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70" i="1" l="1"/>
  <c r="C171" i="1" s="1"/>
  <c r="C172" i="1" s="1"/>
  <c r="C44" i="1"/>
  <c r="C30" i="1"/>
  <c r="C113" i="1"/>
  <c r="C69" i="1"/>
  <c r="C32" i="1"/>
  <c r="C29" i="1"/>
  <c r="C155" i="1"/>
  <c r="C53" i="1"/>
  <c r="C50" i="1"/>
  <c r="C138" i="1"/>
  <c r="C137" i="1"/>
  <c r="C136" i="1"/>
  <c r="C134" i="1"/>
  <c r="C132" i="1"/>
  <c r="C83" i="1"/>
  <c r="C81" i="1"/>
  <c r="C51" i="1"/>
  <c r="C47" i="1"/>
  <c r="C37" i="1"/>
  <c r="C36" i="1"/>
  <c r="C24" i="1"/>
  <c r="C21" i="1"/>
  <c r="C19" i="1"/>
  <c r="C18" i="1"/>
  <c r="C16" i="1"/>
  <c r="C9" i="1"/>
  <c r="C73" i="1"/>
  <c r="C67" i="1"/>
  <c r="C58" i="1"/>
  <c r="C59" i="1" s="1"/>
  <c r="C43" i="1"/>
  <c r="C33" i="1"/>
  <c r="C23" i="1"/>
  <c r="C22" i="1"/>
  <c r="C17" i="1"/>
  <c r="C78" i="1"/>
  <c r="C15" i="1"/>
  <c r="C159" i="1"/>
  <c r="C71" i="1"/>
  <c r="C52" i="1"/>
  <c r="C34" i="1"/>
  <c r="C26" i="1"/>
  <c r="C128" i="1"/>
  <c r="C96" i="1"/>
  <c r="C97" i="1" s="1"/>
  <c r="C152" i="1"/>
  <c r="C149" i="1"/>
  <c r="C148" i="1"/>
  <c r="C147" i="1"/>
  <c r="C146" i="1"/>
  <c r="C145" i="1"/>
  <c r="C144" i="1"/>
  <c r="C142" i="1"/>
  <c r="C143" i="1"/>
  <c r="C76" i="1" l="1"/>
  <c r="C126" i="1"/>
  <c r="C125" i="1"/>
  <c r="C124" i="1"/>
  <c r="C118" i="1"/>
  <c r="C117" i="1"/>
  <c r="C91" i="1"/>
  <c r="C100" i="1"/>
  <c r="C101" i="1" s="1"/>
  <c r="C102" i="1" s="1"/>
  <c r="C92" i="1"/>
  <c r="C141" i="1"/>
  <c r="C140" i="1"/>
  <c r="C139" i="1"/>
  <c r="C133" i="1"/>
  <c r="C154" i="1"/>
  <c r="C116" i="1"/>
  <c r="C115" i="1"/>
  <c r="C112" i="1"/>
  <c r="C111" i="1"/>
  <c r="C110" i="1"/>
  <c r="C109" i="1"/>
  <c r="C108" i="1"/>
  <c r="C82" i="1"/>
  <c r="C84" i="1"/>
  <c r="C63" i="1"/>
  <c r="C61" i="1"/>
  <c r="C49" i="1"/>
  <c r="C46" i="1"/>
  <c r="C42" i="1"/>
  <c r="C41" i="1"/>
  <c r="C39" i="1"/>
  <c r="C38" i="1"/>
  <c r="C35" i="1"/>
  <c r="C31" i="1"/>
  <c r="C28" i="1"/>
  <c r="C27" i="1"/>
  <c r="C14" i="1"/>
  <c r="C13" i="1"/>
  <c r="C12" i="1"/>
  <c r="C11" i="1"/>
  <c r="C10" i="1"/>
  <c r="C8" i="1"/>
  <c r="C7" i="1"/>
  <c r="C6" i="1"/>
  <c r="C5" i="1"/>
  <c r="C4" i="1"/>
  <c r="C3" i="1"/>
  <c r="C104" i="1"/>
  <c r="C105" i="1" s="1"/>
  <c r="C106" i="1" s="1"/>
  <c r="C56" i="1" l="1"/>
  <c r="C25" i="1"/>
  <c r="C95" i="1"/>
  <c r="C151" i="1"/>
  <c r="C156" i="1"/>
  <c r="C127" i="1"/>
  <c r="C123" i="1"/>
  <c r="C163" i="1" l="1"/>
  <c r="C129" i="1"/>
  <c r="C130" i="1" s="1"/>
  <c r="C62" i="1"/>
  <c r="C167" i="1"/>
  <c r="C168" i="1" s="1"/>
  <c r="C119" i="1"/>
  <c r="C153" i="1"/>
  <c r="C114" i="1"/>
  <c r="C68" i="1"/>
  <c r="C160" i="1"/>
  <c r="C70" i="1"/>
  <c r="C66" i="1"/>
  <c r="C64" i="1"/>
  <c r="C79" i="1" l="1"/>
  <c r="C90" i="1"/>
  <c r="C98" i="1" s="1"/>
  <c r="C164" i="1"/>
  <c r="C120" i="1"/>
  <c r="C157" i="1"/>
</calcChain>
</file>

<file path=xl/sharedStrings.xml><?xml version="1.0" encoding="utf-8"?>
<sst xmlns="http://schemas.openxmlformats.org/spreadsheetml/2006/main" count="293" uniqueCount="146">
  <si>
    <t>Предмет закупівлі</t>
  </si>
  <si>
    <t>Код КЕКВ (для бюджетних коштів)</t>
  </si>
  <si>
    <t>Очікувана вартість предмета закупівлі</t>
  </si>
  <si>
    <t>Процедура закупівлі</t>
  </si>
  <si>
    <t>орієнтовний початок проведення процедури закупівлі</t>
  </si>
  <si>
    <t>Примітки</t>
  </si>
  <si>
    <t>Канцелярське, письмове приладдя і матеріали                                           Код ДК 021:2015 - 39263000-3</t>
  </si>
  <si>
    <t>Без проведення процедур закупівель</t>
  </si>
  <si>
    <t>Папір
Код ДК 021:2015 - 30199110-4</t>
  </si>
  <si>
    <t>Марки, конверти
Код ДК 021:2015 -  22410000-7</t>
  </si>
  <si>
    <t>Придбання та передплата періодичних видань, довідкові, інформаційні видання
Код ДК 021:2015 - 22212000-9</t>
  </si>
  <si>
    <t>Придбання матеріалів, будматеріалів, інвентаря та інструментів для господарської діяльності
Код ДК 021:2015 -  44111000-1</t>
  </si>
  <si>
    <t>Миючі засоби
Код ДК 021:2015 - 39813000-4</t>
  </si>
  <si>
    <t>Витратні матеріали до комп’ютерної та оргтехніки, пасивного мережевого обладнання
Код ДК 021:2015 - 50311000-8</t>
  </si>
  <si>
    <t>Придбання моніторів
Код ДК 021:2015 - 33195100-4</t>
  </si>
  <si>
    <t>Придбання запчастин до транспортних засобів
Код ДК 021:2015 - 34330000-9</t>
  </si>
  <si>
    <t>Всього</t>
  </si>
  <si>
    <t>Палітурні роботи
Код ДК 021:2015 - 79971200-3</t>
  </si>
  <si>
    <t>Страхування цивільно-правової відповідальності власників транспортних засобів, автомобілів та водіїв
Код ДК 021:2015 -  66516100-1</t>
  </si>
  <si>
    <t>Поточний ремонт авто, планово-технічне обслуговування 
Код ДК 021:2015 - 34330000-9</t>
  </si>
  <si>
    <t>Вивезення відходів та їх утилізація
Код ДК 021:2015 - 90510000-5</t>
  </si>
  <si>
    <t>Послуги по утилізації комп’ютерної техніки та відходів із вмістом шкідливих речовин, шин, лампочок та інше
Код ДК 021:2015 -  90521300-8</t>
  </si>
  <si>
    <t>Послуги зв’язку, користування інтернетом, поштові відправлення 
Код ДК 021:2015 - 72400000-4</t>
  </si>
  <si>
    <t>Послуги міжміського зв’язку (Львів-Дрогобич)
Код ДК 021:2015 - 64211200-0</t>
  </si>
  <si>
    <t>Спецзв’язок
Код ДК 021:2015 - 64211200-0</t>
  </si>
  <si>
    <t>Послуги з охорони
Код ДК 021:2015 - 79710000-4</t>
  </si>
  <si>
    <t>WEB-хостинг інтернет-сторінки Дрогобицької міської ради
Код ДК 021:2015 - 72415000-2</t>
  </si>
  <si>
    <t>Дератизація 
Код ДК 021:2015 - 90722200-6</t>
  </si>
  <si>
    <t>Ремонт АТС
Код ДК 021:2015 - 50300000-8</t>
  </si>
  <si>
    <t>Створення та розміщення інформаційної продукції на радіо
Код ДК 021:2015 -   92210000-6</t>
  </si>
  <si>
    <t>Нагородна атрибутика (призи, кубки, медалі)
Код ДК 021:2015 -  18512200-3</t>
  </si>
  <si>
    <t>Харчування спортсменів
Код ДК 021:2015 -   15894200-3</t>
  </si>
  <si>
    <t>Проживання спортсменів
Код ДК 021:2015 -   98341000-5</t>
  </si>
  <si>
    <t>Компенсація за харчування та проїзд
Код ДК 021:2015 -  15894200-3</t>
  </si>
  <si>
    <t>Канцтовари
Код ДК 021:2015 -  39263000-3</t>
  </si>
  <si>
    <t>Транспортні послуги
Код ДК 021:2015 -   60000000-8</t>
  </si>
  <si>
    <t>Дозволи на відведення земельних ділянок і технічна документація
Код ДК 021:2015 -   22456000-1</t>
  </si>
  <si>
    <t>Виготовлення печаток, бланків
Код ДК 021:2015 - 30192155-2</t>
  </si>
  <si>
    <t>Прапори
Код ДК 021:2015 - 35821000-5</t>
  </si>
  <si>
    <t>Придбання ББЖ
Код ДК 021:2015 - 30000000-9</t>
  </si>
  <si>
    <t>Придбання меблів
Код ДК 021:2015 - 39100000-3</t>
  </si>
  <si>
    <t>Доступ до мережі Інтернет
Код ДК 021:2015 - 72400000-4</t>
  </si>
  <si>
    <t>Обслуговування котельні
Код ДК 021:2015 - 50720000-8</t>
  </si>
  <si>
    <t>Транспортуванння природного газу 
Код ДК 021:2015 - 60300000-1</t>
  </si>
  <si>
    <t>Листівки, вітальні папки, запрошення, нагородні листи
Код ДК 021:2015 -   22320000-9</t>
  </si>
  <si>
    <t>Грамоти (подяки), рамки, лампадки
Код ДК 021:2015 -   22320000-9</t>
  </si>
  <si>
    <t>Організація візитів іноземних делегацій (харчування)                                  Код ДК 021:2015 -   15894200-3</t>
  </si>
  <si>
    <t>Організація візитів іноземних делегацій (поселення)                                  Код ДК 021:2015 -   98341000-5</t>
  </si>
  <si>
    <t>Продукти харчування
Код ДК 021:2015 -  15821200-1</t>
  </si>
  <si>
    <t>Ляльки - мотанки
Код ДК 021:2015 -   37510000-6</t>
  </si>
  <si>
    <t>Сувеніри українські (дерев'яні)
Код ДК 021:2015 -   03419100-1</t>
  </si>
  <si>
    <t>Бандури сувенірні
Код ДК 021:2015 -   03419100-1</t>
  </si>
  <si>
    <t>Картини
Код ДК 021:2015 -   44423000-1</t>
  </si>
  <si>
    <t>Участь у семінарах, навчання                                                                          Код ДК 021:2015 - 80521000-2</t>
  </si>
  <si>
    <t>Послуги SMS-повідомлень споживачу про результат послуги (ЦНАП)                                                                                                                                                                     Код ДК 021:2015 -  64212100-6</t>
  </si>
  <si>
    <t>Підвищення кваліфікації                                                                                                      Код ДК 021:2015 - 79633000-0</t>
  </si>
  <si>
    <t>Програма сприяння виконанню рішень судів і інших виконавчих документів та сплати судового збору                                                                           Код ДК 021:2015 - 79100000-5</t>
  </si>
  <si>
    <t>Внески в асоціації міст України                                                                                                 Код ДК 021:2015 - 98390000-3</t>
  </si>
  <si>
    <t>Придбання квартири
Код ДК 021:2015 -   70123100-0</t>
  </si>
  <si>
    <t>Створення медіа платформи та надання ефірного часу для висвітлення професійної діяльності та донесення до громадян важливої суспільної чи політичної  інформації на радіо
Код ДК 021:2015 -   92200000-3</t>
  </si>
  <si>
    <t>Виготовлення проектів землеустрою (експертні оцінки)
Код ДК 021:2015 -   22456000-1</t>
  </si>
  <si>
    <t>Користування захищеним цифровим каналом
Код ДК 021:2015 - 64216000-3</t>
  </si>
  <si>
    <t>Придбання багатофункціональних пристроїв
Код ДК 021:2015 - 30000000-9</t>
  </si>
  <si>
    <t>Придбання пально-мастильних матеріалів, у т.ч.:
АІ-92  600х11х30,1=198500
Код ДК 021:2015 - 09132000-3</t>
  </si>
  <si>
    <t>Поточний ремонт та технічне обслуговування обладнання, техніки, локальної мережі, створення та впровадження локальних мереж, в т.ч. оплата пасивного обладнання, перезарядка вогнегасників, заправка ксероксів та принтерів
Код ДК 021:2015 -  50323000-5</t>
  </si>
  <si>
    <t>Теплопостачання:                                                                               Виконком - гараж (32 Гкал)                                                                            Відділ культури (за архів) (46,2Гкал)                                                          УКБ (за архітектуру) (6 Гкал)                                                                          Код ДК 021:2015 - 09320000-8</t>
  </si>
  <si>
    <t>Водопостачання     (1450 куб.м)
Відділ культури         (15 куб.м) 
УКБ (за архітектуру) (15 куб.м)
Код ДК 021:2015 -  41110000-3</t>
  </si>
  <si>
    <t>Електропостачання 
Відділ культури  (2200кВт/год)        
УКБ (за архітектуру) (1300кВт/год)
Код ДК 021:2015 -  09310000-5</t>
  </si>
  <si>
    <t>Медалі та відзнаки
Код ДК 021:2015 -  18512200-3</t>
  </si>
  <si>
    <t>Друкована продукція (постери, наклейки, банери)
Код ДК 021:2015 -   22458000-5</t>
  </si>
  <si>
    <t>Книги
Код ДК 021:2015 -  22100000-1</t>
  </si>
  <si>
    <t>скловолокно
Код ДК 021:2015 -  39298400-1</t>
  </si>
  <si>
    <t>Поштові відправлення
Код ДК 021:2015 - 64121100-1</t>
  </si>
  <si>
    <t>Поточний ремонт адмінбудинку Ратуші                                                                                  Код ДК 021:2015 - 45000000-7</t>
  </si>
  <si>
    <t>Оренда авто
Код ДК 021:2015 - 98390000-3</t>
  </si>
  <si>
    <t>Рамки, фоторамки
Код ДК 021:2015 -  39298100-8</t>
  </si>
  <si>
    <t>Статуетки, кубки
Код ДК 021:2015 -  39298000-7</t>
  </si>
  <si>
    <t>Лампадки
Код ДК 021:2015 -  39225600-1</t>
  </si>
  <si>
    <t>Годинники
Код ДК 021:2015 -  18521000-7</t>
  </si>
  <si>
    <t>Горнятка, квіткові глечики
Код ДК 021:2015 -  39298300-0</t>
  </si>
  <si>
    <t>Послуги з озвучення та освітлення
Код ДК 021:2015 -   31527260-6</t>
  </si>
  <si>
    <t>КПКВК 0210180</t>
  </si>
  <si>
    <t>Подарунки (цукерки сиротам до Миколая)
Код ДК 021:2015 -  18530000-3</t>
  </si>
  <si>
    <t>КПКВК 0210160</t>
  </si>
  <si>
    <t>Всього по КПКВК 0210160</t>
  </si>
  <si>
    <t>Всього по КПКВК 0210180</t>
  </si>
  <si>
    <t>КПКВК 0217693</t>
  </si>
  <si>
    <t>Всього по КПКВК 0217693</t>
  </si>
  <si>
    <t>Проведення експертної оцінки нежитлових приміщень та виготовлення технічної документації                                                      Код ДК 021:2015 -   71319000-7</t>
  </si>
  <si>
    <t>Програма створення бази даних нерухомості                                                      Код ДК 021:2015 -   98390000-3</t>
  </si>
  <si>
    <t>КПКВК 0215011</t>
  </si>
  <si>
    <t>Всього по КПКВК 0215011</t>
  </si>
  <si>
    <t>КПКВК 0213133</t>
  </si>
  <si>
    <t>Листівки, конверти, запрошення, упаковки, блокноти
Код ДК 021:2015 -  22300000-3</t>
  </si>
  <si>
    <t>Всього по КПКВК 0213133</t>
  </si>
  <si>
    <t>КПКВК 0217130</t>
  </si>
  <si>
    <t>Всього по КПКВК 0217130</t>
  </si>
  <si>
    <t>Килими
Код ДК 021:2015 - 39533000-7</t>
  </si>
  <si>
    <t>Підгузки
Код ДК 021:2015 -  33751000-9</t>
  </si>
  <si>
    <t>Дитячий одяг
Код ДК 021:2015 -  18411000-3</t>
  </si>
  <si>
    <t>Вологі серветки
Код ДК 021:2015 -  33711430-0</t>
  </si>
  <si>
    <t>Пляшечки
Код ДК 021:2015 -  39225700-2</t>
  </si>
  <si>
    <t>Соски
Код ДК 021:2015 -  33711770-5</t>
  </si>
  <si>
    <t>Листівки, упаковки
Код ДК 021:2015 -  22300000-3</t>
  </si>
  <si>
    <t>Дитячий крем, олійки, присипки, мило, шампунь
Код ДК 021:2015 -  33711540-4</t>
  </si>
  <si>
    <t>Придбання поліграфічної продукції (книги)
Код ДК 021:2015 -  22110000-4</t>
  </si>
  <si>
    <t>Ліцензійний супровід та обслуговування програми Парус
Код ДК 021:2015 -  72261000-2</t>
  </si>
  <si>
    <t>Обслуговування програми Медок
Код ДК 021:2015 -  72261000-2</t>
  </si>
  <si>
    <t>Тех.обслуговування та адміністрування програмного забезпечення веб-порталу ЦНАПу
Код ДК 021:2015 - 72261000-2</t>
  </si>
  <si>
    <t>Встановлення обладнання для служби надзвичайних ситуацій
Код ДК 021:2015 -   92210000-6</t>
  </si>
  <si>
    <t>КПКВК 0217680</t>
  </si>
  <si>
    <t>Всього по КПКВК 0217680</t>
  </si>
  <si>
    <t>Стипендії, грошова винагорода спортсменам
Код ДК 021:2015 -   98390000-3</t>
  </si>
  <si>
    <t>Кавоварка
Код ДК 021:2015 - 39711310-5</t>
  </si>
  <si>
    <t>Підсилювач - мікшер 80 ПП012М(с)
Код ДК 021:2015 -  32343100-0</t>
  </si>
  <si>
    <t>Інформатор БИЗ-01
Код ДК 021:2015 -  32580000-2</t>
  </si>
  <si>
    <t>Інформатор БИЗ-01 (с) (вкл. РЖ)
Код ДК 021:2015 - 32580000-2</t>
  </si>
  <si>
    <t>Гучномовець 30ГР001(30В)
Код ДК 021:2015 -  32342000-2</t>
  </si>
  <si>
    <t>Пристрій видачі повідомлень ПВП-04 (с) (вкл. РЖ)
Код ДК 021:2015 -  32580000-2</t>
  </si>
  <si>
    <t>КПКВК 0213112</t>
  </si>
  <si>
    <t>Всього по КПКВК 0213112</t>
  </si>
  <si>
    <t>КПКВК 0216083</t>
  </si>
  <si>
    <t>Жалюзі
Код ДК 021:2015 - 39515400-9</t>
  </si>
  <si>
    <t>Технагляд поточного ремонту приміщень
Код ДК 021:2015 - 71248000-8</t>
  </si>
  <si>
    <t>БФП НР Lazerjet Pro M435nw                                                                                               Код ДК 021:2015 - 30232110-8</t>
  </si>
  <si>
    <t>Порохотяг Profi-2                                                                                              Код ДК 021:2015 - 39713430-6</t>
  </si>
  <si>
    <t>Виготовлення бланків, виготовлення рішень сесій, плакатів
Код ДК 021:2015 - 22820000-4</t>
  </si>
  <si>
    <t>Друкована продукція (постери, наклейки, банери, книги)
Код ДК 021:2015 -   22458000-5</t>
  </si>
  <si>
    <t>Виготовлення техпаспорту приміщення ЦНАПу
Код ДК 021:2015 - 79131000-1</t>
  </si>
  <si>
    <t>Всього по КПКВК 0216083</t>
  </si>
  <si>
    <t>Програмне забезпечення ЦНАПу                                                                                              Код ДК 021:2015 - 72230000-6</t>
  </si>
  <si>
    <t>Послуги з реєстрації авто
Код ДК 021:2015 - 98390000-3</t>
  </si>
  <si>
    <t>Вивезення відходів та їх утилізація (відділ культури)
Код ДК 021:2015 - 90510000-5</t>
  </si>
  <si>
    <t>Дератизація (відділ культури)
Код ДК 021:2015 - 90722200-6</t>
  </si>
  <si>
    <t>Номерні знаки автомобіля
Код ДК 021:2015 - 39561133-3</t>
  </si>
  <si>
    <t>Господарські витрати
Код ДК 021:2015 - 09132000-3</t>
  </si>
  <si>
    <t>Системні блоки                                                                                              Код ДК 021:2015 - 30213000-5</t>
  </si>
  <si>
    <t>Електроний цифровий підпис
Код ДК 021:2015 - 79132100-9</t>
  </si>
  <si>
    <t>Сертифікація ЕЦП
Код ДК 021:2015 - 79132100-9</t>
  </si>
  <si>
    <t>Відеокамера                                                                                                                                                           Код ДК 021:2015 - 32330000-5</t>
  </si>
  <si>
    <t>Фарби кольорові
Код ДК 021:2015 -  44810000-1</t>
  </si>
  <si>
    <t>КПКВК 0217350</t>
  </si>
  <si>
    <t>Всього по КПКВК 0217350</t>
  </si>
  <si>
    <t>Куток м'який                                                                                                                                                           Код ДК 021:2015 - 39151000-5</t>
  </si>
  <si>
    <t>Містобудівна документація
Код ДК 021:2015 -   79131000-1</t>
  </si>
  <si>
    <t>Поліграфічна продукція (постери, наклейки, банери, флаєри, брошури)
Код ДК 021:2015 -  22458000-5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</si>
</sst>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.5"/>
      <color rgb="FF000000"/>
      <name val="Calibri"/>
      <family val="2"/>
      <charset val="204"/>
      <scheme val="minor"/>
    </font>
    <font>
      <b/>
      <sz val="11.5"/>
      <color rgb="FF00000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4" fontId="1" fillId="0" borderId="2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0" fillId="0" borderId="2" xfId="0" applyNumberFormat="1" applyFont="1" applyFill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0" fontId="0" fillId="0" borderId="1" xfId="0" applyFont="1" applyFill="1" applyBorder="1"/>
    <xf numFmtId="0" fontId="0" fillId="0" borderId="0" xfId="0" applyFont="1" applyFill="1"/>
    <xf numFmtId="0" fontId="4" fillId="0" borderId="1" xfId="0" applyFont="1" applyBorder="1" applyAlignment="1">
      <alignment wrapText="1"/>
    </xf>
    <xf numFmtId="4" fontId="0" fillId="0" borderId="0" xfId="0" applyNumberFormat="1" applyFont="1"/>
    <xf numFmtId="0" fontId="0" fillId="0" borderId="3" xfId="0" applyFont="1" applyBorder="1" applyAlignment="1">
      <alignment wrapText="1"/>
    </xf>
    <xf numFmtId="4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 wrapText="1"/>
    </xf>
    <xf numFmtId="0" fontId="0" fillId="0" borderId="3" xfId="0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/>
    <xf numFmtId="0" fontId="6" fillId="0" borderId="0" xfId="0" applyFont="1" applyFill="1" applyBorder="1"/>
    <xf numFmtId="0" fontId="6" fillId="0" borderId="0" xfId="0" applyFont="1" applyBorder="1" applyAlignment="1">
      <alignment horizontal="center"/>
    </xf>
    <xf numFmtId="0" fontId="1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tabSelected="1" workbookViewId="0">
      <selection activeCell="L8" sqref="L8"/>
    </sheetView>
  </sheetViews>
  <sheetFormatPr defaultRowHeight="15" x14ac:dyDescent="0.25"/>
  <cols>
    <col min="1" max="1" width="56.7109375" style="11" customWidth="1"/>
    <col min="2" max="2" width="15" style="11" customWidth="1"/>
    <col min="3" max="3" width="19" style="11" customWidth="1"/>
    <col min="4" max="4" width="20.42578125" style="11" customWidth="1"/>
    <col min="5" max="5" width="21.85546875" style="11" customWidth="1"/>
    <col min="6" max="6" width="10.85546875" style="11" customWidth="1"/>
    <col min="7" max="7" width="9.140625" style="11"/>
    <col min="8" max="8" width="11.42578125" style="11" bestFit="1" customWidth="1"/>
    <col min="9" max="16384" width="9.140625" style="11"/>
  </cols>
  <sheetData>
    <row r="1" spans="1:6" s="12" customFormat="1" ht="51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ht="21" x14ac:dyDescent="0.35">
      <c r="A2" s="8" t="s">
        <v>83</v>
      </c>
      <c r="B2" s="13"/>
      <c r="C2" s="13"/>
      <c r="D2" s="13"/>
      <c r="E2" s="13"/>
      <c r="F2" s="13"/>
    </row>
    <row r="3" spans="1:6" ht="30" customHeight="1" x14ac:dyDescent="0.25">
      <c r="A3" s="14" t="s">
        <v>6</v>
      </c>
      <c r="B3" s="15">
        <v>2210</v>
      </c>
      <c r="C3" s="16">
        <f>35000</f>
        <v>35000</v>
      </c>
      <c r="D3" s="14" t="s">
        <v>7</v>
      </c>
      <c r="E3" s="13"/>
      <c r="F3" s="13"/>
    </row>
    <row r="4" spans="1:6" ht="30.75" customHeight="1" x14ac:dyDescent="0.25">
      <c r="A4" s="17" t="s">
        <v>8</v>
      </c>
      <c r="B4" s="15">
        <v>2210</v>
      </c>
      <c r="C4" s="16">
        <f>75000</f>
        <v>75000</v>
      </c>
      <c r="D4" s="14" t="s">
        <v>7</v>
      </c>
      <c r="E4" s="13"/>
      <c r="F4" s="13"/>
    </row>
    <row r="5" spans="1:6" ht="30.75" customHeight="1" x14ac:dyDescent="0.25">
      <c r="A5" s="18" t="s">
        <v>38</v>
      </c>
      <c r="B5" s="15">
        <v>2210</v>
      </c>
      <c r="C5" s="16">
        <f>5000</f>
        <v>5000</v>
      </c>
      <c r="D5" s="14" t="s">
        <v>7</v>
      </c>
      <c r="E5" s="13"/>
      <c r="F5" s="13"/>
    </row>
    <row r="6" spans="1:6" ht="33" customHeight="1" x14ac:dyDescent="0.25">
      <c r="A6" s="17" t="s">
        <v>9</v>
      </c>
      <c r="B6" s="15">
        <v>2210</v>
      </c>
      <c r="C6" s="16">
        <f>30000</f>
        <v>30000</v>
      </c>
      <c r="D6" s="14" t="s">
        <v>7</v>
      </c>
      <c r="E6" s="13"/>
      <c r="F6" s="13"/>
    </row>
    <row r="7" spans="1:6" ht="31.5" customHeight="1" x14ac:dyDescent="0.25">
      <c r="A7" s="31" t="s">
        <v>126</v>
      </c>
      <c r="B7" s="15">
        <v>2210</v>
      </c>
      <c r="C7" s="16">
        <f>50000</f>
        <v>50000</v>
      </c>
      <c r="D7" s="14" t="s">
        <v>7</v>
      </c>
      <c r="E7" s="13"/>
      <c r="F7" s="13"/>
    </row>
    <row r="8" spans="1:6" ht="45" x14ac:dyDescent="0.25">
      <c r="A8" s="17" t="s">
        <v>10</v>
      </c>
      <c r="B8" s="15">
        <v>2210</v>
      </c>
      <c r="C8" s="16">
        <f>15000</f>
        <v>15000</v>
      </c>
      <c r="D8" s="14" t="s">
        <v>7</v>
      </c>
      <c r="E8" s="13"/>
      <c r="F8" s="13"/>
    </row>
    <row r="9" spans="1:6" ht="45" x14ac:dyDescent="0.25">
      <c r="A9" s="17" t="s">
        <v>11</v>
      </c>
      <c r="B9" s="15">
        <v>2210</v>
      </c>
      <c r="C9" s="16">
        <f>25000-8000</f>
        <v>17000</v>
      </c>
      <c r="D9" s="14" t="s">
        <v>7</v>
      </c>
      <c r="E9" s="13"/>
      <c r="F9" s="13"/>
    </row>
    <row r="10" spans="1:6" ht="30.75" customHeight="1" x14ac:dyDescent="0.25">
      <c r="A10" s="17" t="s">
        <v>12</v>
      </c>
      <c r="B10" s="15">
        <v>2210</v>
      </c>
      <c r="C10" s="16">
        <f>25000</f>
        <v>25000</v>
      </c>
      <c r="D10" s="14" t="s">
        <v>7</v>
      </c>
      <c r="E10" s="13"/>
      <c r="F10" s="13"/>
    </row>
    <row r="11" spans="1:6" ht="45" x14ac:dyDescent="0.25">
      <c r="A11" s="17" t="s">
        <v>13</v>
      </c>
      <c r="B11" s="15">
        <v>2210</v>
      </c>
      <c r="C11" s="16">
        <f>20000</f>
        <v>20000</v>
      </c>
      <c r="D11" s="14" t="s">
        <v>7</v>
      </c>
      <c r="E11" s="13"/>
      <c r="F11" s="13"/>
    </row>
    <row r="12" spans="1:6" ht="33.75" customHeight="1" x14ac:dyDescent="0.25">
      <c r="A12" s="17" t="s">
        <v>14</v>
      </c>
      <c r="B12" s="15">
        <v>2210</v>
      </c>
      <c r="C12" s="16">
        <f>35000</f>
        <v>35000</v>
      </c>
      <c r="D12" s="14" t="s">
        <v>7</v>
      </c>
      <c r="E12" s="13"/>
      <c r="F12" s="13"/>
    </row>
    <row r="13" spans="1:6" ht="29.25" customHeight="1" x14ac:dyDescent="0.25">
      <c r="A13" s="18" t="s">
        <v>39</v>
      </c>
      <c r="B13" s="15">
        <v>2210</v>
      </c>
      <c r="C13" s="16">
        <f>50000</f>
        <v>50000</v>
      </c>
      <c r="D13" s="14" t="s">
        <v>7</v>
      </c>
      <c r="E13" s="13"/>
      <c r="F13" s="13"/>
    </row>
    <row r="14" spans="1:6" ht="29.25" customHeight="1" x14ac:dyDescent="0.25">
      <c r="A14" s="2" t="s">
        <v>62</v>
      </c>
      <c r="B14" s="15">
        <v>2210</v>
      </c>
      <c r="C14" s="16">
        <f>40000</f>
        <v>40000</v>
      </c>
      <c r="D14" s="14" t="s">
        <v>7</v>
      </c>
      <c r="E14" s="13"/>
      <c r="F14" s="13"/>
    </row>
    <row r="15" spans="1:6" ht="29.25" customHeight="1" x14ac:dyDescent="0.25">
      <c r="A15" s="18" t="s">
        <v>40</v>
      </c>
      <c r="B15" s="15">
        <v>2210</v>
      </c>
      <c r="C15" s="16">
        <f>180000-3070+13070</f>
        <v>190000</v>
      </c>
      <c r="D15" s="14" t="s">
        <v>7</v>
      </c>
      <c r="E15" s="13"/>
      <c r="F15" s="13"/>
    </row>
    <row r="16" spans="1:6" ht="30.75" customHeight="1" x14ac:dyDescent="0.25">
      <c r="A16" s="17" t="s">
        <v>37</v>
      </c>
      <c r="B16" s="15">
        <v>2210</v>
      </c>
      <c r="C16" s="16">
        <f>20000-6774.9-6243-519.43-1230.67</f>
        <v>5232</v>
      </c>
      <c r="D16" s="14" t="s">
        <v>7</v>
      </c>
      <c r="E16" s="13"/>
      <c r="F16" s="13"/>
    </row>
    <row r="17" spans="1:6" ht="45" x14ac:dyDescent="0.25">
      <c r="A17" s="31" t="s">
        <v>63</v>
      </c>
      <c r="B17" s="15">
        <v>2210</v>
      </c>
      <c r="C17" s="16">
        <f>198500-3000</f>
        <v>195500</v>
      </c>
      <c r="D17" s="14" t="s">
        <v>7</v>
      </c>
      <c r="E17" s="13"/>
      <c r="F17" s="13"/>
    </row>
    <row r="18" spans="1:6" ht="31.5" customHeight="1" x14ac:dyDescent="0.25">
      <c r="A18" s="17" t="s">
        <v>15</v>
      </c>
      <c r="B18" s="15">
        <v>2210</v>
      </c>
      <c r="C18" s="16">
        <f>20000+10683.61</f>
        <v>30683.61</v>
      </c>
      <c r="D18" s="14" t="s">
        <v>7</v>
      </c>
      <c r="E18" s="13"/>
      <c r="F18" s="13"/>
    </row>
    <row r="19" spans="1:6" ht="31.5" customHeight="1" x14ac:dyDescent="0.25">
      <c r="A19" s="2" t="s">
        <v>97</v>
      </c>
      <c r="B19" s="15">
        <v>2210</v>
      </c>
      <c r="C19" s="16">
        <f>13070+3775+4700+3500+7862.94-1500-1212.94</f>
        <v>30195.000000000004</v>
      </c>
      <c r="D19" s="14" t="s">
        <v>7</v>
      </c>
      <c r="E19" s="13"/>
      <c r="F19" s="13"/>
    </row>
    <row r="20" spans="1:6" ht="31.5" customHeight="1" x14ac:dyDescent="0.25">
      <c r="A20" s="2" t="s">
        <v>113</v>
      </c>
      <c r="B20" s="15">
        <v>2210</v>
      </c>
      <c r="C20" s="16">
        <v>2999.9</v>
      </c>
      <c r="D20" s="14" t="s">
        <v>7</v>
      </c>
      <c r="E20" s="13"/>
      <c r="F20" s="13"/>
    </row>
    <row r="21" spans="1:6" ht="31.5" customHeight="1" x14ac:dyDescent="0.25">
      <c r="A21" s="2" t="s">
        <v>122</v>
      </c>
      <c r="B21" s="15">
        <v>2210</v>
      </c>
      <c r="C21" s="16">
        <f>8173+2870+4000-1490</f>
        <v>13553</v>
      </c>
      <c r="D21" s="14" t="s">
        <v>7</v>
      </c>
      <c r="E21" s="13"/>
      <c r="F21" s="13"/>
    </row>
    <row r="22" spans="1:6" ht="31.5" customHeight="1" x14ac:dyDescent="0.25">
      <c r="A22" s="2" t="s">
        <v>135</v>
      </c>
      <c r="B22" s="15">
        <v>2210</v>
      </c>
      <c r="C22" s="16">
        <f>2137.06</f>
        <v>2137.06</v>
      </c>
      <c r="D22" s="14" t="s">
        <v>7</v>
      </c>
      <c r="E22" s="13"/>
      <c r="F22" s="13"/>
    </row>
    <row r="23" spans="1:6" ht="31.5" customHeight="1" x14ac:dyDescent="0.25">
      <c r="A23" s="2" t="s">
        <v>134</v>
      </c>
      <c r="B23" s="15">
        <v>2210</v>
      </c>
      <c r="C23" s="16">
        <f>519.43</f>
        <v>519.42999999999995</v>
      </c>
      <c r="D23" s="14" t="s">
        <v>7</v>
      </c>
      <c r="E23" s="13"/>
      <c r="F23" s="13"/>
    </row>
    <row r="24" spans="1:6" ht="31.5" customHeight="1" x14ac:dyDescent="0.25">
      <c r="A24" s="2" t="s">
        <v>137</v>
      </c>
      <c r="B24" s="15">
        <v>2210</v>
      </c>
      <c r="C24" s="16">
        <f>1500+1250</f>
        <v>2750</v>
      </c>
      <c r="D24" s="14" t="s">
        <v>7</v>
      </c>
      <c r="E24" s="13"/>
      <c r="F24" s="13"/>
    </row>
    <row r="25" spans="1:6" ht="15.75" x14ac:dyDescent="0.25">
      <c r="A25" s="4" t="s">
        <v>16</v>
      </c>
      <c r="B25" s="15"/>
      <c r="C25" s="3">
        <f>SUM(C3:C24)</f>
        <v>870570.00000000012</v>
      </c>
      <c r="D25" s="14"/>
      <c r="E25" s="13"/>
      <c r="F25" s="13"/>
    </row>
    <row r="26" spans="1:6" ht="30" customHeight="1" x14ac:dyDescent="0.25">
      <c r="A26" s="31" t="s">
        <v>106</v>
      </c>
      <c r="B26" s="15">
        <v>2240</v>
      </c>
      <c r="C26" s="19">
        <f>19000-1504</f>
        <v>17496</v>
      </c>
      <c r="D26" s="14" t="s">
        <v>7</v>
      </c>
      <c r="E26" s="13"/>
      <c r="F26" s="13"/>
    </row>
    <row r="27" spans="1:6" ht="30" customHeight="1" x14ac:dyDescent="0.25">
      <c r="A27" s="2" t="s">
        <v>107</v>
      </c>
      <c r="B27" s="15">
        <v>2240</v>
      </c>
      <c r="C27" s="19">
        <f>1300</f>
        <v>1300</v>
      </c>
      <c r="D27" s="14" t="s">
        <v>7</v>
      </c>
      <c r="E27" s="13"/>
      <c r="F27" s="13"/>
    </row>
    <row r="28" spans="1:6" ht="29.25" customHeight="1" x14ac:dyDescent="0.25">
      <c r="A28" s="17" t="s">
        <v>17</v>
      </c>
      <c r="B28" s="15">
        <v>2240</v>
      </c>
      <c r="C28" s="19">
        <f>17860</f>
        <v>17860</v>
      </c>
      <c r="D28" s="14" t="s">
        <v>7</v>
      </c>
      <c r="E28" s="13"/>
      <c r="F28" s="13"/>
    </row>
    <row r="29" spans="1:6" ht="45" x14ac:dyDescent="0.25">
      <c r="A29" s="17" t="s">
        <v>18</v>
      </c>
      <c r="B29" s="15">
        <v>2240</v>
      </c>
      <c r="C29" s="19">
        <f>1000+39500+4253.02-96.41</f>
        <v>44656.61</v>
      </c>
      <c r="D29" s="14" t="s">
        <v>7</v>
      </c>
      <c r="E29" s="13"/>
      <c r="F29" s="13"/>
    </row>
    <row r="30" spans="1:6" ht="75.75" customHeight="1" x14ac:dyDescent="0.25">
      <c r="A30" s="31" t="s">
        <v>64</v>
      </c>
      <c r="B30" s="15">
        <v>2240</v>
      </c>
      <c r="C30" s="19">
        <f>47000-7142.88+3497.88</f>
        <v>43355</v>
      </c>
      <c r="D30" s="14" t="s">
        <v>7</v>
      </c>
      <c r="E30" s="13"/>
      <c r="F30" s="13"/>
    </row>
    <row r="31" spans="1:6" ht="32.25" customHeight="1" x14ac:dyDescent="0.25">
      <c r="A31" s="17" t="s">
        <v>19</v>
      </c>
      <c r="B31" s="15">
        <v>2240</v>
      </c>
      <c r="C31" s="19">
        <f>24975.44</f>
        <v>24975.439999999999</v>
      </c>
      <c r="D31" s="14" t="s">
        <v>7</v>
      </c>
      <c r="E31" s="13"/>
      <c r="F31" s="13"/>
    </row>
    <row r="32" spans="1:6" ht="32.25" customHeight="1" x14ac:dyDescent="0.25">
      <c r="A32" s="17" t="s">
        <v>20</v>
      </c>
      <c r="B32" s="15">
        <v>2240</v>
      </c>
      <c r="C32" s="19">
        <f>16404.96+10000</f>
        <v>26404.959999999999</v>
      </c>
      <c r="D32" s="14" t="s">
        <v>7</v>
      </c>
      <c r="E32" s="13"/>
      <c r="F32" s="13"/>
    </row>
    <row r="33" spans="1:6" ht="32.25" customHeight="1" x14ac:dyDescent="0.25">
      <c r="A33" s="31" t="s">
        <v>132</v>
      </c>
      <c r="B33" s="15">
        <v>2240</v>
      </c>
      <c r="C33" s="19">
        <f>53.28</f>
        <v>53.28</v>
      </c>
      <c r="D33" s="14" t="s">
        <v>7</v>
      </c>
      <c r="E33" s="13"/>
      <c r="F33" s="13"/>
    </row>
    <row r="34" spans="1:6" ht="45" x14ac:dyDescent="0.25">
      <c r="A34" s="17" t="s">
        <v>21</v>
      </c>
      <c r="B34" s="15">
        <v>2240</v>
      </c>
      <c r="C34" s="19">
        <f>3000-1000</f>
        <v>2000</v>
      </c>
      <c r="D34" s="14" t="s">
        <v>7</v>
      </c>
      <c r="E34" s="13"/>
      <c r="F34" s="13"/>
    </row>
    <row r="35" spans="1:6" ht="45" x14ac:dyDescent="0.25">
      <c r="A35" s="17" t="s">
        <v>22</v>
      </c>
      <c r="B35" s="15">
        <v>2240</v>
      </c>
      <c r="C35" s="19">
        <f>40300</f>
        <v>40300</v>
      </c>
      <c r="D35" s="14" t="s">
        <v>7</v>
      </c>
      <c r="E35" s="13"/>
      <c r="F35" s="13"/>
    </row>
    <row r="36" spans="1:6" ht="31.5" customHeight="1" x14ac:dyDescent="0.25">
      <c r="A36" s="2" t="s">
        <v>72</v>
      </c>
      <c r="B36" s="15">
        <v>2240</v>
      </c>
      <c r="C36" s="19">
        <f>6000-1296-2260.36+880</f>
        <v>3323.64</v>
      </c>
      <c r="D36" s="14" t="s">
        <v>7</v>
      </c>
      <c r="E36" s="13"/>
      <c r="F36" s="13"/>
    </row>
    <row r="37" spans="1:6" ht="33" customHeight="1" x14ac:dyDescent="0.25">
      <c r="A37" s="18" t="s">
        <v>41</v>
      </c>
      <c r="B37" s="15">
        <v>2240</v>
      </c>
      <c r="C37" s="19">
        <f>10000-2000-1909.42+1909.42-880</f>
        <v>7120</v>
      </c>
      <c r="D37" s="14" t="s">
        <v>7</v>
      </c>
      <c r="E37" s="13"/>
      <c r="F37" s="13"/>
    </row>
    <row r="38" spans="1:6" ht="31.5" customHeight="1" x14ac:dyDescent="0.25">
      <c r="A38" s="17" t="s">
        <v>23</v>
      </c>
      <c r="B38" s="15">
        <v>2240</v>
      </c>
      <c r="C38" s="19">
        <f>4000</f>
        <v>4000</v>
      </c>
      <c r="D38" s="14" t="s">
        <v>7</v>
      </c>
      <c r="E38" s="13"/>
      <c r="F38" s="13"/>
    </row>
    <row r="39" spans="1:6" ht="30" customHeight="1" x14ac:dyDescent="0.25">
      <c r="A39" s="17" t="s">
        <v>24</v>
      </c>
      <c r="B39" s="15">
        <v>2240</v>
      </c>
      <c r="C39" s="19">
        <f>2000</f>
        <v>2000</v>
      </c>
      <c r="D39" s="14" t="s">
        <v>7</v>
      </c>
      <c r="E39" s="13"/>
      <c r="F39" s="13"/>
    </row>
    <row r="40" spans="1:6" ht="32.25" customHeight="1" x14ac:dyDescent="0.25">
      <c r="A40" s="17" t="s">
        <v>25</v>
      </c>
      <c r="B40" s="15">
        <v>2240</v>
      </c>
      <c r="C40" s="19">
        <v>25740</v>
      </c>
      <c r="D40" s="14" t="s">
        <v>7</v>
      </c>
      <c r="E40" s="13"/>
      <c r="F40" s="13"/>
    </row>
    <row r="41" spans="1:6" ht="32.25" customHeight="1" x14ac:dyDescent="0.25">
      <c r="A41" s="17" t="s">
        <v>26</v>
      </c>
      <c r="B41" s="15">
        <v>2240</v>
      </c>
      <c r="C41" s="19">
        <f>8000</f>
        <v>8000</v>
      </c>
      <c r="D41" s="14" t="s">
        <v>7</v>
      </c>
      <c r="E41" s="13"/>
      <c r="F41" s="13"/>
    </row>
    <row r="42" spans="1:6" ht="33" customHeight="1" x14ac:dyDescent="0.25">
      <c r="A42" s="17" t="s">
        <v>27</v>
      </c>
      <c r="B42" s="15">
        <v>2240</v>
      </c>
      <c r="C42" s="19">
        <f>2919.6</f>
        <v>2919.6</v>
      </c>
      <c r="D42" s="14" t="s">
        <v>7</v>
      </c>
      <c r="E42" s="13"/>
      <c r="F42" s="13"/>
    </row>
    <row r="43" spans="1:6" ht="33" customHeight="1" x14ac:dyDescent="0.25">
      <c r="A43" s="31" t="s">
        <v>133</v>
      </c>
      <c r="B43" s="15">
        <v>2240</v>
      </c>
      <c r="C43" s="19">
        <f>359.28</f>
        <v>359.28</v>
      </c>
      <c r="D43" s="14" t="s">
        <v>7</v>
      </c>
      <c r="E43" s="13"/>
      <c r="F43" s="13"/>
    </row>
    <row r="44" spans="1:6" ht="32.25" customHeight="1" x14ac:dyDescent="0.25">
      <c r="A44" s="17" t="s">
        <v>53</v>
      </c>
      <c r="B44" s="15">
        <v>2240</v>
      </c>
      <c r="C44" s="19">
        <f>5000+20000-4100+3645</f>
        <v>24545</v>
      </c>
      <c r="D44" s="14" t="s">
        <v>7</v>
      </c>
      <c r="E44" s="13"/>
      <c r="F44" s="13"/>
    </row>
    <row r="45" spans="1:6" ht="31.5" customHeight="1" x14ac:dyDescent="0.25">
      <c r="A45" s="17" t="s">
        <v>28</v>
      </c>
      <c r="B45" s="15">
        <v>2240</v>
      </c>
      <c r="C45" s="19">
        <v>5000</v>
      </c>
      <c r="D45" s="14" t="s">
        <v>7</v>
      </c>
      <c r="E45" s="13"/>
      <c r="F45" s="13"/>
    </row>
    <row r="46" spans="1:6" ht="30.75" customHeight="1" x14ac:dyDescent="0.25">
      <c r="A46" s="18" t="s">
        <v>42</v>
      </c>
      <c r="B46" s="15">
        <v>2240</v>
      </c>
      <c r="C46" s="19">
        <f>6600</f>
        <v>6600</v>
      </c>
      <c r="D46" s="14" t="s">
        <v>7</v>
      </c>
      <c r="E46" s="13"/>
      <c r="F46" s="13"/>
    </row>
    <row r="47" spans="1:6" ht="48.75" customHeight="1" x14ac:dyDescent="0.25">
      <c r="A47" s="31" t="s">
        <v>108</v>
      </c>
      <c r="B47" s="15">
        <v>2240</v>
      </c>
      <c r="C47" s="19">
        <f>15000-6000+9000</f>
        <v>18000</v>
      </c>
      <c r="D47" s="14" t="s">
        <v>7</v>
      </c>
      <c r="E47" s="13"/>
      <c r="F47" s="13"/>
    </row>
    <row r="48" spans="1:6" ht="31.5" customHeight="1" x14ac:dyDescent="0.25">
      <c r="A48" s="2" t="s">
        <v>128</v>
      </c>
      <c r="B48" s="15">
        <v>2240</v>
      </c>
      <c r="C48" s="19">
        <v>1909.42</v>
      </c>
      <c r="D48" s="14" t="s">
        <v>7</v>
      </c>
      <c r="E48" s="13"/>
      <c r="F48" s="13"/>
    </row>
    <row r="49" spans="1:6" ht="48" customHeight="1" x14ac:dyDescent="0.25">
      <c r="A49" s="18" t="s">
        <v>54</v>
      </c>
      <c r="B49" s="15">
        <v>2240</v>
      </c>
      <c r="C49" s="19">
        <f>3000</f>
        <v>3000</v>
      </c>
      <c r="D49" s="14" t="s">
        <v>7</v>
      </c>
      <c r="E49" s="13"/>
      <c r="F49" s="13"/>
    </row>
    <row r="50" spans="1:6" s="22" customFormat="1" ht="30" customHeight="1" x14ac:dyDescent="0.25">
      <c r="A50" s="2" t="s">
        <v>73</v>
      </c>
      <c r="B50" s="15">
        <v>2240</v>
      </c>
      <c r="C50" s="19">
        <f>114000+70000+11000+3000+1425</f>
        <v>199425</v>
      </c>
      <c r="D50" s="14" t="s">
        <v>7</v>
      </c>
      <c r="E50" s="21"/>
      <c r="F50" s="21"/>
    </row>
    <row r="51" spans="1:6" s="22" customFormat="1" ht="28.5" customHeight="1" x14ac:dyDescent="0.25">
      <c r="A51" s="2" t="s">
        <v>61</v>
      </c>
      <c r="B51" s="15">
        <v>2240</v>
      </c>
      <c r="C51" s="19">
        <f>86400-2639.64-14827.59</f>
        <v>68932.77</v>
      </c>
      <c r="D51" s="14" t="s">
        <v>7</v>
      </c>
      <c r="E51" s="21"/>
      <c r="F51" s="21"/>
    </row>
    <row r="52" spans="1:6" s="22" customFormat="1" ht="28.5" customHeight="1" x14ac:dyDescent="0.25">
      <c r="A52" s="2" t="s">
        <v>74</v>
      </c>
      <c r="B52" s="15">
        <v>2240</v>
      </c>
      <c r="C52" s="19">
        <f>2400-200</f>
        <v>2200</v>
      </c>
      <c r="D52" s="14" t="s">
        <v>7</v>
      </c>
      <c r="E52" s="21"/>
      <c r="F52" s="21"/>
    </row>
    <row r="53" spans="1:6" s="22" customFormat="1" ht="28.5" customHeight="1" x14ac:dyDescent="0.25">
      <c r="A53" s="2" t="s">
        <v>123</v>
      </c>
      <c r="B53" s="15">
        <v>2240</v>
      </c>
      <c r="C53" s="19">
        <f>2800+527.59+96.41</f>
        <v>3424</v>
      </c>
      <c r="D53" s="14" t="s">
        <v>7</v>
      </c>
      <c r="E53" s="21"/>
      <c r="F53" s="21"/>
    </row>
    <row r="54" spans="1:6" s="22" customFormat="1" ht="28.5" customHeight="1" x14ac:dyDescent="0.25">
      <c r="A54" s="2" t="s">
        <v>138</v>
      </c>
      <c r="B54" s="15">
        <v>2240</v>
      </c>
      <c r="C54" s="19">
        <v>1500</v>
      </c>
      <c r="D54" s="14" t="s">
        <v>7</v>
      </c>
      <c r="E54" s="21"/>
      <c r="F54" s="21"/>
    </row>
    <row r="55" spans="1:6" x14ac:dyDescent="0.25">
      <c r="A55" s="13"/>
      <c r="B55" s="15"/>
      <c r="C55" s="20"/>
      <c r="D55" s="14"/>
      <c r="E55" s="13"/>
      <c r="F55" s="13"/>
    </row>
    <row r="56" spans="1:6" ht="15.75" x14ac:dyDescent="0.25">
      <c r="A56" s="4" t="s">
        <v>16</v>
      </c>
      <c r="B56" s="15"/>
      <c r="C56" s="3">
        <f>SUM(C26:C55)</f>
        <v>606400</v>
      </c>
      <c r="D56" s="14"/>
      <c r="E56" s="13"/>
      <c r="F56" s="13"/>
    </row>
    <row r="57" spans="1:6" ht="15.75" x14ac:dyDescent="0.25">
      <c r="A57" s="4"/>
      <c r="B57" s="15"/>
      <c r="C57" s="3"/>
      <c r="D57" s="14"/>
      <c r="E57" s="13"/>
      <c r="F57" s="13"/>
    </row>
    <row r="58" spans="1:6" ht="29.25" customHeight="1" x14ac:dyDescent="0.25">
      <c r="A58" s="2" t="s">
        <v>131</v>
      </c>
      <c r="B58" s="15">
        <v>2800</v>
      </c>
      <c r="C58" s="19">
        <f>35500</f>
        <v>35500</v>
      </c>
      <c r="D58" s="14" t="s">
        <v>7</v>
      </c>
      <c r="E58" s="13"/>
      <c r="F58" s="13"/>
    </row>
    <row r="59" spans="1:6" ht="15.75" x14ac:dyDescent="0.25">
      <c r="A59" s="4" t="s">
        <v>16</v>
      </c>
      <c r="B59" s="15"/>
      <c r="C59" s="3">
        <f>C58</f>
        <v>35500</v>
      </c>
      <c r="D59" s="14"/>
      <c r="E59" s="13"/>
      <c r="F59" s="13"/>
    </row>
    <row r="60" spans="1:6" ht="15.75" x14ac:dyDescent="0.25">
      <c r="A60" s="4"/>
      <c r="B60" s="15"/>
      <c r="C60" s="3"/>
      <c r="D60" s="14"/>
      <c r="E60" s="13"/>
      <c r="F60" s="13"/>
    </row>
    <row r="61" spans="1:6" ht="76.5" customHeight="1" x14ac:dyDescent="0.25">
      <c r="A61" s="32" t="s">
        <v>65</v>
      </c>
      <c r="B61" s="15">
        <v>2271</v>
      </c>
      <c r="C61" s="16">
        <f>192600</f>
        <v>192600</v>
      </c>
      <c r="D61" s="14" t="s">
        <v>7</v>
      </c>
      <c r="E61" s="13"/>
      <c r="F61" s="13"/>
    </row>
    <row r="62" spans="1:6" ht="15.75" x14ac:dyDescent="0.25">
      <c r="A62" s="4" t="s">
        <v>16</v>
      </c>
      <c r="B62" s="15"/>
      <c r="C62" s="5">
        <f>C61</f>
        <v>192600</v>
      </c>
      <c r="D62" s="14"/>
      <c r="E62" s="13"/>
      <c r="F62" s="13"/>
    </row>
    <row r="63" spans="1:6" ht="60" x14ac:dyDescent="0.25">
      <c r="A63" s="23" t="s">
        <v>66</v>
      </c>
      <c r="B63" s="15">
        <v>2272</v>
      </c>
      <c r="C63" s="16">
        <f>26500</f>
        <v>26500</v>
      </c>
      <c r="D63" s="14" t="s">
        <v>7</v>
      </c>
      <c r="E63" s="13"/>
      <c r="F63" s="13"/>
    </row>
    <row r="64" spans="1:6" ht="15.75" x14ac:dyDescent="0.25">
      <c r="A64" s="4" t="s">
        <v>16</v>
      </c>
      <c r="B64" s="15"/>
      <c r="C64" s="5">
        <f>C63</f>
        <v>26500</v>
      </c>
      <c r="D64" s="14"/>
      <c r="E64" s="13"/>
      <c r="F64" s="13"/>
    </row>
    <row r="65" spans="1:8" ht="60" x14ac:dyDescent="0.25">
      <c r="A65" s="23" t="s">
        <v>67</v>
      </c>
      <c r="B65" s="15">
        <v>2273</v>
      </c>
      <c r="C65" s="16">
        <v>8100</v>
      </c>
      <c r="D65" s="14" t="s">
        <v>7</v>
      </c>
      <c r="E65" s="13"/>
      <c r="F65" s="13"/>
    </row>
    <row r="66" spans="1:8" ht="15.75" x14ac:dyDescent="0.25">
      <c r="A66" s="4" t="s">
        <v>16</v>
      </c>
      <c r="B66" s="15"/>
      <c r="C66" s="3">
        <f>C65</f>
        <v>8100</v>
      </c>
      <c r="D66" s="14"/>
      <c r="E66" s="13"/>
      <c r="F66" s="13"/>
    </row>
    <row r="67" spans="1:8" ht="29.25" customHeight="1" x14ac:dyDescent="0.25">
      <c r="A67" s="17" t="s">
        <v>43</v>
      </c>
      <c r="B67" s="15">
        <v>2274</v>
      </c>
      <c r="C67" s="16">
        <f>61466-4937.42</f>
        <v>56528.58</v>
      </c>
      <c r="D67" s="14" t="s">
        <v>7</v>
      </c>
      <c r="E67" s="13"/>
      <c r="F67" s="13"/>
    </row>
    <row r="68" spans="1:8" ht="15.75" x14ac:dyDescent="0.25">
      <c r="A68" s="4" t="s">
        <v>16</v>
      </c>
      <c r="B68" s="15"/>
      <c r="C68" s="3">
        <f>C67</f>
        <v>56528.58</v>
      </c>
      <c r="D68" s="14"/>
      <c r="E68" s="13"/>
      <c r="F68" s="13"/>
    </row>
    <row r="69" spans="1:8" ht="32.25" customHeight="1" x14ac:dyDescent="0.25">
      <c r="A69" s="17" t="s">
        <v>55</v>
      </c>
      <c r="B69" s="15">
        <v>2282</v>
      </c>
      <c r="C69" s="19">
        <f>2000-1000</f>
        <v>1000</v>
      </c>
      <c r="D69" s="14" t="s">
        <v>7</v>
      </c>
      <c r="E69" s="13"/>
      <c r="F69" s="13"/>
      <c r="H69" s="24"/>
    </row>
    <row r="70" spans="1:8" ht="15.75" x14ac:dyDescent="0.25">
      <c r="A70" s="4" t="s">
        <v>16</v>
      </c>
      <c r="B70" s="15"/>
      <c r="C70" s="3">
        <f>C69</f>
        <v>1000</v>
      </c>
      <c r="D70" s="14"/>
      <c r="E70" s="13"/>
      <c r="F70" s="13"/>
    </row>
    <row r="71" spans="1:8" ht="28.5" customHeight="1" x14ac:dyDescent="0.25">
      <c r="A71" s="2" t="s">
        <v>124</v>
      </c>
      <c r="B71" s="15">
        <v>3110</v>
      </c>
      <c r="C71" s="19">
        <f>30160</f>
        <v>30160</v>
      </c>
      <c r="D71" s="14" t="s">
        <v>7</v>
      </c>
      <c r="E71" s="13"/>
      <c r="F71" s="13"/>
    </row>
    <row r="72" spans="1:8" ht="31.5" customHeight="1" x14ac:dyDescent="0.25">
      <c r="A72" s="2" t="s">
        <v>125</v>
      </c>
      <c r="B72" s="15">
        <v>3110</v>
      </c>
      <c r="C72" s="19">
        <v>9870</v>
      </c>
      <c r="D72" s="14" t="s">
        <v>7</v>
      </c>
      <c r="E72" s="13"/>
      <c r="F72" s="13"/>
    </row>
    <row r="73" spans="1:8" ht="29.25" customHeight="1" x14ac:dyDescent="0.25">
      <c r="A73" s="2" t="s">
        <v>136</v>
      </c>
      <c r="B73" s="15">
        <v>3110</v>
      </c>
      <c r="C73" s="19">
        <f>36000+9100</f>
        <v>45100</v>
      </c>
      <c r="D73" s="14" t="s">
        <v>7</v>
      </c>
      <c r="E73" s="13"/>
      <c r="F73" s="13"/>
    </row>
    <row r="74" spans="1:8" ht="29.25" customHeight="1" x14ac:dyDescent="0.25">
      <c r="A74" s="2" t="s">
        <v>139</v>
      </c>
      <c r="B74" s="15">
        <v>3110</v>
      </c>
      <c r="C74" s="19">
        <v>15000</v>
      </c>
      <c r="D74" s="14" t="s">
        <v>7</v>
      </c>
      <c r="E74" s="13"/>
      <c r="F74" s="13"/>
    </row>
    <row r="75" spans="1:8" ht="29.25" customHeight="1" x14ac:dyDescent="0.25">
      <c r="A75" s="2" t="s">
        <v>143</v>
      </c>
      <c r="B75" s="15">
        <v>3110</v>
      </c>
      <c r="C75" s="19">
        <v>8200</v>
      </c>
      <c r="D75" s="14" t="s">
        <v>7</v>
      </c>
      <c r="E75" s="13"/>
      <c r="F75" s="13"/>
    </row>
    <row r="76" spans="1:8" ht="15.75" x14ac:dyDescent="0.25">
      <c r="A76" s="4" t="s">
        <v>16</v>
      </c>
      <c r="B76" s="15"/>
      <c r="C76" s="3">
        <f>SUM(C71:C75)</f>
        <v>108330</v>
      </c>
      <c r="D76" s="14"/>
      <c r="E76" s="13"/>
      <c r="F76" s="13"/>
    </row>
    <row r="77" spans="1:8" ht="29.25" customHeight="1" x14ac:dyDescent="0.25">
      <c r="A77" s="2" t="s">
        <v>130</v>
      </c>
      <c r="B77" s="15">
        <v>3160</v>
      </c>
      <c r="C77" s="19">
        <v>100000</v>
      </c>
      <c r="D77" s="14" t="s">
        <v>7</v>
      </c>
      <c r="E77" s="13"/>
      <c r="F77" s="13"/>
    </row>
    <row r="78" spans="1:8" ht="15.75" x14ac:dyDescent="0.25">
      <c r="A78" s="4" t="s">
        <v>16</v>
      </c>
      <c r="B78" s="15"/>
      <c r="C78" s="3">
        <f>C77</f>
        <v>100000</v>
      </c>
      <c r="D78" s="14"/>
      <c r="E78" s="13"/>
      <c r="F78" s="13"/>
    </row>
    <row r="79" spans="1:8" ht="15.75" x14ac:dyDescent="0.25">
      <c r="A79" s="4" t="s">
        <v>84</v>
      </c>
      <c r="B79" s="15"/>
      <c r="C79" s="3">
        <f>C25+C56+C62+C64+C66+C70+C68+C78+C76</f>
        <v>1970028.58</v>
      </c>
      <c r="D79" s="14"/>
      <c r="E79" s="13"/>
      <c r="F79" s="13"/>
    </row>
    <row r="80" spans="1:8" ht="21" x14ac:dyDescent="0.35">
      <c r="A80" s="7" t="s">
        <v>81</v>
      </c>
      <c r="B80" s="15"/>
      <c r="C80" s="3"/>
      <c r="D80" s="14"/>
      <c r="E80" s="13"/>
      <c r="F80" s="13"/>
    </row>
    <row r="81" spans="1:6" ht="31.5" customHeight="1" x14ac:dyDescent="0.25">
      <c r="A81" s="17" t="s">
        <v>44</v>
      </c>
      <c r="B81" s="15">
        <v>2210</v>
      </c>
      <c r="C81" s="19">
        <f>25000-10000</f>
        <v>15000</v>
      </c>
      <c r="D81" s="14" t="s">
        <v>7</v>
      </c>
      <c r="E81" s="13"/>
      <c r="F81" s="13"/>
    </row>
    <row r="82" spans="1:6" ht="30" customHeight="1" x14ac:dyDescent="0.25">
      <c r="A82" s="31" t="s">
        <v>45</v>
      </c>
      <c r="B82" s="15">
        <v>2210</v>
      </c>
      <c r="C82" s="19">
        <f>11000</f>
        <v>11000</v>
      </c>
      <c r="D82" s="14" t="s">
        <v>7</v>
      </c>
      <c r="E82" s="13"/>
      <c r="F82" s="13"/>
    </row>
    <row r="83" spans="1:6" ht="30" customHeight="1" x14ac:dyDescent="0.25">
      <c r="A83" s="31" t="s">
        <v>127</v>
      </c>
      <c r="B83" s="15">
        <v>2210</v>
      </c>
      <c r="C83" s="19">
        <f>15000+10000</f>
        <v>25000</v>
      </c>
      <c r="D83" s="14" t="s">
        <v>7</v>
      </c>
      <c r="E83" s="13"/>
      <c r="F83" s="13"/>
    </row>
    <row r="84" spans="1:6" ht="30" customHeight="1" x14ac:dyDescent="0.25">
      <c r="A84" s="2" t="s">
        <v>68</v>
      </c>
      <c r="B84" s="15">
        <v>2210</v>
      </c>
      <c r="C84" s="19">
        <f>2500</f>
        <v>2500</v>
      </c>
      <c r="D84" s="14" t="s">
        <v>7</v>
      </c>
      <c r="E84" s="13"/>
      <c r="F84" s="13"/>
    </row>
    <row r="85" spans="1:6" ht="30" customHeight="1" x14ac:dyDescent="0.25">
      <c r="A85" s="2" t="s">
        <v>114</v>
      </c>
      <c r="B85" s="15">
        <v>2210</v>
      </c>
      <c r="C85" s="19">
        <v>3270</v>
      </c>
      <c r="D85" s="14" t="s">
        <v>7</v>
      </c>
      <c r="E85" s="13"/>
      <c r="F85" s="13"/>
    </row>
    <row r="86" spans="1:6" ht="30" customHeight="1" x14ac:dyDescent="0.25">
      <c r="A86" s="2" t="s">
        <v>117</v>
      </c>
      <c r="B86" s="15">
        <v>2210</v>
      </c>
      <c r="C86" s="19">
        <v>4312</v>
      </c>
      <c r="D86" s="14" t="s">
        <v>7</v>
      </c>
      <c r="E86" s="13"/>
      <c r="F86" s="13"/>
    </row>
    <row r="87" spans="1:6" ht="30" customHeight="1" x14ac:dyDescent="0.25">
      <c r="A87" s="2" t="s">
        <v>115</v>
      </c>
      <c r="B87" s="15">
        <v>2210</v>
      </c>
      <c r="C87" s="19">
        <v>4008</v>
      </c>
      <c r="D87" s="14" t="s">
        <v>7</v>
      </c>
      <c r="E87" s="13"/>
      <c r="F87" s="13"/>
    </row>
    <row r="88" spans="1:6" ht="30" customHeight="1" x14ac:dyDescent="0.25">
      <c r="A88" s="2" t="s">
        <v>116</v>
      </c>
      <c r="B88" s="15">
        <v>2210</v>
      </c>
      <c r="C88" s="19">
        <v>4422</v>
      </c>
      <c r="D88" s="14" t="s">
        <v>7</v>
      </c>
      <c r="E88" s="13"/>
      <c r="F88" s="13"/>
    </row>
    <row r="89" spans="1:6" ht="30" customHeight="1" x14ac:dyDescent="0.25">
      <c r="A89" s="2" t="s">
        <v>118</v>
      </c>
      <c r="B89" s="15">
        <v>2210</v>
      </c>
      <c r="C89" s="19">
        <v>5988</v>
      </c>
      <c r="D89" s="14" t="s">
        <v>7</v>
      </c>
      <c r="E89" s="13"/>
      <c r="F89" s="13"/>
    </row>
    <row r="90" spans="1:6" ht="15.75" x14ac:dyDescent="0.25">
      <c r="A90" s="4" t="s">
        <v>16</v>
      </c>
      <c r="B90" s="15"/>
      <c r="C90" s="3">
        <f>SUM(C81:C89)</f>
        <v>75500</v>
      </c>
      <c r="D90" s="14"/>
      <c r="E90" s="13"/>
      <c r="F90" s="13"/>
    </row>
    <row r="91" spans="1:6" s="22" customFormat="1" ht="31.5" customHeight="1" x14ac:dyDescent="0.25">
      <c r="A91" s="18" t="s">
        <v>29</v>
      </c>
      <c r="B91" s="33">
        <v>2240</v>
      </c>
      <c r="C91" s="19">
        <f>190000</f>
        <v>190000</v>
      </c>
      <c r="D91" s="34" t="s">
        <v>7</v>
      </c>
      <c r="E91" s="21"/>
      <c r="F91" s="21"/>
    </row>
    <row r="92" spans="1:6" s="22" customFormat="1" ht="72" customHeight="1" x14ac:dyDescent="0.25">
      <c r="A92" s="18" t="s">
        <v>59</v>
      </c>
      <c r="B92" s="33">
        <v>2240</v>
      </c>
      <c r="C92" s="19">
        <f>80000</f>
        <v>80000</v>
      </c>
      <c r="D92" s="34" t="s">
        <v>7</v>
      </c>
      <c r="E92" s="21"/>
      <c r="F92" s="21"/>
    </row>
    <row r="93" spans="1:6" s="22" customFormat="1" ht="47.25" customHeight="1" x14ac:dyDescent="0.25">
      <c r="A93" s="2" t="s">
        <v>109</v>
      </c>
      <c r="B93" s="33">
        <v>2240</v>
      </c>
      <c r="C93" s="19">
        <v>3000</v>
      </c>
      <c r="D93" s="34" t="s">
        <v>7</v>
      </c>
      <c r="E93" s="21"/>
      <c r="F93" s="21"/>
    </row>
    <row r="94" spans="1:6" s="22" customFormat="1" ht="45" x14ac:dyDescent="0.25">
      <c r="A94" s="18" t="s">
        <v>56</v>
      </c>
      <c r="B94" s="33">
        <v>2240</v>
      </c>
      <c r="C94" s="19">
        <v>2000</v>
      </c>
      <c r="D94" s="34" t="s">
        <v>7</v>
      </c>
      <c r="E94" s="21"/>
      <c r="F94" s="21"/>
    </row>
    <row r="95" spans="1:6" ht="15.75" x14ac:dyDescent="0.25">
      <c r="A95" s="4" t="s">
        <v>16</v>
      </c>
      <c r="B95" s="15"/>
      <c r="C95" s="3">
        <f>SUM(C91:C94)</f>
        <v>275000</v>
      </c>
      <c r="D95" s="14"/>
      <c r="E95" s="13"/>
      <c r="F95" s="13"/>
    </row>
    <row r="96" spans="1:6" s="22" customFormat="1" ht="45" x14ac:dyDescent="0.25">
      <c r="A96" s="18" t="s">
        <v>56</v>
      </c>
      <c r="B96" s="33">
        <v>2800</v>
      </c>
      <c r="C96" s="19">
        <f>248000</f>
        <v>248000</v>
      </c>
      <c r="D96" s="34" t="s">
        <v>7</v>
      </c>
      <c r="E96" s="21"/>
      <c r="F96" s="21"/>
    </row>
    <row r="97" spans="1:6" s="22" customFormat="1" ht="15.75" x14ac:dyDescent="0.25">
      <c r="A97" s="4" t="s">
        <v>16</v>
      </c>
      <c r="B97" s="33"/>
      <c r="C97" s="41">
        <f>C96</f>
        <v>248000</v>
      </c>
      <c r="D97" s="34"/>
      <c r="E97" s="21"/>
      <c r="F97" s="21"/>
    </row>
    <row r="98" spans="1:6" s="22" customFormat="1" ht="15.75" x14ac:dyDescent="0.25">
      <c r="A98" s="6" t="s">
        <v>85</v>
      </c>
      <c r="B98" s="33"/>
      <c r="C98" s="41">
        <f>C90+C95+C97</f>
        <v>598500</v>
      </c>
      <c r="D98" s="34"/>
      <c r="E98" s="21"/>
      <c r="F98" s="21"/>
    </row>
    <row r="99" spans="1:6" s="22" customFormat="1" ht="21" x14ac:dyDescent="0.35">
      <c r="A99" s="7" t="s">
        <v>119</v>
      </c>
      <c r="B99" s="33"/>
      <c r="C99" s="41"/>
      <c r="D99" s="34"/>
      <c r="E99" s="21"/>
      <c r="F99" s="21"/>
    </row>
    <row r="100" spans="1:6" s="22" customFormat="1" ht="30" customHeight="1" x14ac:dyDescent="0.25">
      <c r="A100" s="2" t="s">
        <v>82</v>
      </c>
      <c r="B100" s="33">
        <v>2210</v>
      </c>
      <c r="C100" s="19">
        <f>15000</f>
        <v>15000</v>
      </c>
      <c r="D100" s="34" t="s">
        <v>7</v>
      </c>
      <c r="E100" s="21"/>
      <c r="F100" s="21"/>
    </row>
    <row r="101" spans="1:6" s="22" customFormat="1" ht="15.75" x14ac:dyDescent="0.25">
      <c r="A101" s="4" t="s">
        <v>16</v>
      </c>
      <c r="B101" s="15"/>
      <c r="C101" s="3">
        <f>C100</f>
        <v>15000</v>
      </c>
      <c r="D101" s="14"/>
      <c r="E101" s="21"/>
      <c r="F101" s="21"/>
    </row>
    <row r="102" spans="1:6" s="22" customFormat="1" ht="15.75" x14ac:dyDescent="0.25">
      <c r="A102" s="6" t="s">
        <v>120</v>
      </c>
      <c r="B102" s="15"/>
      <c r="C102" s="3">
        <f>C101</f>
        <v>15000</v>
      </c>
      <c r="D102" s="14"/>
      <c r="E102" s="21"/>
      <c r="F102" s="21"/>
    </row>
    <row r="103" spans="1:6" s="22" customFormat="1" ht="21" x14ac:dyDescent="0.35">
      <c r="A103" s="7" t="s">
        <v>110</v>
      </c>
      <c r="B103" s="33"/>
      <c r="C103" s="41"/>
      <c r="D103" s="34"/>
      <c r="E103" s="21"/>
      <c r="F103" s="21"/>
    </row>
    <row r="104" spans="1:6" s="22" customFormat="1" ht="30" customHeight="1" x14ac:dyDescent="0.25">
      <c r="A104" s="18" t="s">
        <v>57</v>
      </c>
      <c r="B104" s="33">
        <v>2800</v>
      </c>
      <c r="C104" s="19">
        <f>19500+18800</f>
        <v>38300</v>
      </c>
      <c r="D104" s="34" t="s">
        <v>7</v>
      </c>
      <c r="E104" s="21"/>
      <c r="F104" s="21"/>
    </row>
    <row r="105" spans="1:6" ht="15.75" x14ac:dyDescent="0.25">
      <c r="A105" s="4" t="s">
        <v>16</v>
      </c>
      <c r="B105" s="15"/>
      <c r="C105" s="3">
        <f>C104</f>
        <v>38300</v>
      </c>
      <c r="D105" s="14"/>
      <c r="E105" s="13"/>
      <c r="F105" s="13"/>
    </row>
    <row r="106" spans="1:6" ht="15.75" x14ac:dyDescent="0.25">
      <c r="A106" s="6" t="s">
        <v>111</v>
      </c>
      <c r="B106" s="15"/>
      <c r="C106" s="3">
        <f>C105</f>
        <v>38300</v>
      </c>
      <c r="D106" s="14"/>
      <c r="E106" s="13"/>
      <c r="F106" s="13"/>
    </row>
    <row r="107" spans="1:6" ht="21" x14ac:dyDescent="0.35">
      <c r="A107" s="7" t="s">
        <v>86</v>
      </c>
      <c r="B107" s="15"/>
      <c r="C107" s="20"/>
      <c r="D107" s="14"/>
      <c r="E107" s="13"/>
      <c r="F107" s="13"/>
    </row>
    <row r="108" spans="1:6" ht="32.25" customHeight="1" x14ac:dyDescent="0.25">
      <c r="A108" s="18" t="s">
        <v>49</v>
      </c>
      <c r="B108" s="15">
        <v>2210</v>
      </c>
      <c r="C108" s="20">
        <f>5000</f>
        <v>5000</v>
      </c>
      <c r="D108" s="14" t="s">
        <v>7</v>
      </c>
      <c r="E108" s="13"/>
      <c r="F108" s="13"/>
    </row>
    <row r="109" spans="1:6" ht="30" customHeight="1" x14ac:dyDescent="0.25">
      <c r="A109" s="18" t="s">
        <v>52</v>
      </c>
      <c r="B109" s="15">
        <v>2210</v>
      </c>
      <c r="C109" s="20">
        <f>20000</f>
        <v>20000</v>
      </c>
      <c r="D109" s="14" t="s">
        <v>7</v>
      </c>
      <c r="E109" s="13"/>
      <c r="F109" s="13"/>
    </row>
    <row r="110" spans="1:6" ht="30" customHeight="1" x14ac:dyDescent="0.25">
      <c r="A110" s="18" t="s">
        <v>50</v>
      </c>
      <c r="B110" s="15">
        <v>2210</v>
      </c>
      <c r="C110" s="20">
        <f>18000</f>
        <v>18000</v>
      </c>
      <c r="D110" s="14" t="s">
        <v>7</v>
      </c>
      <c r="E110" s="13"/>
      <c r="F110" s="13"/>
    </row>
    <row r="111" spans="1:6" ht="30" customHeight="1" x14ac:dyDescent="0.25">
      <c r="A111" s="18" t="s">
        <v>51</v>
      </c>
      <c r="B111" s="15">
        <v>2210</v>
      </c>
      <c r="C111" s="20">
        <f>7000</f>
        <v>7000</v>
      </c>
      <c r="D111" s="14" t="s">
        <v>7</v>
      </c>
      <c r="E111" s="13"/>
      <c r="F111" s="13"/>
    </row>
    <row r="112" spans="1:6" ht="30" customHeight="1" x14ac:dyDescent="0.25">
      <c r="A112" s="35" t="s">
        <v>105</v>
      </c>
      <c r="B112" s="15">
        <v>2210</v>
      </c>
      <c r="C112" s="20">
        <f>50000</f>
        <v>50000</v>
      </c>
      <c r="D112" s="14" t="s">
        <v>7</v>
      </c>
      <c r="E112" s="13"/>
      <c r="F112" s="13"/>
    </row>
    <row r="113" spans="1:6" ht="45.75" customHeight="1" x14ac:dyDescent="0.25">
      <c r="A113" s="35" t="s">
        <v>145</v>
      </c>
      <c r="B113" s="15">
        <v>2210</v>
      </c>
      <c r="C113" s="20">
        <f>20000</f>
        <v>20000</v>
      </c>
      <c r="D113" s="14" t="s">
        <v>7</v>
      </c>
      <c r="E113" s="13"/>
      <c r="F113" s="13"/>
    </row>
    <row r="114" spans="1:6" ht="15.75" x14ac:dyDescent="0.25">
      <c r="A114" s="4" t="s">
        <v>16</v>
      </c>
      <c r="B114" s="15"/>
      <c r="C114" s="5">
        <f>SUM(C108:C113)</f>
        <v>120000</v>
      </c>
      <c r="D114" s="14"/>
      <c r="E114" s="13"/>
      <c r="F114" s="13"/>
    </row>
    <row r="115" spans="1:6" ht="30.75" customHeight="1" x14ac:dyDescent="0.25">
      <c r="A115" s="25" t="s">
        <v>46</v>
      </c>
      <c r="B115" s="15">
        <v>2240</v>
      </c>
      <c r="C115" s="16">
        <f>39500</f>
        <v>39500</v>
      </c>
      <c r="D115" s="14" t="s">
        <v>7</v>
      </c>
      <c r="E115" s="13"/>
      <c r="F115" s="13"/>
    </row>
    <row r="116" spans="1:6" ht="30" customHeight="1" x14ac:dyDescent="0.25">
      <c r="A116" s="25" t="s">
        <v>47</v>
      </c>
      <c r="B116" s="15">
        <v>2240</v>
      </c>
      <c r="C116" s="16">
        <f>10500</f>
        <v>10500</v>
      </c>
      <c r="D116" s="14" t="s">
        <v>7</v>
      </c>
      <c r="E116" s="13"/>
      <c r="F116" s="13"/>
    </row>
    <row r="117" spans="1:6" ht="45.75" customHeight="1" x14ac:dyDescent="0.25">
      <c r="A117" s="35" t="s">
        <v>88</v>
      </c>
      <c r="B117" s="15">
        <v>2240</v>
      </c>
      <c r="C117" s="16">
        <f>20000</f>
        <v>20000</v>
      </c>
      <c r="D117" s="14" t="s">
        <v>7</v>
      </c>
      <c r="E117" s="13"/>
      <c r="F117" s="13"/>
    </row>
    <row r="118" spans="1:6" ht="29.25" customHeight="1" x14ac:dyDescent="0.25">
      <c r="A118" s="35" t="s">
        <v>89</v>
      </c>
      <c r="B118" s="15">
        <v>2240</v>
      </c>
      <c r="C118" s="16">
        <f>10000</f>
        <v>10000</v>
      </c>
      <c r="D118" s="14" t="s">
        <v>7</v>
      </c>
      <c r="E118" s="13"/>
      <c r="F118" s="13"/>
    </row>
    <row r="119" spans="1:6" ht="15.75" x14ac:dyDescent="0.25">
      <c r="A119" s="4" t="s">
        <v>16</v>
      </c>
      <c r="B119" s="15"/>
      <c r="C119" s="5">
        <f>SUM(C115:C118)</f>
        <v>80000</v>
      </c>
      <c r="D119" s="14"/>
      <c r="E119" s="13"/>
      <c r="F119" s="13"/>
    </row>
    <row r="120" spans="1:6" ht="15.75" x14ac:dyDescent="0.25">
      <c r="A120" s="4" t="s">
        <v>87</v>
      </c>
      <c r="B120" s="15"/>
      <c r="C120" s="5">
        <f>C119+C114</f>
        <v>200000</v>
      </c>
      <c r="D120" s="14"/>
      <c r="E120" s="13"/>
      <c r="F120" s="13"/>
    </row>
    <row r="121" spans="1:6" ht="21" x14ac:dyDescent="0.35">
      <c r="A121" s="9" t="s">
        <v>90</v>
      </c>
      <c r="B121" s="15"/>
      <c r="C121" s="26"/>
      <c r="D121" s="14"/>
      <c r="E121" s="13"/>
      <c r="F121" s="13"/>
    </row>
    <row r="122" spans="1:6" s="22" customFormat="1" ht="29.25" customHeight="1" x14ac:dyDescent="0.25">
      <c r="A122" s="40" t="s">
        <v>30</v>
      </c>
      <c r="B122" s="33">
        <v>2210</v>
      </c>
      <c r="C122" s="16">
        <v>33000</v>
      </c>
      <c r="D122" s="34" t="s">
        <v>7</v>
      </c>
      <c r="E122" s="21"/>
      <c r="F122" s="21"/>
    </row>
    <row r="123" spans="1:6" s="22" customFormat="1" ht="15.75" x14ac:dyDescent="0.25">
      <c r="A123" s="4" t="s">
        <v>16</v>
      </c>
      <c r="B123" s="33"/>
      <c r="C123" s="36">
        <f>SUM(C122:C122)</f>
        <v>33000</v>
      </c>
      <c r="D123" s="34"/>
      <c r="E123" s="21"/>
      <c r="F123" s="21"/>
    </row>
    <row r="124" spans="1:6" s="22" customFormat="1" ht="29.25" customHeight="1" x14ac:dyDescent="0.25">
      <c r="A124" s="40" t="s">
        <v>31</v>
      </c>
      <c r="B124" s="33">
        <v>2240</v>
      </c>
      <c r="C124" s="16">
        <f>13650</f>
        <v>13650</v>
      </c>
      <c r="D124" s="34" t="s">
        <v>7</v>
      </c>
      <c r="E124" s="21"/>
      <c r="F124" s="21"/>
    </row>
    <row r="125" spans="1:6" s="22" customFormat="1" ht="28.5" customHeight="1" x14ac:dyDescent="0.25">
      <c r="A125" s="40" t="s">
        <v>32</v>
      </c>
      <c r="B125" s="33">
        <v>2240</v>
      </c>
      <c r="C125" s="16">
        <f>17310</f>
        <v>17310</v>
      </c>
      <c r="D125" s="34" t="s">
        <v>7</v>
      </c>
      <c r="E125" s="21"/>
      <c r="F125" s="21"/>
    </row>
    <row r="126" spans="1:6" s="22" customFormat="1" ht="31.5" customHeight="1" x14ac:dyDescent="0.25">
      <c r="A126" s="40" t="s">
        <v>33</v>
      </c>
      <c r="B126" s="33">
        <v>2240</v>
      </c>
      <c r="C126" s="16">
        <f>107840</f>
        <v>107840</v>
      </c>
      <c r="D126" s="34" t="s">
        <v>7</v>
      </c>
      <c r="E126" s="21"/>
      <c r="F126" s="21"/>
    </row>
    <row r="127" spans="1:6" s="22" customFormat="1" ht="15.75" x14ac:dyDescent="0.25">
      <c r="A127" s="4" t="s">
        <v>16</v>
      </c>
      <c r="B127" s="33"/>
      <c r="C127" s="36">
        <f>SUM(C124:C126)</f>
        <v>138800</v>
      </c>
      <c r="D127" s="34"/>
      <c r="E127" s="21"/>
      <c r="F127" s="21"/>
    </row>
    <row r="128" spans="1:6" s="22" customFormat="1" ht="30.75" customHeight="1" x14ac:dyDescent="0.25">
      <c r="A128" s="42" t="s">
        <v>112</v>
      </c>
      <c r="B128" s="33">
        <v>2730</v>
      </c>
      <c r="C128" s="16">
        <f>300000+276000</f>
        <v>576000</v>
      </c>
      <c r="D128" s="34" t="s">
        <v>7</v>
      </c>
      <c r="E128" s="21"/>
      <c r="F128" s="21"/>
    </row>
    <row r="129" spans="1:6" ht="15.75" x14ac:dyDescent="0.25">
      <c r="A129" s="4" t="s">
        <v>16</v>
      </c>
      <c r="B129" s="15"/>
      <c r="C129" s="5">
        <f>C128</f>
        <v>576000</v>
      </c>
      <c r="D129" s="14"/>
      <c r="E129" s="13"/>
      <c r="F129" s="13"/>
    </row>
    <row r="130" spans="1:6" ht="15.75" x14ac:dyDescent="0.25">
      <c r="A130" s="4" t="s">
        <v>91</v>
      </c>
      <c r="B130" s="15"/>
      <c r="C130" s="5">
        <f>C127+C129+C123</f>
        <v>747800</v>
      </c>
      <c r="D130" s="14"/>
      <c r="E130" s="13"/>
      <c r="F130" s="13"/>
    </row>
    <row r="131" spans="1:6" ht="21" x14ac:dyDescent="0.35">
      <c r="A131" s="9" t="s">
        <v>92</v>
      </c>
      <c r="B131" s="15"/>
      <c r="C131" s="26"/>
      <c r="D131" s="14"/>
      <c r="E131" s="13"/>
      <c r="F131" s="13"/>
    </row>
    <row r="132" spans="1:6" ht="29.25" customHeight="1" x14ac:dyDescent="0.25">
      <c r="A132" s="25" t="s">
        <v>34</v>
      </c>
      <c r="B132" s="15">
        <v>2210</v>
      </c>
      <c r="C132" s="16">
        <f>1300+1500+7200+1000+2060</f>
        <v>13060</v>
      </c>
      <c r="D132" s="14" t="s">
        <v>7</v>
      </c>
      <c r="E132" s="13"/>
      <c r="F132" s="13"/>
    </row>
    <row r="133" spans="1:6" ht="27.75" customHeight="1" x14ac:dyDescent="0.25">
      <c r="A133" s="31" t="s">
        <v>69</v>
      </c>
      <c r="B133" s="15">
        <v>2210</v>
      </c>
      <c r="C133" s="16">
        <f>3000</f>
        <v>3000</v>
      </c>
      <c r="D133" s="14" t="s">
        <v>7</v>
      </c>
      <c r="E133" s="13"/>
      <c r="F133" s="13"/>
    </row>
    <row r="134" spans="1:6" ht="31.5" customHeight="1" x14ac:dyDescent="0.25">
      <c r="A134" s="31" t="s">
        <v>70</v>
      </c>
      <c r="B134" s="15">
        <v>2210</v>
      </c>
      <c r="C134" s="16">
        <f>3000-500</f>
        <v>2500</v>
      </c>
      <c r="D134" s="14" t="s">
        <v>7</v>
      </c>
      <c r="E134" s="13"/>
      <c r="F134" s="13"/>
    </row>
    <row r="135" spans="1:6" ht="30" customHeight="1" x14ac:dyDescent="0.25">
      <c r="A135" s="31" t="s">
        <v>71</v>
      </c>
      <c r="B135" s="15">
        <v>2210</v>
      </c>
      <c r="C135" s="16">
        <v>8000</v>
      </c>
      <c r="D135" s="14" t="s">
        <v>7</v>
      </c>
      <c r="E135" s="13"/>
      <c r="F135" s="13"/>
    </row>
    <row r="136" spans="1:6" ht="33" customHeight="1" x14ac:dyDescent="0.25">
      <c r="A136" s="31" t="s">
        <v>93</v>
      </c>
      <c r="B136" s="15">
        <v>2210</v>
      </c>
      <c r="C136" s="16">
        <f>3000+1500-260</f>
        <v>4240</v>
      </c>
      <c r="D136" s="14" t="s">
        <v>7</v>
      </c>
      <c r="E136" s="13"/>
      <c r="F136" s="13"/>
    </row>
    <row r="137" spans="1:6" ht="33" customHeight="1" x14ac:dyDescent="0.25">
      <c r="A137" s="2" t="s">
        <v>75</v>
      </c>
      <c r="B137" s="15">
        <v>2210</v>
      </c>
      <c r="C137" s="16">
        <f>2100-200</f>
        <v>1900</v>
      </c>
      <c r="D137" s="14" t="s">
        <v>7</v>
      </c>
      <c r="E137" s="13"/>
      <c r="F137" s="13"/>
    </row>
    <row r="138" spans="1:6" ht="33" customHeight="1" x14ac:dyDescent="0.25">
      <c r="A138" s="2" t="s">
        <v>79</v>
      </c>
      <c r="B138" s="15">
        <v>2210</v>
      </c>
      <c r="C138" s="16">
        <f>1700+2400-1100</f>
        <v>3000</v>
      </c>
      <c r="D138" s="14" t="s">
        <v>7</v>
      </c>
      <c r="E138" s="13"/>
      <c r="F138" s="13"/>
    </row>
    <row r="139" spans="1:6" ht="33" customHeight="1" x14ac:dyDescent="0.25">
      <c r="A139" s="2" t="s">
        <v>77</v>
      </c>
      <c r="B139" s="15">
        <v>2210</v>
      </c>
      <c r="C139" s="16">
        <f>1100</f>
        <v>1100</v>
      </c>
      <c r="D139" s="14" t="s">
        <v>7</v>
      </c>
      <c r="E139" s="13"/>
      <c r="F139" s="13"/>
    </row>
    <row r="140" spans="1:6" ht="33" customHeight="1" x14ac:dyDescent="0.25">
      <c r="A140" s="2" t="s">
        <v>78</v>
      </c>
      <c r="B140" s="15">
        <v>2210</v>
      </c>
      <c r="C140" s="16">
        <f>2000</f>
        <v>2000</v>
      </c>
      <c r="D140" s="14" t="s">
        <v>7</v>
      </c>
      <c r="E140" s="13"/>
      <c r="F140" s="13"/>
    </row>
    <row r="141" spans="1:6" ht="33" customHeight="1" x14ac:dyDescent="0.25">
      <c r="A141" s="2" t="s">
        <v>76</v>
      </c>
      <c r="B141" s="15">
        <v>2210</v>
      </c>
      <c r="C141" s="16">
        <f>2400</f>
        <v>2400</v>
      </c>
      <c r="D141" s="14" t="s">
        <v>7</v>
      </c>
      <c r="E141" s="13"/>
      <c r="F141" s="13"/>
    </row>
    <row r="142" spans="1:6" s="22" customFormat="1" ht="33" customHeight="1" x14ac:dyDescent="0.25">
      <c r="A142" s="40" t="s">
        <v>98</v>
      </c>
      <c r="B142" s="33">
        <v>2210</v>
      </c>
      <c r="C142" s="16">
        <f>49375</f>
        <v>49375</v>
      </c>
      <c r="D142" s="34" t="s">
        <v>7</v>
      </c>
      <c r="E142" s="21"/>
      <c r="F142" s="21"/>
    </row>
    <row r="143" spans="1:6" s="22" customFormat="1" ht="33" customHeight="1" x14ac:dyDescent="0.25">
      <c r="A143" s="18" t="s">
        <v>99</v>
      </c>
      <c r="B143" s="33">
        <v>2210</v>
      </c>
      <c r="C143" s="16">
        <f>88000</f>
        <v>88000</v>
      </c>
      <c r="D143" s="34" t="s">
        <v>7</v>
      </c>
      <c r="E143" s="21"/>
      <c r="F143" s="21"/>
    </row>
    <row r="144" spans="1:6" s="22" customFormat="1" ht="33" customHeight="1" x14ac:dyDescent="0.25">
      <c r="A144" s="18" t="s">
        <v>100</v>
      </c>
      <c r="B144" s="33">
        <v>2210</v>
      </c>
      <c r="C144" s="16">
        <f>3750</f>
        <v>3750</v>
      </c>
      <c r="D144" s="34" t="s">
        <v>7</v>
      </c>
      <c r="E144" s="21"/>
      <c r="F144" s="21"/>
    </row>
    <row r="145" spans="1:6" s="22" customFormat="1" ht="33" customHeight="1" x14ac:dyDescent="0.25">
      <c r="A145" s="2" t="s">
        <v>104</v>
      </c>
      <c r="B145" s="33">
        <v>2210</v>
      </c>
      <c r="C145" s="16">
        <f>23000</f>
        <v>23000</v>
      </c>
      <c r="D145" s="34" t="s">
        <v>7</v>
      </c>
      <c r="E145" s="21"/>
      <c r="F145" s="21"/>
    </row>
    <row r="146" spans="1:6" s="22" customFormat="1" ht="33" customHeight="1" x14ac:dyDescent="0.25">
      <c r="A146" s="18" t="s">
        <v>101</v>
      </c>
      <c r="B146" s="33">
        <v>2210</v>
      </c>
      <c r="C146" s="16">
        <f>6750</f>
        <v>6750</v>
      </c>
      <c r="D146" s="34" t="s">
        <v>7</v>
      </c>
      <c r="E146" s="21"/>
      <c r="F146" s="21"/>
    </row>
    <row r="147" spans="1:6" s="22" customFormat="1" ht="33" customHeight="1" x14ac:dyDescent="0.25">
      <c r="A147" s="18" t="s">
        <v>102</v>
      </c>
      <c r="B147" s="33">
        <v>2210</v>
      </c>
      <c r="C147" s="16">
        <f>6750</f>
        <v>6750</v>
      </c>
      <c r="D147" s="34" t="s">
        <v>7</v>
      </c>
      <c r="E147" s="21"/>
      <c r="F147" s="21"/>
    </row>
    <row r="148" spans="1:6" s="22" customFormat="1" ht="33" customHeight="1" x14ac:dyDescent="0.25">
      <c r="A148" s="18" t="s">
        <v>103</v>
      </c>
      <c r="B148" s="33">
        <v>2210</v>
      </c>
      <c r="C148" s="16">
        <f>2375</f>
        <v>2375</v>
      </c>
      <c r="D148" s="34" t="s">
        <v>7</v>
      </c>
      <c r="E148" s="21"/>
      <c r="F148" s="21"/>
    </row>
    <row r="149" spans="1:6" s="22" customFormat="1" ht="33" customHeight="1" x14ac:dyDescent="0.25">
      <c r="A149" s="2" t="s">
        <v>82</v>
      </c>
      <c r="B149" s="15">
        <v>2210</v>
      </c>
      <c r="C149" s="19">
        <f>24800</f>
        <v>24800</v>
      </c>
      <c r="D149" s="14" t="s">
        <v>7</v>
      </c>
      <c r="E149" s="21"/>
      <c r="F149" s="21"/>
    </row>
    <row r="150" spans="1:6" s="22" customFormat="1" ht="33" customHeight="1" x14ac:dyDescent="0.25">
      <c r="A150" s="42" t="s">
        <v>140</v>
      </c>
      <c r="B150" s="33">
        <v>2210</v>
      </c>
      <c r="C150" s="16">
        <v>4500</v>
      </c>
      <c r="D150" s="34" t="s">
        <v>7</v>
      </c>
      <c r="E150" s="21"/>
      <c r="F150" s="21"/>
    </row>
    <row r="151" spans="1:6" ht="15.75" x14ac:dyDescent="0.25">
      <c r="A151" s="4" t="s">
        <v>16</v>
      </c>
      <c r="B151" s="15"/>
      <c r="C151" s="5">
        <f>SUM(C132:C150)</f>
        <v>250500</v>
      </c>
      <c r="D151" s="14"/>
      <c r="E151" s="13"/>
      <c r="F151" s="13"/>
    </row>
    <row r="152" spans="1:6" ht="31.5" customHeight="1" x14ac:dyDescent="0.25">
      <c r="A152" s="17" t="s">
        <v>48</v>
      </c>
      <c r="B152" s="15">
        <v>2230</v>
      </c>
      <c r="C152" s="16">
        <f>2000</f>
        <v>2000</v>
      </c>
      <c r="D152" s="14" t="s">
        <v>7</v>
      </c>
      <c r="E152" s="13"/>
      <c r="F152" s="13"/>
    </row>
    <row r="153" spans="1:6" ht="15.75" x14ac:dyDescent="0.25">
      <c r="A153" s="4" t="s">
        <v>16</v>
      </c>
      <c r="B153" s="15"/>
      <c r="C153" s="5">
        <f>C152</f>
        <v>2000</v>
      </c>
      <c r="D153" s="14"/>
      <c r="E153" s="13"/>
      <c r="F153" s="13"/>
    </row>
    <row r="154" spans="1:6" ht="33" customHeight="1" x14ac:dyDescent="0.25">
      <c r="A154" s="17" t="s">
        <v>35</v>
      </c>
      <c r="B154" s="15">
        <v>2240</v>
      </c>
      <c r="C154" s="16">
        <f>9000</f>
        <v>9000</v>
      </c>
      <c r="D154" s="14" t="s">
        <v>7</v>
      </c>
      <c r="E154" s="13"/>
      <c r="F154" s="13"/>
    </row>
    <row r="155" spans="1:6" ht="33" customHeight="1" x14ac:dyDescent="0.25">
      <c r="A155" s="2" t="s">
        <v>80</v>
      </c>
      <c r="B155" s="15">
        <v>2240</v>
      </c>
      <c r="C155" s="16">
        <f>8000-4500</f>
        <v>3500</v>
      </c>
      <c r="D155" s="14" t="s">
        <v>7</v>
      </c>
      <c r="E155" s="13"/>
      <c r="F155" s="13"/>
    </row>
    <row r="156" spans="1:6" ht="15.75" x14ac:dyDescent="0.25">
      <c r="A156" s="4" t="s">
        <v>16</v>
      </c>
      <c r="B156" s="15"/>
      <c r="C156" s="5">
        <f>SUM(C154:C155)</f>
        <v>12500</v>
      </c>
      <c r="D156" s="14"/>
      <c r="E156" s="13"/>
      <c r="F156" s="13"/>
    </row>
    <row r="157" spans="1:6" x14ac:dyDescent="0.25">
      <c r="A157" s="27" t="s">
        <v>94</v>
      </c>
      <c r="B157" s="15"/>
      <c r="C157" s="5">
        <f>C151+C156+C153</f>
        <v>265000</v>
      </c>
      <c r="D157" s="14"/>
      <c r="E157" s="13"/>
      <c r="F157" s="13"/>
    </row>
    <row r="158" spans="1:6" ht="21" x14ac:dyDescent="0.35">
      <c r="A158" s="7" t="s">
        <v>95</v>
      </c>
      <c r="B158" s="15"/>
      <c r="C158" s="26"/>
      <c r="D158" s="14"/>
      <c r="E158" s="13"/>
      <c r="F158" s="13"/>
    </row>
    <row r="159" spans="1:6" s="22" customFormat="1" ht="49.5" customHeight="1" x14ac:dyDescent="0.25">
      <c r="A159" s="34" t="s">
        <v>36</v>
      </c>
      <c r="B159" s="33">
        <v>2240</v>
      </c>
      <c r="C159" s="16">
        <f>50000-30000+30000+20000</f>
        <v>70000</v>
      </c>
      <c r="D159" s="34" t="s">
        <v>7</v>
      </c>
      <c r="E159" s="21"/>
      <c r="F159" s="21"/>
    </row>
    <row r="160" spans="1:6" s="22" customFormat="1" ht="15.75" x14ac:dyDescent="0.25">
      <c r="A160" s="4" t="s">
        <v>16</v>
      </c>
      <c r="B160" s="21"/>
      <c r="C160" s="36">
        <f>SUM(C159:C159)</f>
        <v>70000</v>
      </c>
      <c r="D160" s="34"/>
      <c r="E160" s="21"/>
      <c r="F160" s="21"/>
    </row>
    <row r="161" spans="1:7" s="22" customFormat="1" ht="15.75" x14ac:dyDescent="0.25">
      <c r="A161" s="4"/>
      <c r="B161" s="21"/>
      <c r="C161" s="36"/>
      <c r="D161" s="34"/>
      <c r="E161" s="21"/>
      <c r="F161" s="21"/>
    </row>
    <row r="162" spans="1:7" s="22" customFormat="1" ht="30" customHeight="1" x14ac:dyDescent="0.25">
      <c r="A162" s="34" t="s">
        <v>60</v>
      </c>
      <c r="B162" s="33">
        <v>2281</v>
      </c>
      <c r="C162" s="16">
        <v>99000</v>
      </c>
      <c r="D162" s="34" t="s">
        <v>7</v>
      </c>
      <c r="E162" s="21"/>
      <c r="F162" s="21"/>
    </row>
    <row r="163" spans="1:7" s="22" customFormat="1" ht="15.75" x14ac:dyDescent="0.25">
      <c r="A163" s="4" t="s">
        <v>16</v>
      </c>
      <c r="B163" s="21"/>
      <c r="C163" s="36">
        <f>SUM(C162:C162)</f>
        <v>99000</v>
      </c>
      <c r="D163" s="34"/>
      <c r="E163" s="21"/>
      <c r="F163" s="21"/>
    </row>
    <row r="164" spans="1:7" s="22" customFormat="1" x14ac:dyDescent="0.25">
      <c r="A164" s="37" t="s">
        <v>96</v>
      </c>
      <c r="B164" s="21"/>
      <c r="C164" s="36">
        <f>C160+C163</f>
        <v>169000</v>
      </c>
      <c r="D164" s="34"/>
      <c r="E164" s="21"/>
      <c r="F164" s="21"/>
    </row>
    <row r="165" spans="1:7" s="22" customFormat="1" ht="21" x14ac:dyDescent="0.35">
      <c r="A165" s="38" t="s">
        <v>141</v>
      </c>
      <c r="B165" s="33"/>
      <c r="C165" s="16"/>
      <c r="D165" s="34"/>
      <c r="E165" s="21"/>
      <c r="F165" s="21"/>
    </row>
    <row r="166" spans="1:7" s="22" customFormat="1" ht="30" customHeight="1" x14ac:dyDescent="0.25">
      <c r="A166" s="34" t="s">
        <v>144</v>
      </c>
      <c r="B166" s="33">
        <v>2281</v>
      </c>
      <c r="C166" s="16">
        <v>99000</v>
      </c>
      <c r="D166" s="34" t="s">
        <v>7</v>
      </c>
      <c r="E166" s="21"/>
      <c r="F166" s="21"/>
    </row>
    <row r="167" spans="1:7" ht="15.75" x14ac:dyDescent="0.25">
      <c r="A167" s="4" t="s">
        <v>16</v>
      </c>
      <c r="B167" s="13"/>
      <c r="C167" s="5">
        <f>SUM(C166:C166)</f>
        <v>99000</v>
      </c>
      <c r="D167" s="14"/>
      <c r="E167" s="13"/>
      <c r="F167" s="13"/>
    </row>
    <row r="168" spans="1:7" x14ac:dyDescent="0.25">
      <c r="A168" s="27" t="s">
        <v>142</v>
      </c>
      <c r="B168" s="13"/>
      <c r="C168" s="5">
        <f>C167</f>
        <v>99000</v>
      </c>
      <c r="D168" s="14"/>
      <c r="E168" s="13"/>
      <c r="F168" s="13"/>
    </row>
    <row r="169" spans="1:7" ht="21" x14ac:dyDescent="0.35">
      <c r="A169" s="38" t="s">
        <v>121</v>
      </c>
      <c r="B169" s="33"/>
      <c r="C169" s="16"/>
      <c r="D169" s="34"/>
      <c r="E169" s="21"/>
      <c r="F169" s="21"/>
    </row>
    <row r="170" spans="1:7" ht="45" x14ac:dyDescent="0.25">
      <c r="A170" s="39" t="s">
        <v>58</v>
      </c>
      <c r="B170" s="33">
        <v>3121</v>
      </c>
      <c r="C170" s="16">
        <f>500940-139465+542200</f>
        <v>903675</v>
      </c>
      <c r="D170" s="34" t="s">
        <v>7</v>
      </c>
      <c r="E170" s="21"/>
      <c r="F170" s="21"/>
    </row>
    <row r="171" spans="1:7" ht="15.75" x14ac:dyDescent="0.25">
      <c r="A171" s="4" t="s">
        <v>16</v>
      </c>
      <c r="B171" s="13"/>
      <c r="C171" s="5">
        <f>SUM(C170:C170)</f>
        <v>903675</v>
      </c>
      <c r="D171" s="14"/>
      <c r="E171" s="13"/>
      <c r="F171" s="13"/>
    </row>
    <row r="172" spans="1:7" x14ac:dyDescent="0.25">
      <c r="A172" s="27" t="s">
        <v>129</v>
      </c>
      <c r="B172" s="13"/>
      <c r="C172" s="5">
        <f>C171</f>
        <v>903675</v>
      </c>
      <c r="D172" s="14"/>
      <c r="E172" s="13"/>
      <c r="F172" s="13"/>
    </row>
    <row r="173" spans="1:7" x14ac:dyDescent="0.25">
      <c r="A173" s="28"/>
      <c r="B173" s="29"/>
      <c r="C173" s="10"/>
      <c r="D173" s="30"/>
      <c r="E173" s="29"/>
      <c r="F173" s="29"/>
    </row>
    <row r="174" spans="1:7" x14ac:dyDescent="0.25">
      <c r="A174" s="28"/>
      <c r="B174" s="29"/>
      <c r="C174" s="10"/>
      <c r="D174" s="30"/>
      <c r="E174" s="29"/>
      <c r="F174" s="29"/>
      <c r="G174" s="29"/>
    </row>
    <row r="175" spans="1:7" x14ac:dyDescent="0.25">
      <c r="A175" s="28"/>
      <c r="B175" s="29"/>
      <c r="C175" s="10"/>
      <c r="D175" s="30"/>
      <c r="E175" s="29"/>
      <c r="F175" s="29"/>
      <c r="G175" s="29"/>
    </row>
    <row r="176" spans="1:7" s="22" customFormat="1" x14ac:dyDescent="0.25">
      <c r="A176" s="43"/>
      <c r="B176" s="44"/>
      <c r="C176" s="44"/>
      <c r="D176" s="44"/>
      <c r="E176" s="44"/>
      <c r="F176" s="44"/>
      <c r="G176" s="45"/>
    </row>
    <row r="177" spans="1:7" x14ac:dyDescent="0.25">
      <c r="A177" s="29"/>
      <c r="B177" s="29"/>
      <c r="C177" s="29"/>
      <c r="D177" s="29"/>
      <c r="E177" s="29"/>
      <c r="F177" s="29"/>
      <c r="G177" s="29"/>
    </row>
    <row r="178" spans="1:7" s="22" customFormat="1" ht="17.25" x14ac:dyDescent="0.3">
      <c r="A178" s="46"/>
      <c r="B178" s="51"/>
      <c r="C178" s="51"/>
      <c r="D178" s="45"/>
      <c r="E178" s="46"/>
      <c r="F178" s="45"/>
      <c r="G178" s="45"/>
    </row>
    <row r="179" spans="1:7" ht="15" customHeight="1" x14ac:dyDescent="0.3">
      <c r="A179" s="29"/>
      <c r="B179" s="47"/>
      <c r="C179" s="47"/>
      <c r="D179" s="29"/>
      <c r="E179" s="48"/>
      <c r="F179" s="29"/>
      <c r="G179" s="29"/>
    </row>
    <row r="180" spans="1:7" x14ac:dyDescent="0.25">
      <c r="A180" s="29"/>
      <c r="B180" s="29"/>
      <c r="C180" s="29"/>
      <c r="D180" s="29"/>
      <c r="E180" s="29"/>
      <c r="F180" s="29"/>
      <c r="G180" s="29"/>
    </row>
    <row r="181" spans="1:7" ht="17.25" x14ac:dyDescent="0.3">
      <c r="A181" s="29"/>
      <c r="B181" s="49"/>
      <c r="C181" s="29"/>
      <c r="D181" s="29"/>
      <c r="E181" s="29"/>
      <c r="F181" s="29"/>
      <c r="G181" s="29"/>
    </row>
    <row r="182" spans="1:7" ht="17.25" x14ac:dyDescent="0.3">
      <c r="A182" s="29"/>
      <c r="B182" s="49"/>
      <c r="C182" s="29"/>
      <c r="D182" s="29"/>
      <c r="E182" s="29"/>
      <c r="F182" s="29"/>
      <c r="G182" s="29"/>
    </row>
    <row r="183" spans="1:7" x14ac:dyDescent="0.25">
      <c r="A183" s="29"/>
      <c r="B183" s="29"/>
      <c r="C183" s="29"/>
      <c r="D183" s="29"/>
      <c r="E183" s="29"/>
      <c r="F183" s="29"/>
      <c r="G183" s="29"/>
    </row>
    <row r="184" spans="1:7" ht="17.25" x14ac:dyDescent="0.3">
      <c r="A184" s="50"/>
      <c r="B184" s="52"/>
      <c r="C184" s="52"/>
      <c r="D184" s="29"/>
      <c r="E184" s="50"/>
      <c r="F184" s="29"/>
      <c r="G184" s="29"/>
    </row>
    <row r="185" spans="1:7" ht="17.25" x14ac:dyDescent="0.3">
      <c r="A185" s="29"/>
      <c r="B185" s="47"/>
      <c r="C185" s="47"/>
      <c r="D185" s="29"/>
      <c r="E185" s="48"/>
      <c r="F185" s="29"/>
      <c r="G185" s="29"/>
    </row>
    <row r="186" spans="1:7" x14ac:dyDescent="0.25">
      <c r="A186" s="29"/>
      <c r="B186" s="29"/>
      <c r="C186" s="29"/>
      <c r="D186" s="29"/>
      <c r="E186" s="29"/>
      <c r="F186" s="29"/>
      <c r="G186" s="29"/>
    </row>
    <row r="187" spans="1:7" x14ac:dyDescent="0.25">
      <c r="A187" s="29"/>
      <c r="B187" s="29"/>
      <c r="C187" s="29"/>
      <c r="D187" s="29"/>
      <c r="E187" s="29"/>
      <c r="F187" s="29"/>
      <c r="G187" s="29"/>
    </row>
  </sheetData>
  <mergeCells count="5">
    <mergeCell ref="A176:F176"/>
    <mergeCell ref="B179:C179"/>
    <mergeCell ref="B178:C178"/>
    <mergeCell ref="B184:C184"/>
    <mergeCell ref="B185:C185"/>
  </mergeCells>
  <pageMargins left="0.17" right="0.16" top="0.15" bottom="0.15" header="0.31496062992125984" footer="0.15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2018-08-10T05:55:52Z</dcterms:modified>
</cp:coreProperties>
</file>