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30" yWindow="555" windowWidth="27495" windowHeight="11445"/>
  </bookViews>
  <sheets>
    <sheet name="Sheet" sheetId="1" r:id="rId1"/>
  </sheets>
  <definedNames>
    <definedName name="_xlnm._FilterDatabase" localSheetId="0" hidden="1">Sheet!$A$3:$P$82</definedName>
  </definedNames>
  <calcPr calcId="145621"/>
</workbook>
</file>

<file path=xl/calcChain.xml><?xml version="1.0" encoding="utf-8"?>
<calcChain xmlns="http://schemas.openxmlformats.org/spreadsheetml/2006/main">
  <c r="D82" i="1" l="1"/>
  <c r="B82" i="1"/>
  <c r="D81" i="1"/>
  <c r="B81" i="1"/>
  <c r="D80" i="1"/>
  <c r="B80" i="1"/>
  <c r="D79" i="1"/>
  <c r="B79" i="1"/>
  <c r="D78" i="1"/>
  <c r="B78" i="1"/>
  <c r="D77" i="1"/>
  <c r="B77" i="1"/>
  <c r="D76" i="1"/>
  <c r="B76" i="1"/>
  <c r="D75" i="1"/>
  <c r="B75" i="1"/>
  <c r="D74" i="1"/>
  <c r="B74" i="1"/>
  <c r="D73" i="1"/>
  <c r="B73" i="1"/>
  <c r="D72" i="1"/>
  <c r="B72" i="1"/>
  <c r="D71" i="1"/>
  <c r="B71" i="1"/>
  <c r="D70" i="1"/>
  <c r="B70" i="1"/>
  <c r="D69" i="1"/>
  <c r="B69" i="1"/>
  <c r="D68" i="1"/>
  <c r="B68" i="1"/>
  <c r="D67" i="1"/>
  <c r="B67" i="1"/>
  <c r="D66" i="1"/>
  <c r="B66" i="1"/>
  <c r="D65" i="1"/>
  <c r="B65" i="1"/>
  <c r="D64" i="1"/>
  <c r="B64" i="1"/>
  <c r="D63" i="1"/>
  <c r="B63" i="1"/>
  <c r="D62" i="1"/>
  <c r="B62" i="1"/>
  <c r="D61" i="1"/>
  <c r="B61" i="1"/>
  <c r="D60" i="1"/>
  <c r="B60" i="1"/>
  <c r="D59" i="1"/>
  <c r="B59" i="1"/>
  <c r="D58" i="1"/>
  <c r="B58" i="1"/>
  <c r="D57" i="1"/>
  <c r="B57" i="1"/>
  <c r="D56" i="1"/>
  <c r="B56" i="1"/>
  <c r="D55" i="1"/>
  <c r="B55" i="1"/>
  <c r="D54" i="1"/>
  <c r="B54" i="1"/>
  <c r="D53" i="1"/>
  <c r="B53" i="1"/>
  <c r="D52" i="1"/>
  <c r="B52" i="1"/>
  <c r="D51" i="1"/>
  <c r="B51" i="1"/>
  <c r="D50" i="1"/>
  <c r="B50" i="1"/>
  <c r="D49" i="1"/>
  <c r="B49" i="1"/>
  <c r="D48" i="1"/>
  <c r="B48" i="1"/>
  <c r="D47" i="1"/>
  <c r="B47" i="1"/>
  <c r="D46" i="1"/>
  <c r="B46" i="1"/>
  <c r="D45" i="1"/>
  <c r="B45" i="1"/>
  <c r="D44" i="1"/>
  <c r="B44" i="1"/>
  <c r="D43" i="1"/>
  <c r="B43" i="1"/>
  <c r="D42" i="1"/>
  <c r="B42" i="1"/>
  <c r="D41" i="1"/>
  <c r="B41" i="1"/>
  <c r="D40" i="1"/>
  <c r="B40" i="1"/>
  <c r="D39" i="1"/>
  <c r="B39" i="1"/>
  <c r="D38" i="1"/>
  <c r="B38" i="1"/>
  <c r="D37" i="1"/>
  <c r="B37" i="1"/>
  <c r="D36" i="1"/>
  <c r="B36" i="1"/>
  <c r="D35" i="1"/>
  <c r="B35" i="1"/>
  <c r="D34" i="1"/>
  <c r="B34" i="1"/>
  <c r="D33" i="1"/>
  <c r="B33" i="1"/>
  <c r="D32" i="1"/>
  <c r="B32" i="1"/>
  <c r="D31" i="1"/>
  <c r="B31" i="1"/>
  <c r="D30" i="1"/>
  <c r="B30" i="1"/>
  <c r="D29" i="1"/>
  <c r="B29" i="1"/>
  <c r="D28" i="1"/>
  <c r="B28" i="1"/>
  <c r="D27" i="1"/>
  <c r="B27" i="1"/>
  <c r="D26" i="1"/>
  <c r="B26" i="1"/>
  <c r="D25" i="1"/>
  <c r="B25" i="1"/>
  <c r="D24" i="1"/>
  <c r="B24" i="1"/>
  <c r="D23" i="1"/>
  <c r="B23" i="1"/>
  <c r="D22" i="1"/>
  <c r="B22" i="1"/>
  <c r="D21" i="1"/>
  <c r="B21" i="1"/>
  <c r="D20" i="1"/>
  <c r="B20" i="1"/>
  <c r="D19" i="1"/>
  <c r="B19" i="1"/>
  <c r="D18" i="1"/>
  <c r="B18" i="1"/>
  <c r="D17" i="1"/>
  <c r="B17" i="1"/>
  <c r="D16" i="1"/>
  <c r="B16" i="1"/>
  <c r="D15" i="1"/>
  <c r="B15" i="1"/>
  <c r="D14" i="1"/>
  <c r="B14" i="1"/>
  <c r="D13" i="1"/>
  <c r="B13" i="1"/>
  <c r="D12" i="1"/>
  <c r="B12" i="1"/>
  <c r="D11" i="1"/>
  <c r="B11" i="1"/>
  <c r="D10" i="1"/>
  <c r="B10" i="1"/>
  <c r="D9" i="1"/>
  <c r="B9" i="1"/>
  <c r="D8" i="1"/>
  <c r="B8" i="1"/>
  <c r="D7" i="1"/>
  <c r="B7" i="1"/>
  <c r="D6" i="1"/>
  <c r="B6" i="1"/>
  <c r="D5" i="1"/>
  <c r="B5" i="1"/>
  <c r="D4" i="1"/>
  <c r="B4" i="1"/>
</calcChain>
</file>

<file path=xl/sharedStrings.xml><?xml version="1.0" encoding="utf-8"?>
<sst xmlns="http://schemas.openxmlformats.org/spreadsheetml/2006/main" count="808" uniqueCount="378">
  <si>
    <t xml:space="preserve">	
ДК 021:2015
22800000-8 Паперові чи картонні реєстраційні журнали, бухгалтерські книги, швидкозшивачі, бланки та інші паперові канцелярські вироби</t>
  </si>
  <si>
    <t xml:space="preserve">	
ДК 021:2015
50410000-2 Послуги з ремонту і технічного обслуговування вимірювальних, випробувальних і контрольних приладів</t>
  </si>
  <si>
    <t xml:space="preserve">
50413200-5 Послуги з ремонту і технічного обслуговування протипожежного обладнання</t>
  </si>
  <si>
    <t xml:space="preserve"> Вакцини</t>
  </si>
  <si>
    <t xml:space="preserve"> Легкові автомобілі (Легковий автомобіль RENAULT Logan версії Life+ або «еквівалент»)</t>
  </si>
  <si>
    <t xml:space="preserve"> Медичні препарати, крім стоматологічних матеріалів</t>
  </si>
  <si>
    <t xml:space="preserve"> Офісна та комп’ютерна техніка, устаткування та приладдя, крім меблів та пакетів програмного забезпечення</t>
  </si>
  <si>
    <t xml:space="preserve"> Паперові чи картонні реєстраційні журнали</t>
  </si>
  <si>
    <t xml:space="preserve"> Шприци</t>
  </si>
  <si>
    <t>00034186</t>
  </si>
  <si>
    <t>00131587</t>
  </si>
  <si>
    <t>0210d79c1d524718acd917dcfdd2c8a4</t>
  </si>
  <si>
    <t>0400fc332b2d4cb6bf571d27f9451632</t>
  </si>
  <si>
    <t>04725912</t>
  </si>
  <si>
    <t>09310000-5 Електрична енергія</t>
  </si>
  <si>
    <t>09310000-5 Електрична енергія  (ДК 021:2015)</t>
  </si>
  <si>
    <t>09320000-8 Пара, гаряча вода та пов"язана продукція</t>
  </si>
  <si>
    <t>09320000-8 Пара, гаряча вода та пов’язана продукція</t>
  </si>
  <si>
    <t>0b14ad32a5c4409db4f1c1d3a623b983</t>
  </si>
  <si>
    <t>0ba1f5814f494c8cbf160bc933b61409</t>
  </si>
  <si>
    <t>11/286/19</t>
  </si>
  <si>
    <t>127/19</t>
  </si>
  <si>
    <t>13/310/19</t>
  </si>
  <si>
    <t>1331277/278/19</t>
  </si>
  <si>
    <t>134a84a19d12490ba1f6e0e1212a359b</t>
  </si>
  <si>
    <t>14/321/19</t>
  </si>
  <si>
    <t>140/285/19</t>
  </si>
  <si>
    <t>145/19</t>
  </si>
  <si>
    <t>14e48987a2a44f8dbd17c4a472256f72</t>
  </si>
  <si>
    <t>152/19</t>
  </si>
  <si>
    <t>156/215/19</t>
  </si>
  <si>
    <t>15800000-6 Продукти харчування різні</t>
  </si>
  <si>
    <t>15b05beec1a24b8bb39f49daf3db95ea</t>
  </si>
  <si>
    <t>167848fb8b5c4e8ca378a5dd97d32946</t>
  </si>
  <si>
    <t>170/19-978/341/19</t>
  </si>
  <si>
    <t>1729901694</t>
  </si>
  <si>
    <t>174bb17bca864a649cef11af1bbe1824</t>
  </si>
  <si>
    <t>1900466/276/19</t>
  </si>
  <si>
    <t>1900481/277/19</t>
  </si>
  <si>
    <t>19240456/337/19</t>
  </si>
  <si>
    <t>1f133ec0356b437d81d647a51782f0e6</t>
  </si>
  <si>
    <t>2016723220</t>
  </si>
  <si>
    <t>2036709764</t>
  </si>
  <si>
    <t>2046a90f20394f88a89319531d648768</t>
  </si>
  <si>
    <t>2082119568</t>
  </si>
  <si>
    <t>21633086</t>
  </si>
  <si>
    <t>218/19</t>
  </si>
  <si>
    <t>21d62d697c4f434896fb579ff7ad8798</t>
  </si>
  <si>
    <t>22000000-0 Друкована та супутня продукція</t>
  </si>
  <si>
    <t>22372423</t>
  </si>
  <si>
    <t>22800000-8 Паперові чи картонні реєстраційні журнали, бухгалтерські книги, швидкозшивачі, бланки та інші паперові канцелярські вироби</t>
  </si>
  <si>
    <t>22810000-1 Паперові чи картонні реєстраційні журнали</t>
  </si>
  <si>
    <t>22820000-4 Бланки</t>
  </si>
  <si>
    <t>233/278/19</t>
  </si>
  <si>
    <t>234/277/19</t>
  </si>
  <si>
    <t>237/313/19</t>
  </si>
  <si>
    <t>238/312/19</t>
  </si>
  <si>
    <t>23882505</t>
  </si>
  <si>
    <t>239/311/19</t>
  </si>
  <si>
    <t>2407707529</t>
  </si>
  <si>
    <t>242/276/19</t>
  </si>
  <si>
    <t>2460400554</t>
  </si>
  <si>
    <t>247/19-ЛВ2/291/19</t>
  </si>
  <si>
    <t>24745673</t>
  </si>
  <si>
    <t>248/19-ЛВ2/292/19</t>
  </si>
  <si>
    <t>2517710117</t>
  </si>
  <si>
    <t>2546002144</t>
  </si>
  <si>
    <t>257/298/19</t>
  </si>
  <si>
    <t>258/299/19</t>
  </si>
  <si>
    <t>2608219515</t>
  </si>
  <si>
    <t>2631507912</t>
  </si>
  <si>
    <t>2656311002</t>
  </si>
  <si>
    <t>2687411770</t>
  </si>
  <si>
    <t>26ea71c6fbf94da2b38d0f56ad4a409c</t>
  </si>
  <si>
    <t>275/19</t>
  </si>
  <si>
    <t>2764112067</t>
  </si>
  <si>
    <t>279/19</t>
  </si>
  <si>
    <t>280/19</t>
  </si>
  <si>
    <t>283/19</t>
  </si>
  <si>
    <t>2831610688</t>
  </si>
  <si>
    <t>284/19</t>
  </si>
  <si>
    <t>2867721789</t>
  </si>
  <si>
    <t>2877109054</t>
  </si>
  <si>
    <t>288/19</t>
  </si>
  <si>
    <t>289/19</t>
  </si>
  <si>
    <t>28df06d37581467dbb091e388c0edfa0</t>
  </si>
  <si>
    <t>290/19</t>
  </si>
  <si>
    <t>2928000493</t>
  </si>
  <si>
    <t>2945320154</t>
  </si>
  <si>
    <t>296/19</t>
  </si>
  <si>
    <t>297/19</t>
  </si>
  <si>
    <t>2ae69d189b7440179ef65ec26899fa66</t>
  </si>
  <si>
    <t>30000000-9 Офісна та комп’ютерна техніка, устаткування та приладдя, крім меблів та пакетів програмного забезпечення</t>
  </si>
  <si>
    <t>3009816356</t>
  </si>
  <si>
    <t>30197000-6 Дрібне канцелярське приладдя</t>
  </si>
  <si>
    <t>30197630-1 Папір для друку</t>
  </si>
  <si>
    <t>302/19</t>
  </si>
  <si>
    <t>303/19</t>
  </si>
  <si>
    <t>304/19</t>
  </si>
  <si>
    <t>305/19</t>
  </si>
  <si>
    <t>30591384ff60466a930c3c994ef84138</t>
  </si>
  <si>
    <t>306/19</t>
  </si>
  <si>
    <t>306/335/19</t>
  </si>
  <si>
    <t>307/19</t>
  </si>
  <si>
    <t>3075513314</t>
  </si>
  <si>
    <t>308/19</t>
  </si>
  <si>
    <t>309/19</t>
  </si>
  <si>
    <t>314/19</t>
  </si>
  <si>
    <t>315/19</t>
  </si>
  <si>
    <t>316/19</t>
  </si>
  <si>
    <t>318/19</t>
  </si>
  <si>
    <t>319/19</t>
  </si>
  <si>
    <t>31945708</t>
  </si>
  <si>
    <t>3198505635</t>
  </si>
  <si>
    <t>320/19</t>
  </si>
  <si>
    <t>322/19</t>
  </si>
  <si>
    <t>323/19</t>
  </si>
  <si>
    <t>32354110-3 Рентгенівська плівка</t>
  </si>
  <si>
    <t>324/19</t>
  </si>
  <si>
    <t>325/19</t>
  </si>
  <si>
    <t>326/19</t>
  </si>
  <si>
    <t>329/19</t>
  </si>
  <si>
    <t>330/19</t>
  </si>
  <si>
    <t>331/19</t>
  </si>
  <si>
    <t>33120000-7 Системи реєстрації медичної інформації та дослідне обладнання</t>
  </si>
  <si>
    <t>33141310-6 Шприци</t>
  </si>
  <si>
    <t>33180000-5 Апаратура для підтримування фізіологічних функцій організму</t>
  </si>
  <si>
    <t>33190000-8 Медичне обладнання та вироби медичного призначення різні</t>
  </si>
  <si>
    <t>33192500-7 Пробірки</t>
  </si>
  <si>
    <t>332/19</t>
  </si>
  <si>
    <t>33213/300/19</t>
  </si>
  <si>
    <t>33213/З</t>
  </si>
  <si>
    <t>333/19</t>
  </si>
  <si>
    <t>334/19</t>
  </si>
  <si>
    <t>33651600-4 Вакцини</t>
  </si>
  <si>
    <t>33667438</t>
  </si>
  <si>
    <t>33693000-4 Інші лікарські засоби</t>
  </si>
  <si>
    <t>33695000-8 Продукція медичного призначення, крім лікарських засобів</t>
  </si>
  <si>
    <t>33696000-5 Реактиви та контрастні речовини</t>
  </si>
  <si>
    <t>33697000-2 Медичні препарати, крім стоматологічних матеріалів</t>
  </si>
  <si>
    <t>338/19</t>
  </si>
  <si>
    <t>339/19</t>
  </si>
  <si>
    <t>340/19</t>
  </si>
  <si>
    <t>34110000-1 Легкові автомобілі</t>
  </si>
  <si>
    <t>3529107601</t>
  </si>
  <si>
    <t>37582308</t>
  </si>
  <si>
    <t>38008192</t>
  </si>
  <si>
    <t>38345221</t>
  </si>
  <si>
    <t>38430000-8 Детектори та аналізатори</t>
  </si>
  <si>
    <t>38652100-1 Проектори</t>
  </si>
  <si>
    <t>38d1acd1c5444456b6ecd2cd58cb3f63</t>
  </si>
  <si>
    <t>39831700-3 Автоматичні дозатори рідкого мила</t>
  </si>
  <si>
    <t>40108887</t>
  </si>
  <si>
    <t>408a51100a9e4ecdbb5c17394c196bd2</t>
  </si>
  <si>
    <t>41493759</t>
  </si>
  <si>
    <t>41c29ffe9dc345098a9986c0e248255c</t>
  </si>
  <si>
    <t>42079261</t>
  </si>
  <si>
    <t>42092130</t>
  </si>
  <si>
    <t>42884297</t>
  </si>
  <si>
    <t>4386fdfd87884379826ed1127f3a8d1f</t>
  </si>
  <si>
    <t>44111000-1 Будівельні матеріали</t>
  </si>
  <si>
    <t>44111300-4 Керамічні вироби</t>
  </si>
  <si>
    <t>44111400-5 Фарби та шпалери</t>
  </si>
  <si>
    <t>44112230-9 Лінолеум</t>
  </si>
  <si>
    <t>44167300-1 Коліна, трійники та арматура до труб</t>
  </si>
  <si>
    <t>44221000-5 Вікна, двері та супутні вироби</t>
  </si>
  <si>
    <t>44480000-8 Протипожежне обладнання різне</t>
  </si>
  <si>
    <t>45000000-7 Будівельні роботи та поточний ремонт</t>
  </si>
  <si>
    <t>45316000-5 Монтаж систем освітлення і сигналізації</t>
  </si>
  <si>
    <t>45420000-7 Столярні та теслярні роботи</t>
  </si>
  <si>
    <t>45453000-7 Капітальний ремонт і реставрація</t>
  </si>
  <si>
    <t>479b6c233a98460287422188ca9d2b43</t>
  </si>
  <si>
    <t>47cf0b8ce03f4a698815c5b188aedb60</t>
  </si>
  <si>
    <t>48/272/19</t>
  </si>
  <si>
    <t>48c36c1d952f46fab62a607caf97becc</t>
  </si>
  <si>
    <t>49-19</t>
  </si>
  <si>
    <t>49/273/19</t>
  </si>
  <si>
    <t>4963d5f5a75a43aa947b4fdc9dc956fb</t>
  </si>
  <si>
    <t>4a609da3bdc54892a9f6a37325139a06</t>
  </si>
  <si>
    <t>4ac94d095e1b44f8bbb7c52c677b9d59</t>
  </si>
  <si>
    <t>5 ДЕРЖАВНА ПОЖЕЖНО-РЯТУВАЛЬНА ЧАСТИНА ГОЛОВНОГО  УПРАВЛІННЯ ДЕРЖАВНОЇ СЛУЖБИ УКРАЇНИ З НАДЗВИЧАЙНИХ СИТУАЦІЙ У ЛЬВІВСЬКІЙ ОБЛАСТІ</t>
  </si>
  <si>
    <t>50-19</t>
  </si>
  <si>
    <t>50313000-2 Технічне обслуговування і ремонт копіювально-розмножувальної техніки</t>
  </si>
  <si>
    <t>50313200-4 Послуги з технічного обслуговування фотокопіювальних пристроїв</t>
  </si>
  <si>
    <t>50398f1a42b2446f815a3edca7f0a586</t>
  </si>
  <si>
    <t>50410000-2 Послуги з ремонту і технічного обслуговування вимірювальних, випробувальних і контрольних приладів</t>
  </si>
  <si>
    <t>50413200-5 Послуги з ремонту і технічного обслуговування протипожежного обладнання</t>
  </si>
  <si>
    <t>506323cbb2d8434eb5e77d9cf5b6a9a8</t>
  </si>
  <si>
    <t>515b84432bf5416fa8d8e393628ae5a7</t>
  </si>
  <si>
    <t>522f4c5fc91e4a38ac548c5434c8893a</t>
  </si>
  <si>
    <t>57-19</t>
  </si>
  <si>
    <t>60856d8647d54b0dbc73022c51062684</t>
  </si>
  <si>
    <t>635ccb595e4a4c3a8e9c11dfb0c29907</t>
  </si>
  <si>
    <t>65937b2a7472423db14efb953e1b101e</t>
  </si>
  <si>
    <t>66510000-8 Страхові послуги</t>
  </si>
  <si>
    <t>66511000-5 Послуги зі страхування життя</t>
  </si>
  <si>
    <t>6c2528a50764422795f3b7a456b7fdef</t>
  </si>
  <si>
    <t>6cf56f422fa0404ea3467d77828d437e</t>
  </si>
  <si>
    <t>71520000-9 Послуги з нагляду за виконанням будівельних робіт</t>
  </si>
  <si>
    <t>72a780ce41c9479fbd6df3b8d9f7ef17</t>
  </si>
  <si>
    <t>74/102/19</t>
  </si>
  <si>
    <t>7da1db8a89f54d87aff6ec1540700afe</t>
  </si>
  <si>
    <t>8/101/19</t>
  </si>
  <si>
    <t>8/274/19</t>
  </si>
  <si>
    <t>8/287/19</t>
  </si>
  <si>
    <t>80511000-9 Послуги з навчання персоналу</t>
  </si>
  <si>
    <t>80b52638f9b44bc2af791ef1985fbae7</t>
  </si>
  <si>
    <t>8574762f50c344fa8dc9d1dd741ba8a5</t>
  </si>
  <si>
    <t>8617/317/19</t>
  </si>
  <si>
    <t>868d5f003fc74c7695da7ee26963bde0</t>
  </si>
  <si>
    <t>9/293/19</t>
  </si>
  <si>
    <t>95e09dec965541309adc5e04862eb038</t>
  </si>
  <si>
    <t>9a1c464454c0424b8170d8f643b94f52</t>
  </si>
  <si>
    <t>9cbc9ea884e04241b4d73e7e24cbd6af</t>
  </si>
  <si>
    <t>9e16c872f5a649d39fe8ccc8595a675c</t>
  </si>
  <si>
    <t>9f37cc87d77241168663817899b6a960</t>
  </si>
  <si>
    <t>ID контракту</t>
  </si>
  <si>
    <t>a45d197eb5ef4d2290893ddf17a2dd0d</t>
  </si>
  <si>
    <t>a4d8d77521ca422f880be309ece9248f</t>
  </si>
  <si>
    <t>a726243150884de3a8c0aa875bc98f86</t>
  </si>
  <si>
    <t>a766d3523bc544a3af14d1695e437fd9</t>
  </si>
  <si>
    <t>a85b21bd8edf47a7be1d0ecf05a2fd87</t>
  </si>
  <si>
    <t>acda6250bde5409585a574be743bed80</t>
  </si>
  <si>
    <t>aee6d5bc890d47e7b913fede2600f45a</t>
  </si>
  <si>
    <t>b0029cf43c3e4309a8eb4cd446ed233a</t>
  </si>
  <si>
    <t>b12dec201dfe4bee816702d0390ead9c</t>
  </si>
  <si>
    <t>b1ac0caf207443e5ac48451594602f4a</t>
  </si>
  <si>
    <t>b38d5213f3e9409e9f4d9bfe8e985c43</t>
  </si>
  <si>
    <t>bbe01d24c0004f3b90bafd3b8061f73e</t>
  </si>
  <si>
    <t>bc10efdcb92e423f802d6b42d2479ddd</t>
  </si>
  <si>
    <t>bc267547b1da4302b662edcaed97f6a4</t>
  </si>
  <si>
    <t>bfa2264a908643fe84341a4a1d0a26d7</t>
  </si>
  <si>
    <t>cbf5c422e68947db8af0566ce4ba3539</t>
  </si>
  <si>
    <t>cc47a5e689ac45e7b17783b838374686</t>
  </si>
  <si>
    <t>cca06a5ac9d346dc8bbcd8a6636fb274</t>
  </si>
  <si>
    <t>cdbb65b723da49c29d918bbd319a77b6</t>
  </si>
  <si>
    <t>d25e0d3b263243c1a79b8e1fef12fe82</t>
  </si>
  <si>
    <t>d31ebf1497324b628ba420997bfb31ea</t>
  </si>
  <si>
    <t>d8ae38beaae04c59b2649dca9ab8ebe9</t>
  </si>
  <si>
    <t>d9681661326941789376140034de8797</t>
  </si>
  <si>
    <t>dd99cc6c88944fe3a02167532715253b</t>
  </si>
  <si>
    <t>e114da302a5742f2a1a239b9509741ab</t>
  </si>
  <si>
    <t>e1e159ba3fb24c03b8f5531e5cda8cd4</t>
  </si>
  <si>
    <t>e6768b0157e54ce4817547204737cd71</t>
  </si>
  <si>
    <t>ea2c3982a0f7493e861cfdc328acfd86</t>
  </si>
  <si>
    <t>eab27cd7d0fc42a585d4d1c4da26c6a4</t>
  </si>
  <si>
    <t>eafc288731614ad9a43dc70847fefdd3</t>
  </si>
  <si>
    <t>ed5c2b4f822a4cc6b327fead6bc7a73b</t>
  </si>
  <si>
    <t>f896f89e7bd54541bec772448118fdb3</t>
  </si>
  <si>
    <t>fa0361c1a8a14bf9a588b1ba722f64ff</t>
  </si>
  <si>
    <t>fa7b62613f744bf1a966b394d7f3fa72</t>
  </si>
  <si>
    <t>report.zakupki@prom.ua</t>
  </si>
  <si>
    <t>«Детектори та аналізатори  – код Основного словника національного класифікатора України ДК 021:2015 «Єдиний закупівельний словник»  - 38430000-8  (автоматичний біохімічний аналізатор)»</t>
  </si>
  <si>
    <t>«Детектори та аналізатори – код Основного словника національного класифікатора України ДК 021:2015 «Єдиний закупівельний словник»  - 38430000-8  (коагулометр)»</t>
  </si>
  <si>
    <t>«Детектори та аналізатори» – код Основного словника національного класифікатора України ДК 021:2015 «Єдиний закупівельний словник»  - 38430000-8  Детектори та аналізатори, (НК 024:2019 - 35476 Аналізатор гематологічний автоматичний IVD)</t>
  </si>
  <si>
    <t>«Капітальний ремонт (заміна віконних і балконних блоків) у Комунальному некомерійному підприємстві «Стебницька міська лікарня» Дрогобицької міської ради Львівської області</t>
  </si>
  <si>
    <t>«Системи реєстрації медичної інформації та дослідне обладнання - код Основного словника національного класифікатора України ДК 021:2015 "Єдиний закупівельний словник"– 33120000-7  (код НК 024:2019 "Класифікатор медичних виробів" 11407- Електрокардіограф основного призначення)"</t>
  </si>
  <si>
    <t>«Системи реєстрації медичної інформації та дослідне обладнання - код Основного словника національного класифікатора України ДК 021:2015 "Єдиний закупівельний словник"– 33120000-7 (електрокардіограф)»</t>
  </si>
  <si>
    <t>«Системи реєстрації медичної інформації та дослідне обладнання – 33120000-7 (електрокардіограф)»</t>
  </si>
  <si>
    <t>ЄДРПОУ переможця</t>
  </si>
  <si>
    <t>ІВКЕВИЧ ТЕТЯНА СЕРГІЇВНА</t>
  </si>
  <si>
    <t>Ідентифікатор договору (Використовується при звітуванні у E-data)</t>
  </si>
  <si>
    <t>Ідентифікатор закупівлі</t>
  </si>
  <si>
    <t>Ідентифікатор лота</t>
  </si>
  <si>
    <t>Апаратура для підтримування фізіологічних функцій організму 
- код Основного словника національного класифікатора України ДК 021:2015 
"Єдиний закупівельний словник"– 33180000-5
(дефібрилятор)</t>
  </si>
  <si>
    <t xml:space="preserve">Апаратура для підтримування фізіологічних функцій організму 
- код Основного словника національного класифікатора України ДК 021:2015 
"Єдиний закупівельний словник"– 33180000-5
(дефібрилятор)
</t>
  </si>
  <si>
    <t>БОРЕЦЬКИЙ АНАТОЛІЙ ВОЛОДИМИРОВИЧ</t>
  </si>
  <si>
    <t>Будівельні матеріали</t>
  </si>
  <si>
    <t>ВОШИК ЛЮБОВ МИХАЙЛІВНА</t>
  </si>
  <si>
    <t>Ваксігрип Тетра сусп.</t>
  </si>
  <si>
    <t>Вакцини</t>
  </si>
  <si>
    <t>Відкриті торги</t>
  </si>
  <si>
    <t>ДАНЬКІВ МАРІЯ ВАСИЛІВНА</t>
  </si>
  <si>
    <t>ДЕРЖАВНЕ ПІДПРИЄМСТВО "ЛЬВІВСЬКИЙ НАУКОВО-ВИРОБНИЧИЙ ЦЕНТР СТАНДАРТИЗАЦІЇ, МЕТРОЛОГІЇ ТА СЕРТИФІКАЦІЇ"</t>
  </si>
  <si>
    <t>ДК 021:2015 - 34110000-1 — Легкові автомобілі (Легковий автомобіль RENAULT Logan версії Life+ або «еквівалент»)</t>
  </si>
  <si>
    <t>Дата закінчення договору:</t>
  </si>
  <si>
    <t>Дата підписання договору:</t>
  </si>
  <si>
    <t>Дозатор, мило рідке, дезінфекційний засіб</t>
  </si>
  <si>
    <t>Дрогобицький РВ УПО Львівської області</t>
  </si>
  <si>
    <t xml:space="preserve">Електрична енергія 09310000-5 (ДК 021:2015) </t>
  </si>
  <si>
    <t>Журнал реєстрації біохімічних аналізів</t>
  </si>
  <si>
    <t>Журнали, бланки, календарі</t>
  </si>
  <si>
    <t>ЗАБЛОЦЬКИЙ АНДРІЙ ЛЕОНТІЙОВИЧ</t>
  </si>
  <si>
    <t>Закупівля без використання електронної системи</t>
  </si>
  <si>
    <t>Заправка принтерів</t>
  </si>
  <si>
    <t>Звіт створено 23 березня о 15:54 з використанням http://zakupki.prom.ua</t>
  </si>
  <si>
    <t>КОРОЛИК ОЛЕГ НЕСТОРОВИЧ</t>
  </si>
  <si>
    <t>КОЧКАНЯН ГАЛИНА ВОЛОДИМИРІВНА</t>
  </si>
  <si>
    <t>КУЛИК РУСЛАН ПАВЛОВИЧ</t>
  </si>
  <si>
    <t>Канцелярське приладдя</t>
  </si>
  <si>
    <t>Капітальний ремонт коридорів 1-го поверху КНП "Стебницька міська лікарня" ДМР (адміністративне відділення)</t>
  </si>
  <si>
    <t>Кардіопапір</t>
  </si>
  <si>
    <t>Клей</t>
  </si>
  <si>
    <t>Код CPV</t>
  </si>
  <si>
    <t>Код ДК 021:2015 (CPV) 45420000-7 Столярні та теслярські роботи («Капітальний ремонт (заміна віконних і балконних блоків) у Комунальному некомерійному підприємстві «Стебницька міська лікарня» Дрогобицької міської ради Львівської області)</t>
  </si>
  <si>
    <t>Контейнер для дезинфекції</t>
  </si>
  <si>
    <t>Л166/301/19</t>
  </si>
  <si>
    <t>Л208/328/19</t>
  </si>
  <si>
    <t>Макловиця, плінтус, карніз, пігмент, грунт, пензель</t>
  </si>
  <si>
    <t>Медикаменти</t>
  </si>
  <si>
    <t>Медичне обладнання та вироби медичного призначення різні</t>
  </si>
  <si>
    <t>Медичні бланки</t>
  </si>
  <si>
    <t>Металопластикове вікно</t>
  </si>
  <si>
    <t>Монтаж засобів відеоспостереження</t>
  </si>
  <si>
    <t>Монтаж засобів охоронної сигналізації</t>
  </si>
  <si>
    <t>Мікропробірки</t>
  </si>
  <si>
    <t>Навчання осіб, відповідальних за обслуговування  електрообладнання</t>
  </si>
  <si>
    <t>Немає лотів</t>
  </si>
  <si>
    <t>Номер договору</t>
  </si>
  <si>
    <t>Обов'язкове особисте страхування від нещасних випадків на транспорті</t>
  </si>
  <si>
    <t>Обов'язкове срахування цивільно-правової відповідальності власників наземних транспортних засобів</t>
  </si>
  <si>
    <t>Обов'язкове страхування медичних працівників та інших осіб на випадок інфікування вірусом імунодефіциту людини при виконанні ними службових обов'язків, а також на випадок настання у зв'язку з цим інвалідності або смерті від захворювань, зумовлених розваитком ВІЛ-інфекції.</t>
  </si>
  <si>
    <t>Офісна та комп’ютерна техніка, устаткування та приладдя, крім меблів та пакетів програмного забезпечення</t>
  </si>
  <si>
    <t>ПАСІЧНИК ПАВЛО АНДРІЙОВИЧ</t>
  </si>
  <si>
    <t>ПП Мітрофанов Олександр Вікторович</t>
  </si>
  <si>
    <t>ПРИВАТНЕ АКЦІОНЕРНЕ ТОВАРИСТВО "ЛЬВІВОБЛЕНЕРГО"</t>
  </si>
  <si>
    <t>ПРИВАТНЕ АКЦІОНЕРНЕ ТОВАРИСТВО "ПРОСТО-СТРАХУВАННЯ"</t>
  </si>
  <si>
    <t>ПРИВАТНЕ ПІДПРИЄМСТВО "КОЛО ПРІНТ"</t>
  </si>
  <si>
    <t>ПУБЛІЧНЕ АКЦІОНЕРНЕ ТОВАРИСТВО "НАЦІОНАЛЬНА АКЦІОНЕРНА СТРАХОВА КОМПАНІЯ "ОРАНТА"</t>
  </si>
  <si>
    <t>Паперові канцелярські вироби</t>
  </si>
  <si>
    <t xml:space="preserve">Перевірка та випробування пожежних кран-комплектів </t>
  </si>
  <si>
    <t>Переговорна процедура</t>
  </si>
  <si>
    <t>Переможець (назва)</t>
  </si>
  <si>
    <t>Плитка для підлоги</t>
  </si>
  <si>
    <t>Повірка вагів</t>
  </si>
  <si>
    <t xml:space="preserve">Поточний ремонт приміщення холу та реєстратури поліклінічного відділення КНП "Стебницька міська лікарня" ДМР </t>
  </si>
  <si>
    <t>Предмет закупівлі</t>
  </si>
  <si>
    <t>Пробирки</t>
  </si>
  <si>
    <t>Пробірки</t>
  </si>
  <si>
    <t>Проведення контролю та технічного нагляду</t>
  </si>
  <si>
    <t>Продукти харчування</t>
  </si>
  <si>
    <t>Проектор</t>
  </si>
  <si>
    <t>Реактиви та контрастні речовини</t>
  </si>
  <si>
    <t>Рецептурні бланки</t>
  </si>
  <si>
    <t>Рукав пожежний, вогнегасник</t>
  </si>
  <si>
    <t>Сибазон</t>
  </si>
  <si>
    <t>Системи реєстрації медичної інформації та дослідне обладнання
- код Основного словника національного класифікатора України ДК 021:2015 
"Єдиний закупівельний словник"– 33120000-7 
(електроенцефалограф)</t>
  </si>
  <si>
    <t xml:space="preserve">Системи реєстрації медичної інформації та дослідне обладнання
- код Основного словника національного класифікатора України ДК 021:2015 
"Єдиний закупівельний словник"– 33120000-7 
(електроенцефалограф)
</t>
  </si>
  <si>
    <t>Статус договору</t>
  </si>
  <si>
    <t>Сума договору</t>
  </si>
  <si>
    <t>ТЗОВ "ПРОМО-МЕД"</t>
  </si>
  <si>
    <t>ТОВАРИСТВО З ОБМЕЖЕНОЮ ВІДПОВІДАЛЬНІСТЮ "АПТЕКА №44"</t>
  </si>
  <si>
    <t>ТОВАРИСТВО З ОБМЕЖЕНОЮ ВІДПОВІДАЛЬНІСТЮ "ВЕСТА МЕДІКЕЛ"</t>
  </si>
  <si>
    <t>ТОВАРИСТВО З ОБМЕЖЕНОЮ ВІДПОВІДАЛЬНІСТЮ "ЕКО ТЕПЛО ДРОГОБИЧ"</t>
  </si>
  <si>
    <t>ТОВАРИСТВО З ОБМЕЖЕНОЮ ВІДПОВІДАЛЬНІСТЮ "ЕЛПІС"</t>
  </si>
  <si>
    <t>ТОВАРИСТВО З ОБМЕЖЕНОЮ ВІДПОВІДАЛЬНІСТЮ "ЛЬВІВЕНЕРГОЗБУТ"</t>
  </si>
  <si>
    <t>ТОВАРИСТВО З ОБМЕЖЕНОЮ ВІДПОВІДАЛЬНІСТЮ "МЕДИЧНИЙ ЦЕНТР "М.Т.К."</t>
  </si>
  <si>
    <t>ТОВАРИСТВО З ОБМЕЖЕНОЮ ВІДПОВІДАЛЬНІСТЮ "ПОЖСОЮЗ"</t>
  </si>
  <si>
    <t>ТОВАРИСТВО З ОБМЕЖЕНОЮ ВІДПОВІДАЛЬНІСТЮ "ПРОМО-МЕД"</t>
  </si>
  <si>
    <t>ТРАЧ ІВАННА ВОЛОДИМИРІВНА</t>
  </si>
  <si>
    <t>Технічне  обслуговування і ремонт копіювально-розмножувальної техніки</t>
  </si>
  <si>
    <t>Тип процедури</t>
  </si>
  <si>
    <t>Товариство з обмеженою відповідальністю "Біоальтернатива"</t>
  </si>
  <si>
    <t>Трач Василь Васильович</t>
  </si>
  <si>
    <t>Трійник, муфта, коліно, труба, кран, гофра</t>
  </si>
  <si>
    <t>Узагальнена назва закупівлі</t>
  </si>
  <si>
    <t>ФІЗИЧНА ОСОБА-ПІДПРИЄМЕЦЬ АНДРЕЄВ АНДРІЙ ІГОРОВИЧ</t>
  </si>
  <si>
    <t>ФОП Гладченко Марія Іванівна</t>
  </si>
  <si>
    <t>ФОП КІТ ВОЛОДИМИР ВОЛОДИМИРОВИЧ</t>
  </si>
  <si>
    <t>ФОП Лаб"як Дмитро Максимович</t>
  </si>
  <si>
    <t>ФОП Мітрофанов О.В.</t>
  </si>
  <si>
    <t>ФОП Мітрофанов Олександр Вікторович</t>
  </si>
  <si>
    <t>ФОП Нестор Руслана Антонівна</t>
  </si>
  <si>
    <t>ФОП Пасічник Юлія Миколаївна</t>
  </si>
  <si>
    <t>ФОП ШУМИЛО МАРІЯ ТЕОДОРІВНА</t>
  </si>
  <si>
    <t>Фізична особа підприємець Даньків Марія Василівна</t>
  </si>
  <si>
    <t>Фізична особа-підприємець Нестор Руслана Антонівна</t>
  </si>
  <si>
    <t>Фізична особа-підприємець Прокопів Марта Іванівна</t>
  </si>
  <si>
    <t>Фізична особа-підприємець Співак Любомир Віталійович</t>
  </si>
  <si>
    <t>ШЕСТАКОВ ВАЛЕРІЙ ВІКТОРОВИЧ</t>
  </si>
  <si>
    <t>ШУМИЛО МАРІЯ ТЕОДОРІВНА</t>
  </si>
  <si>
    <t>Шприци</t>
  </si>
  <si>
    <t>Ю.Р.К.</t>
  </si>
  <si>
    <t>активний</t>
  </si>
  <si>
    <t>закритий</t>
  </si>
  <si>
    <t xml:space="preserve">контейнер для дезинфекції </t>
  </si>
  <si>
    <t>лінолеум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</si>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</sst>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\.mm\.yyyy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 wrapText="1"/>
    </xf>
    <xf numFmtId="1" fontId="1" fillId="0" borderId="0" xfId="0" applyNumberFormat="1" applyFont="1"/>
    <xf numFmtId="4" fontId="1" fillId="0" borderId="0" xfId="0" applyNumberFormat="1" applyFont="1"/>
    <xf numFmtId="165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my.zakupki.prom.ua/remote/dispatcher/state_purchase_view/13936882" TargetMode="External"/><Relationship Id="rId117" Type="http://schemas.openxmlformats.org/officeDocument/2006/relationships/hyperlink" Target="https://my.zakupki.prom.ua/remote/dispatcher/state_contracting_view/3603653" TargetMode="External"/><Relationship Id="rId21" Type="http://schemas.openxmlformats.org/officeDocument/2006/relationships/hyperlink" Target="https://my.zakupki.prom.ua/remote/dispatcher/state_contracting_view/3054889" TargetMode="External"/><Relationship Id="rId42" Type="http://schemas.openxmlformats.org/officeDocument/2006/relationships/hyperlink" Target="https://my.zakupki.prom.ua/remote/dispatcher/state_purchase_view/13830862" TargetMode="External"/><Relationship Id="rId47" Type="http://schemas.openxmlformats.org/officeDocument/2006/relationships/hyperlink" Target="https://my.zakupki.prom.ua/remote/dispatcher/state_contracting_view/3602847" TargetMode="External"/><Relationship Id="rId63" Type="http://schemas.openxmlformats.org/officeDocument/2006/relationships/hyperlink" Target="https://my.zakupki.prom.ua/remote/dispatcher/state_contracting_view/3352499" TargetMode="External"/><Relationship Id="rId68" Type="http://schemas.openxmlformats.org/officeDocument/2006/relationships/hyperlink" Target="https://my.zakupki.prom.ua/remote/dispatcher/state_purchase_view/13533623" TargetMode="External"/><Relationship Id="rId84" Type="http://schemas.openxmlformats.org/officeDocument/2006/relationships/hyperlink" Target="https://my.zakupki.prom.ua/remote/dispatcher/state_purchase_view/10589344" TargetMode="External"/><Relationship Id="rId89" Type="http://schemas.openxmlformats.org/officeDocument/2006/relationships/hyperlink" Target="https://my.zakupki.prom.ua/remote/dispatcher/state_contracting_view/3442614" TargetMode="External"/><Relationship Id="rId112" Type="http://schemas.openxmlformats.org/officeDocument/2006/relationships/hyperlink" Target="https://my.zakupki.prom.ua/remote/dispatcher/state_purchase_view/13927411" TargetMode="External"/><Relationship Id="rId133" Type="http://schemas.openxmlformats.org/officeDocument/2006/relationships/hyperlink" Target="https://my.zakupki.prom.ua/remote/dispatcher/state_contracting_view/3444164" TargetMode="External"/><Relationship Id="rId138" Type="http://schemas.openxmlformats.org/officeDocument/2006/relationships/hyperlink" Target="https://my.zakupki.prom.ua/remote/dispatcher/state_purchase_view/13831218" TargetMode="External"/><Relationship Id="rId154" Type="http://schemas.openxmlformats.org/officeDocument/2006/relationships/hyperlink" Target="https://my.zakupki.prom.ua/remote/dispatcher/state_purchase_view/14258648" TargetMode="External"/><Relationship Id="rId159" Type="http://schemas.openxmlformats.org/officeDocument/2006/relationships/hyperlink" Target="https://my.zakupki.prom.ua/remote/dispatcher/state_contracting_view/3592279" TargetMode="External"/><Relationship Id="rId16" Type="http://schemas.openxmlformats.org/officeDocument/2006/relationships/hyperlink" Target="https://my.zakupki.prom.ua/remote/dispatcher/state_purchase_view/13841023" TargetMode="External"/><Relationship Id="rId107" Type="http://schemas.openxmlformats.org/officeDocument/2006/relationships/hyperlink" Target="https://my.zakupki.prom.ua/remote/dispatcher/state_contracting_view/3579398" TargetMode="External"/><Relationship Id="rId11" Type="http://schemas.openxmlformats.org/officeDocument/2006/relationships/hyperlink" Target="https://my.zakupki.prom.ua/remote/dispatcher/state_contracting_view/2821658" TargetMode="External"/><Relationship Id="rId32" Type="http://schemas.openxmlformats.org/officeDocument/2006/relationships/hyperlink" Target="https://my.zakupki.prom.ua/remote/dispatcher/state_purchase_view/14085490" TargetMode="External"/><Relationship Id="rId37" Type="http://schemas.openxmlformats.org/officeDocument/2006/relationships/hyperlink" Target="https://my.zakupki.prom.ua/remote/dispatcher/state_contracting_view/3390519" TargetMode="External"/><Relationship Id="rId53" Type="http://schemas.openxmlformats.org/officeDocument/2006/relationships/hyperlink" Target="https://my.zakupki.prom.ua/remote/dispatcher/state_contracting_view/3477184" TargetMode="External"/><Relationship Id="rId58" Type="http://schemas.openxmlformats.org/officeDocument/2006/relationships/hyperlink" Target="https://my.zakupki.prom.ua/remote/dispatcher/state_purchase_view/9886615" TargetMode="External"/><Relationship Id="rId74" Type="http://schemas.openxmlformats.org/officeDocument/2006/relationships/hyperlink" Target="https://my.zakupki.prom.ua/remote/dispatcher/state_purchase_view/13248920" TargetMode="External"/><Relationship Id="rId79" Type="http://schemas.openxmlformats.org/officeDocument/2006/relationships/hyperlink" Target="https://my.zakupki.prom.ua/remote/dispatcher/state_contracting_view/3476580" TargetMode="External"/><Relationship Id="rId102" Type="http://schemas.openxmlformats.org/officeDocument/2006/relationships/hyperlink" Target="https://my.zakupki.prom.ua/remote/dispatcher/state_purchase_view/14327549" TargetMode="External"/><Relationship Id="rId123" Type="http://schemas.openxmlformats.org/officeDocument/2006/relationships/hyperlink" Target="https://my.zakupki.prom.ua/remote/dispatcher/state_contracting_view/3390614" TargetMode="External"/><Relationship Id="rId128" Type="http://schemas.openxmlformats.org/officeDocument/2006/relationships/hyperlink" Target="https://my.zakupki.prom.ua/remote/dispatcher/state_purchase_view/13627511" TargetMode="External"/><Relationship Id="rId144" Type="http://schemas.openxmlformats.org/officeDocument/2006/relationships/hyperlink" Target="https://my.zakupki.prom.ua/remote/dispatcher/state_purchase_view/13529619" TargetMode="External"/><Relationship Id="rId149" Type="http://schemas.openxmlformats.org/officeDocument/2006/relationships/hyperlink" Target="https://my.zakupki.prom.ua/remote/dispatcher/state_contracting_view/3444244" TargetMode="External"/><Relationship Id="rId5" Type="http://schemas.openxmlformats.org/officeDocument/2006/relationships/hyperlink" Target="https://my.zakupki.prom.ua/remote/dispatcher/state_contracting_view/3316159" TargetMode="External"/><Relationship Id="rId90" Type="http://schemas.openxmlformats.org/officeDocument/2006/relationships/hyperlink" Target="https://my.zakupki.prom.ua/remote/dispatcher/state_purchase_view/13534069" TargetMode="External"/><Relationship Id="rId95" Type="http://schemas.openxmlformats.org/officeDocument/2006/relationships/hyperlink" Target="https://my.zakupki.prom.ua/remote/dispatcher/state_contracting_view/3447883" TargetMode="External"/><Relationship Id="rId22" Type="http://schemas.openxmlformats.org/officeDocument/2006/relationships/hyperlink" Target="https://my.zakupki.prom.ua/remote/dispatcher/state_purchase_view/13662387" TargetMode="External"/><Relationship Id="rId27" Type="http://schemas.openxmlformats.org/officeDocument/2006/relationships/hyperlink" Target="https://my.zakupki.prom.ua/remote/dispatcher/state_contracting_view/3479110" TargetMode="External"/><Relationship Id="rId43" Type="http://schemas.openxmlformats.org/officeDocument/2006/relationships/hyperlink" Target="https://my.zakupki.prom.ua/remote/dispatcher/state_contracting_view/3448023" TargetMode="External"/><Relationship Id="rId48" Type="http://schemas.openxmlformats.org/officeDocument/2006/relationships/hyperlink" Target="https://my.zakupki.prom.ua/remote/dispatcher/state_purchase_view/13535004" TargetMode="External"/><Relationship Id="rId64" Type="http://schemas.openxmlformats.org/officeDocument/2006/relationships/hyperlink" Target="https://my.zakupki.prom.ua/remote/dispatcher/state_purchase_view/14086167" TargetMode="External"/><Relationship Id="rId69" Type="http://schemas.openxmlformats.org/officeDocument/2006/relationships/hyperlink" Target="https://my.zakupki.prom.ua/remote/dispatcher/state_contracting_view/3362386" TargetMode="External"/><Relationship Id="rId113" Type="http://schemas.openxmlformats.org/officeDocument/2006/relationships/hyperlink" Target="https://my.zakupki.prom.ua/remote/dispatcher/state_contracting_view/3476237" TargetMode="External"/><Relationship Id="rId118" Type="http://schemas.openxmlformats.org/officeDocument/2006/relationships/hyperlink" Target="https://my.zakupki.prom.ua/remote/dispatcher/state_purchase_view/13498169" TargetMode="External"/><Relationship Id="rId134" Type="http://schemas.openxmlformats.org/officeDocument/2006/relationships/hyperlink" Target="https://my.zakupki.prom.ua/remote/dispatcher/state_purchase_view/13829765" TargetMode="External"/><Relationship Id="rId139" Type="http://schemas.openxmlformats.org/officeDocument/2006/relationships/hyperlink" Target="https://my.zakupki.prom.ua/remote/dispatcher/state_contracting_view/3448172" TargetMode="External"/><Relationship Id="rId80" Type="http://schemas.openxmlformats.org/officeDocument/2006/relationships/hyperlink" Target="https://my.zakupki.prom.ua/remote/dispatcher/state_purchase_view/13926016" TargetMode="External"/><Relationship Id="rId85" Type="http://schemas.openxmlformats.org/officeDocument/2006/relationships/hyperlink" Target="https://my.zakupki.prom.ua/remote/dispatcher/state_contracting_view/2549757" TargetMode="External"/><Relationship Id="rId150" Type="http://schemas.openxmlformats.org/officeDocument/2006/relationships/hyperlink" Target="https://my.zakupki.prom.ua/remote/dispatcher/state_purchase_view/13525221" TargetMode="External"/><Relationship Id="rId155" Type="http://schemas.openxmlformats.org/officeDocument/2006/relationships/hyperlink" Target="https://my.zakupki.prom.ua/remote/dispatcher/state_contracting_view/3581114" TargetMode="External"/><Relationship Id="rId12" Type="http://schemas.openxmlformats.org/officeDocument/2006/relationships/hyperlink" Target="https://my.zakupki.prom.ua/remote/dispatcher/state_purchase_view/11002944" TargetMode="External"/><Relationship Id="rId17" Type="http://schemas.openxmlformats.org/officeDocument/2006/relationships/hyperlink" Target="https://my.zakupki.prom.ua/remote/dispatcher/state_contracting_view/3451205" TargetMode="External"/><Relationship Id="rId33" Type="http://schemas.openxmlformats.org/officeDocument/2006/relationships/hyperlink" Target="https://my.zakupki.prom.ua/remote/dispatcher/state_contracting_view/3524935" TargetMode="External"/><Relationship Id="rId38" Type="http://schemas.openxmlformats.org/officeDocument/2006/relationships/hyperlink" Target="https://my.zakupki.prom.ua/remote/dispatcher/state_purchase_view/13500065" TargetMode="External"/><Relationship Id="rId59" Type="http://schemas.openxmlformats.org/officeDocument/2006/relationships/hyperlink" Target="https://my.zakupki.prom.ua/remote/dispatcher/state_contracting_view/2517805" TargetMode="External"/><Relationship Id="rId103" Type="http://schemas.openxmlformats.org/officeDocument/2006/relationships/hyperlink" Target="https://my.zakupki.prom.ua/remote/dispatcher/state_contracting_view/3601876" TargetMode="External"/><Relationship Id="rId108" Type="http://schemas.openxmlformats.org/officeDocument/2006/relationships/hyperlink" Target="https://my.zakupki.prom.ua/remote/dispatcher/state_purchase_view/13499195" TargetMode="External"/><Relationship Id="rId124" Type="http://schemas.openxmlformats.org/officeDocument/2006/relationships/hyperlink" Target="https://my.zakupki.prom.ua/remote/dispatcher/state_purchase_view/11963764" TargetMode="External"/><Relationship Id="rId129" Type="http://schemas.openxmlformats.org/officeDocument/2006/relationships/hyperlink" Target="https://my.zakupki.prom.ua/remote/dispatcher/state_contracting_view/3389549" TargetMode="External"/><Relationship Id="rId20" Type="http://schemas.openxmlformats.org/officeDocument/2006/relationships/hyperlink" Target="https://my.zakupki.prom.ua/remote/dispatcher/state_purchase_view/12143579" TargetMode="External"/><Relationship Id="rId41" Type="http://schemas.openxmlformats.org/officeDocument/2006/relationships/hyperlink" Target="https://my.zakupki.prom.ua/remote/dispatcher/state_contracting_view/3316994" TargetMode="External"/><Relationship Id="rId54" Type="http://schemas.openxmlformats.org/officeDocument/2006/relationships/hyperlink" Target="https://my.zakupki.prom.ua/remote/dispatcher/state_purchase_view/11404791" TargetMode="External"/><Relationship Id="rId62" Type="http://schemas.openxmlformats.org/officeDocument/2006/relationships/hyperlink" Target="https://my.zakupki.prom.ua/remote/dispatcher/state_purchase_view/13499555" TargetMode="External"/><Relationship Id="rId70" Type="http://schemas.openxmlformats.org/officeDocument/2006/relationships/hyperlink" Target="https://my.zakupki.prom.ua/remote/dispatcher/state_purchase_view/13530429" TargetMode="External"/><Relationship Id="rId75" Type="http://schemas.openxmlformats.org/officeDocument/2006/relationships/hyperlink" Target="https://my.zakupki.prom.ua/remote/dispatcher/state_contracting_view/3281882" TargetMode="External"/><Relationship Id="rId83" Type="http://schemas.openxmlformats.org/officeDocument/2006/relationships/hyperlink" Target="https://my.zakupki.prom.ua/remote/dispatcher/state_contracting_view/2738742" TargetMode="External"/><Relationship Id="rId88" Type="http://schemas.openxmlformats.org/officeDocument/2006/relationships/hyperlink" Target="https://my.zakupki.prom.ua/remote/dispatcher/state_purchase_view/13813229" TargetMode="External"/><Relationship Id="rId91" Type="http://schemas.openxmlformats.org/officeDocument/2006/relationships/hyperlink" Target="https://my.zakupki.prom.ua/remote/dispatcher/state_contracting_view/3362504" TargetMode="External"/><Relationship Id="rId96" Type="http://schemas.openxmlformats.org/officeDocument/2006/relationships/hyperlink" Target="https://my.zakupki.prom.ua/remote/dispatcher/state_purchase_view/13831756" TargetMode="External"/><Relationship Id="rId111" Type="http://schemas.openxmlformats.org/officeDocument/2006/relationships/hyperlink" Target="https://my.zakupki.prom.ua/remote/dispatcher/state_contracting_view/3443068" TargetMode="External"/><Relationship Id="rId132" Type="http://schemas.openxmlformats.org/officeDocument/2006/relationships/hyperlink" Target="https://my.zakupki.prom.ua/remote/dispatcher/state_purchase_view/13818390" TargetMode="External"/><Relationship Id="rId140" Type="http://schemas.openxmlformats.org/officeDocument/2006/relationships/hyperlink" Target="https://my.zakupki.prom.ua/remote/dispatcher/state_purchase_view/13926469" TargetMode="External"/><Relationship Id="rId145" Type="http://schemas.openxmlformats.org/officeDocument/2006/relationships/hyperlink" Target="https://my.zakupki.prom.ua/remote/dispatcher/state_contracting_view/3361177" TargetMode="External"/><Relationship Id="rId153" Type="http://schemas.openxmlformats.org/officeDocument/2006/relationships/hyperlink" Target="https://my.zakupki.prom.ua/remote/dispatcher/state_contracting_view/3580293" TargetMode="External"/><Relationship Id="rId1" Type="http://schemas.openxmlformats.org/officeDocument/2006/relationships/hyperlink" Target="mailto:report.zakupki@prom.ua" TargetMode="External"/><Relationship Id="rId6" Type="http://schemas.openxmlformats.org/officeDocument/2006/relationships/hyperlink" Target="https://my.zakupki.prom.ua/remote/dispatcher/state_purchase_view/13374280" TargetMode="External"/><Relationship Id="rId15" Type="http://schemas.openxmlformats.org/officeDocument/2006/relationships/hyperlink" Target="https://my.zakupki.prom.ua/remote/dispatcher/state_contracting_view/3450997" TargetMode="External"/><Relationship Id="rId23" Type="http://schemas.openxmlformats.org/officeDocument/2006/relationships/hyperlink" Target="https://my.zakupki.prom.ua/remote/dispatcher/state_contracting_view/3398944" TargetMode="External"/><Relationship Id="rId28" Type="http://schemas.openxmlformats.org/officeDocument/2006/relationships/hyperlink" Target="https://my.zakupki.prom.ua/remote/dispatcher/state_purchase_view/14284805" TargetMode="External"/><Relationship Id="rId36" Type="http://schemas.openxmlformats.org/officeDocument/2006/relationships/hyperlink" Target="https://my.zakupki.prom.ua/remote/dispatcher/state_purchase_view/13631624" TargetMode="External"/><Relationship Id="rId49" Type="http://schemas.openxmlformats.org/officeDocument/2006/relationships/hyperlink" Target="https://my.zakupki.prom.ua/remote/dispatcher/state_contracting_view/3362798" TargetMode="External"/><Relationship Id="rId57" Type="http://schemas.openxmlformats.org/officeDocument/2006/relationships/hyperlink" Target="https://my.zakupki.prom.ua/remote/dispatcher/state_contracting_view/3281931" TargetMode="External"/><Relationship Id="rId106" Type="http://schemas.openxmlformats.org/officeDocument/2006/relationships/hyperlink" Target="https://my.zakupki.prom.ua/remote/dispatcher/state_purchase_view/14253141" TargetMode="External"/><Relationship Id="rId114" Type="http://schemas.openxmlformats.org/officeDocument/2006/relationships/hyperlink" Target="https://my.zakupki.prom.ua/remote/dispatcher/state_purchase_view/14258243" TargetMode="External"/><Relationship Id="rId119" Type="http://schemas.openxmlformats.org/officeDocument/2006/relationships/hyperlink" Target="https://my.zakupki.prom.ua/remote/dispatcher/state_contracting_view/3352118" TargetMode="External"/><Relationship Id="rId127" Type="http://schemas.openxmlformats.org/officeDocument/2006/relationships/hyperlink" Target="https://my.zakupki.prom.ua/remote/dispatcher/state_contracting_view/3352190" TargetMode="External"/><Relationship Id="rId10" Type="http://schemas.openxmlformats.org/officeDocument/2006/relationships/hyperlink" Target="https://my.zakupki.prom.ua/remote/dispatcher/state_purchase_view/11337910" TargetMode="External"/><Relationship Id="rId31" Type="http://schemas.openxmlformats.org/officeDocument/2006/relationships/hyperlink" Target="https://my.zakupki.prom.ua/remote/dispatcher/state_contracting_view/3588454" TargetMode="External"/><Relationship Id="rId44" Type="http://schemas.openxmlformats.org/officeDocument/2006/relationships/hyperlink" Target="https://my.zakupki.prom.ua/remote/dispatcher/state_purchase_view/13961178" TargetMode="External"/><Relationship Id="rId52" Type="http://schemas.openxmlformats.org/officeDocument/2006/relationships/hyperlink" Target="https://my.zakupki.prom.ua/remote/dispatcher/state_purchase_view/13930469" TargetMode="External"/><Relationship Id="rId60" Type="http://schemas.openxmlformats.org/officeDocument/2006/relationships/hyperlink" Target="https://my.zakupki.prom.ua/remote/dispatcher/state_purchase_view/14307619" TargetMode="External"/><Relationship Id="rId65" Type="http://schemas.openxmlformats.org/officeDocument/2006/relationships/hyperlink" Target="https://my.zakupki.prom.ua/remote/dispatcher/state_contracting_view/3525181" TargetMode="External"/><Relationship Id="rId73" Type="http://schemas.openxmlformats.org/officeDocument/2006/relationships/hyperlink" Target="https://my.zakupki.prom.ua/remote/dispatcher/state_contracting_view/2513629" TargetMode="External"/><Relationship Id="rId78" Type="http://schemas.openxmlformats.org/officeDocument/2006/relationships/hyperlink" Target="https://my.zakupki.prom.ua/remote/dispatcher/state_purchase_view/13928268" TargetMode="External"/><Relationship Id="rId81" Type="http://schemas.openxmlformats.org/officeDocument/2006/relationships/hyperlink" Target="https://my.zakupki.prom.ua/remote/dispatcher/state_contracting_view/3475723" TargetMode="External"/><Relationship Id="rId86" Type="http://schemas.openxmlformats.org/officeDocument/2006/relationships/hyperlink" Target="https://my.zakupki.prom.ua/remote/dispatcher/state_purchase_view/9887270" TargetMode="External"/><Relationship Id="rId94" Type="http://schemas.openxmlformats.org/officeDocument/2006/relationships/hyperlink" Target="https://my.zakupki.prom.ua/remote/dispatcher/state_purchase_view/13830292" TargetMode="External"/><Relationship Id="rId99" Type="http://schemas.openxmlformats.org/officeDocument/2006/relationships/hyperlink" Target="https://my.zakupki.prom.ua/remote/dispatcher/state_contracting_view/3601397" TargetMode="External"/><Relationship Id="rId101" Type="http://schemas.openxmlformats.org/officeDocument/2006/relationships/hyperlink" Target="https://my.zakupki.prom.ua/remote/dispatcher/state_contracting_view/3589013" TargetMode="External"/><Relationship Id="rId122" Type="http://schemas.openxmlformats.org/officeDocument/2006/relationships/hyperlink" Target="https://my.zakupki.prom.ua/remote/dispatcher/state_purchase_view/13632106" TargetMode="External"/><Relationship Id="rId130" Type="http://schemas.openxmlformats.org/officeDocument/2006/relationships/hyperlink" Target="https://my.zakupki.prom.ua/remote/dispatcher/state_purchase_view/14291918" TargetMode="External"/><Relationship Id="rId135" Type="http://schemas.openxmlformats.org/officeDocument/2006/relationships/hyperlink" Target="https://my.zakupki.prom.ua/remote/dispatcher/state_contracting_view/3447680" TargetMode="External"/><Relationship Id="rId143" Type="http://schemas.openxmlformats.org/officeDocument/2006/relationships/hyperlink" Target="https://my.zakupki.prom.ua/remote/dispatcher/state_contracting_view/3603485" TargetMode="External"/><Relationship Id="rId148" Type="http://schemas.openxmlformats.org/officeDocument/2006/relationships/hyperlink" Target="https://my.zakupki.prom.ua/remote/dispatcher/state_purchase_view/13818498" TargetMode="External"/><Relationship Id="rId151" Type="http://schemas.openxmlformats.org/officeDocument/2006/relationships/hyperlink" Target="https://my.zakupki.prom.ua/remote/dispatcher/state_contracting_view/3520207" TargetMode="External"/><Relationship Id="rId156" Type="http://schemas.openxmlformats.org/officeDocument/2006/relationships/hyperlink" Target="https://my.zakupki.prom.ua/remote/dispatcher/state_purchase_view/14328306" TargetMode="External"/><Relationship Id="rId4" Type="http://schemas.openxmlformats.org/officeDocument/2006/relationships/hyperlink" Target="https://my.zakupki.prom.ua/remote/dispatcher/state_purchase_view/13374062" TargetMode="External"/><Relationship Id="rId9" Type="http://schemas.openxmlformats.org/officeDocument/2006/relationships/hyperlink" Target="https://my.zakupki.prom.ua/remote/dispatcher/state_contracting_view/3272739" TargetMode="External"/><Relationship Id="rId13" Type="http://schemas.openxmlformats.org/officeDocument/2006/relationships/hyperlink" Target="https://my.zakupki.prom.ua/remote/dispatcher/state_contracting_view/2738812" TargetMode="External"/><Relationship Id="rId18" Type="http://schemas.openxmlformats.org/officeDocument/2006/relationships/hyperlink" Target="https://my.zakupki.prom.ua/remote/dispatcher/state_purchase_view/13841272" TargetMode="External"/><Relationship Id="rId39" Type="http://schemas.openxmlformats.org/officeDocument/2006/relationships/hyperlink" Target="https://my.zakupki.prom.ua/remote/dispatcher/state_contracting_view/3352599" TargetMode="External"/><Relationship Id="rId109" Type="http://schemas.openxmlformats.org/officeDocument/2006/relationships/hyperlink" Target="https://my.zakupki.prom.ua/remote/dispatcher/state_contracting_view/3352437" TargetMode="External"/><Relationship Id="rId34" Type="http://schemas.openxmlformats.org/officeDocument/2006/relationships/hyperlink" Target="https://my.zakupki.prom.ua/remote/dispatcher/state_purchase_view/13534596" TargetMode="External"/><Relationship Id="rId50" Type="http://schemas.openxmlformats.org/officeDocument/2006/relationships/hyperlink" Target="https://my.zakupki.prom.ua/remote/dispatcher/state_purchase_view/13930034" TargetMode="External"/><Relationship Id="rId55" Type="http://schemas.openxmlformats.org/officeDocument/2006/relationships/hyperlink" Target="https://my.zakupki.prom.ua/remote/dispatcher/state_contracting_view/2884623" TargetMode="External"/><Relationship Id="rId76" Type="http://schemas.openxmlformats.org/officeDocument/2006/relationships/hyperlink" Target="https://my.zakupki.prom.ua/remote/dispatcher/state_purchase_view/14280794" TargetMode="External"/><Relationship Id="rId97" Type="http://schemas.openxmlformats.org/officeDocument/2006/relationships/hyperlink" Target="https://my.zakupki.prom.ua/remote/dispatcher/state_contracting_view/3448272" TargetMode="External"/><Relationship Id="rId104" Type="http://schemas.openxmlformats.org/officeDocument/2006/relationships/hyperlink" Target="https://my.zakupki.prom.ua/remote/dispatcher/state_purchase_view/14331391" TargetMode="External"/><Relationship Id="rId120" Type="http://schemas.openxmlformats.org/officeDocument/2006/relationships/hyperlink" Target="https://my.zakupki.prom.ua/remote/dispatcher/state_purchase_view/13216303" TargetMode="External"/><Relationship Id="rId125" Type="http://schemas.openxmlformats.org/officeDocument/2006/relationships/hyperlink" Target="https://my.zakupki.prom.ua/remote/dispatcher/state_contracting_view/2905488" TargetMode="External"/><Relationship Id="rId141" Type="http://schemas.openxmlformats.org/officeDocument/2006/relationships/hyperlink" Target="https://my.zakupki.prom.ua/remote/dispatcher/state_contracting_view/3475916" TargetMode="External"/><Relationship Id="rId146" Type="http://schemas.openxmlformats.org/officeDocument/2006/relationships/hyperlink" Target="https://my.zakupki.prom.ua/remote/dispatcher/state_purchase_view/13498771" TargetMode="External"/><Relationship Id="rId7" Type="http://schemas.openxmlformats.org/officeDocument/2006/relationships/hyperlink" Target="https://my.zakupki.prom.ua/remote/dispatcher/state_contracting_view/3316486" TargetMode="External"/><Relationship Id="rId71" Type="http://schemas.openxmlformats.org/officeDocument/2006/relationships/hyperlink" Target="https://my.zakupki.prom.ua/remote/dispatcher/state_contracting_view/3361652" TargetMode="External"/><Relationship Id="rId92" Type="http://schemas.openxmlformats.org/officeDocument/2006/relationships/hyperlink" Target="https://my.zakupki.prom.ua/remote/dispatcher/state_purchase_view/13673286" TargetMode="External"/><Relationship Id="rId2" Type="http://schemas.openxmlformats.org/officeDocument/2006/relationships/hyperlink" Target="https://my.zakupki.prom.ua/remote/dispatcher/state_purchase_view/13373669" TargetMode="External"/><Relationship Id="rId29" Type="http://schemas.openxmlformats.org/officeDocument/2006/relationships/hyperlink" Target="https://my.zakupki.prom.ua/remote/dispatcher/state_contracting_view/3589567" TargetMode="External"/><Relationship Id="rId24" Type="http://schemas.openxmlformats.org/officeDocument/2006/relationships/hyperlink" Target="https://my.zakupki.prom.ua/remote/dispatcher/state_purchase_view/13528856" TargetMode="External"/><Relationship Id="rId40" Type="http://schemas.openxmlformats.org/officeDocument/2006/relationships/hyperlink" Target="https://my.zakupki.prom.ua/remote/dispatcher/state_purchase_view/13377344" TargetMode="External"/><Relationship Id="rId45" Type="http://schemas.openxmlformats.org/officeDocument/2006/relationships/hyperlink" Target="https://my.zakupki.prom.ua/remote/dispatcher/state_contracting_view/3486560" TargetMode="External"/><Relationship Id="rId66" Type="http://schemas.openxmlformats.org/officeDocument/2006/relationships/hyperlink" Target="https://my.zakupki.prom.ua/remote/dispatcher/state_purchase_view/14284020" TargetMode="External"/><Relationship Id="rId87" Type="http://schemas.openxmlformats.org/officeDocument/2006/relationships/hyperlink" Target="https://my.zakupki.prom.ua/remote/dispatcher/state_contracting_view/2517748" TargetMode="External"/><Relationship Id="rId110" Type="http://schemas.openxmlformats.org/officeDocument/2006/relationships/hyperlink" Target="https://my.zakupki.prom.ua/remote/dispatcher/state_purchase_view/13814859" TargetMode="External"/><Relationship Id="rId115" Type="http://schemas.openxmlformats.org/officeDocument/2006/relationships/hyperlink" Target="https://my.zakupki.prom.ua/remote/dispatcher/state_contracting_view/3581012" TargetMode="External"/><Relationship Id="rId131" Type="http://schemas.openxmlformats.org/officeDocument/2006/relationships/hyperlink" Target="https://my.zakupki.prom.ua/remote/dispatcher/state_contracting_view/3592137" TargetMode="External"/><Relationship Id="rId136" Type="http://schemas.openxmlformats.org/officeDocument/2006/relationships/hyperlink" Target="https://my.zakupki.prom.ua/remote/dispatcher/state_purchase_view/13837434" TargetMode="External"/><Relationship Id="rId157" Type="http://schemas.openxmlformats.org/officeDocument/2006/relationships/hyperlink" Target="https://my.zakupki.prom.ua/remote/dispatcher/state_contracting_view/3602294" TargetMode="External"/><Relationship Id="rId61" Type="http://schemas.openxmlformats.org/officeDocument/2006/relationships/hyperlink" Target="https://my.zakupki.prom.ua/remote/dispatcher/state_contracting_view/3597092" TargetMode="External"/><Relationship Id="rId82" Type="http://schemas.openxmlformats.org/officeDocument/2006/relationships/hyperlink" Target="https://my.zakupki.prom.ua/remote/dispatcher/state_purchase_view/11002685" TargetMode="External"/><Relationship Id="rId152" Type="http://schemas.openxmlformats.org/officeDocument/2006/relationships/hyperlink" Target="https://my.zakupki.prom.ua/remote/dispatcher/state_purchase_view/14255988" TargetMode="External"/><Relationship Id="rId19" Type="http://schemas.openxmlformats.org/officeDocument/2006/relationships/hyperlink" Target="https://my.zakupki.prom.ua/remote/dispatcher/state_contracting_view/3451282" TargetMode="External"/><Relationship Id="rId14" Type="http://schemas.openxmlformats.org/officeDocument/2006/relationships/hyperlink" Target="https://my.zakupki.prom.ua/remote/dispatcher/state_purchase_view/13840137" TargetMode="External"/><Relationship Id="rId30" Type="http://schemas.openxmlformats.org/officeDocument/2006/relationships/hyperlink" Target="https://my.zakupki.prom.ua/remote/dispatcher/state_purchase_view/14281417" TargetMode="External"/><Relationship Id="rId35" Type="http://schemas.openxmlformats.org/officeDocument/2006/relationships/hyperlink" Target="https://my.zakupki.prom.ua/remote/dispatcher/state_contracting_view/3362652" TargetMode="External"/><Relationship Id="rId56" Type="http://schemas.openxmlformats.org/officeDocument/2006/relationships/hyperlink" Target="https://my.zakupki.prom.ua/remote/dispatcher/state_purchase_view/13248584" TargetMode="External"/><Relationship Id="rId77" Type="http://schemas.openxmlformats.org/officeDocument/2006/relationships/hyperlink" Target="https://my.zakupki.prom.ua/remote/dispatcher/state_contracting_view/3588212" TargetMode="External"/><Relationship Id="rId100" Type="http://schemas.openxmlformats.org/officeDocument/2006/relationships/hyperlink" Target="https://my.zakupki.prom.ua/remote/dispatcher/state_purchase_view/14283017" TargetMode="External"/><Relationship Id="rId105" Type="http://schemas.openxmlformats.org/officeDocument/2006/relationships/hyperlink" Target="https://my.zakupki.prom.ua/remote/dispatcher/state_contracting_view/3602914" TargetMode="External"/><Relationship Id="rId126" Type="http://schemas.openxmlformats.org/officeDocument/2006/relationships/hyperlink" Target="https://my.zakupki.prom.ua/remote/dispatcher/state_purchase_view/13498315" TargetMode="External"/><Relationship Id="rId147" Type="http://schemas.openxmlformats.org/officeDocument/2006/relationships/hyperlink" Target="https://my.zakupki.prom.ua/remote/dispatcher/state_contracting_view/3352299" TargetMode="External"/><Relationship Id="rId8" Type="http://schemas.openxmlformats.org/officeDocument/2006/relationships/hyperlink" Target="https://my.zakupki.prom.ua/remote/dispatcher/state_purchase_view/13215667" TargetMode="External"/><Relationship Id="rId51" Type="http://schemas.openxmlformats.org/officeDocument/2006/relationships/hyperlink" Target="https://my.zakupki.prom.ua/remote/dispatcher/state_contracting_view/3477032" TargetMode="External"/><Relationship Id="rId72" Type="http://schemas.openxmlformats.org/officeDocument/2006/relationships/hyperlink" Target="https://my.zakupki.prom.ua/remote/dispatcher/state_purchase_view/10383846" TargetMode="External"/><Relationship Id="rId93" Type="http://schemas.openxmlformats.org/officeDocument/2006/relationships/hyperlink" Target="https://my.zakupki.prom.ua/remote/dispatcher/state_contracting_view/3447055" TargetMode="External"/><Relationship Id="rId98" Type="http://schemas.openxmlformats.org/officeDocument/2006/relationships/hyperlink" Target="https://my.zakupki.prom.ua/remote/dispatcher/state_purchase_view/14325768" TargetMode="External"/><Relationship Id="rId121" Type="http://schemas.openxmlformats.org/officeDocument/2006/relationships/hyperlink" Target="https://my.zakupki.prom.ua/remote/dispatcher/state_contracting_view/3272720" TargetMode="External"/><Relationship Id="rId142" Type="http://schemas.openxmlformats.org/officeDocument/2006/relationships/hyperlink" Target="https://my.zakupki.prom.ua/remote/dispatcher/state_purchase_view/14333589" TargetMode="External"/><Relationship Id="rId3" Type="http://schemas.openxmlformats.org/officeDocument/2006/relationships/hyperlink" Target="https://my.zakupki.prom.ua/remote/dispatcher/state_contracting_view/3316084" TargetMode="External"/><Relationship Id="rId25" Type="http://schemas.openxmlformats.org/officeDocument/2006/relationships/hyperlink" Target="https://my.zakupki.prom.ua/remote/dispatcher/state_contracting_view/3361023" TargetMode="External"/><Relationship Id="rId46" Type="http://schemas.openxmlformats.org/officeDocument/2006/relationships/hyperlink" Target="https://my.zakupki.prom.ua/remote/dispatcher/state_purchase_view/14331154" TargetMode="External"/><Relationship Id="rId67" Type="http://schemas.openxmlformats.org/officeDocument/2006/relationships/hyperlink" Target="https://my.zakupki.prom.ua/remote/dispatcher/state_contracting_view/3589316" TargetMode="External"/><Relationship Id="rId116" Type="http://schemas.openxmlformats.org/officeDocument/2006/relationships/hyperlink" Target="https://my.zakupki.prom.ua/remote/dispatcher/state_purchase_view/14334364" TargetMode="External"/><Relationship Id="rId137" Type="http://schemas.openxmlformats.org/officeDocument/2006/relationships/hyperlink" Target="https://my.zakupki.prom.ua/remote/dispatcher/state_contracting_view/3450076" TargetMode="External"/><Relationship Id="rId158" Type="http://schemas.openxmlformats.org/officeDocument/2006/relationships/hyperlink" Target="https://my.zakupki.prom.ua/remote/dispatcher/state_purchase_view/142927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tabSelected="1" workbookViewId="0">
      <pane ySplit="3" topLeftCell="A82" activePane="bottomLeft" state="frozen"/>
      <selection pane="bottomLeft" activeCell="D7" sqref="D7"/>
    </sheetView>
  </sheetViews>
  <sheetFormatPr defaultColWidth="11.42578125" defaultRowHeight="15" x14ac:dyDescent="0.25"/>
  <cols>
    <col min="1" max="1" width="5"/>
    <col min="2" max="4" width="25"/>
    <col min="5" max="5" width="60"/>
    <col min="6" max="8" width="35"/>
    <col min="9" max="10" width="30"/>
    <col min="11" max="13" width="15"/>
    <col min="14" max="16" width="10"/>
  </cols>
  <sheetData>
    <row r="1" spans="1:16" x14ac:dyDescent="0.25">
      <c r="A1" s="2" t="s">
        <v>251</v>
      </c>
    </row>
    <row r="3" spans="1:16" ht="39" x14ac:dyDescent="0.25">
      <c r="A3" s="3" t="s">
        <v>377</v>
      </c>
      <c r="B3" s="3" t="s">
        <v>262</v>
      </c>
      <c r="C3" s="3" t="s">
        <v>263</v>
      </c>
      <c r="D3" s="3" t="s">
        <v>216</v>
      </c>
      <c r="E3" s="3" t="s">
        <v>261</v>
      </c>
      <c r="F3" s="3" t="s">
        <v>355</v>
      </c>
      <c r="G3" s="3" t="s">
        <v>326</v>
      </c>
      <c r="H3" s="3" t="s">
        <v>293</v>
      </c>
      <c r="I3" s="3" t="s">
        <v>351</v>
      </c>
      <c r="J3" s="3" t="s">
        <v>322</v>
      </c>
      <c r="K3" s="3" t="s">
        <v>259</v>
      </c>
      <c r="L3" s="3" t="s">
        <v>308</v>
      </c>
      <c r="M3" s="3" t="s">
        <v>339</v>
      </c>
      <c r="N3" s="3" t="s">
        <v>276</v>
      </c>
      <c r="O3" s="3" t="s">
        <v>275</v>
      </c>
      <c r="P3" s="3" t="s">
        <v>338</v>
      </c>
    </row>
    <row r="4" spans="1:16" x14ac:dyDescent="0.25">
      <c r="A4" s="4">
        <v>1</v>
      </c>
      <c r="B4" s="2" t="str">
        <f>HYPERLINK("https://my.zakupki.prom.ua/remote/dispatcher/state_purchase_view/13373669", "UA-2019-10-30-001020-b")</f>
        <v>UA-2019-10-30-001020-b</v>
      </c>
      <c r="C4" s="2" t="s">
        <v>307</v>
      </c>
      <c r="D4" s="2" t="str">
        <f>HYPERLINK("https://my.zakupki.prom.ua/remote/dispatcher/state_contracting_view/3316084", "UA-2019-10-30-001020-b-b1")</f>
        <v>UA-2019-10-30-001020-b-b1</v>
      </c>
      <c r="E4" s="1" t="s">
        <v>221</v>
      </c>
      <c r="F4" s="1" t="s">
        <v>310</v>
      </c>
      <c r="G4" s="1" t="s">
        <v>310</v>
      </c>
      <c r="H4" s="1" t="s">
        <v>194</v>
      </c>
      <c r="I4" s="1" t="s">
        <v>283</v>
      </c>
      <c r="J4" s="1" t="s">
        <v>316</v>
      </c>
      <c r="K4" s="1" t="s">
        <v>63</v>
      </c>
      <c r="L4" s="1" t="s">
        <v>38</v>
      </c>
      <c r="M4" s="5">
        <v>594</v>
      </c>
      <c r="N4" s="6">
        <v>43768</v>
      </c>
      <c r="O4" s="6">
        <v>44134</v>
      </c>
      <c r="P4" s="1" t="s">
        <v>374</v>
      </c>
    </row>
    <row r="5" spans="1:16" x14ac:dyDescent="0.25">
      <c r="A5" s="4">
        <v>2</v>
      </c>
      <c r="B5" s="2" t="str">
        <f>HYPERLINK("https://my.zakupki.prom.ua/remote/dispatcher/state_purchase_view/13374062", "UA-2019-10-30-001058-b")</f>
        <v>UA-2019-10-30-001058-b</v>
      </c>
      <c r="C5" s="2" t="s">
        <v>307</v>
      </c>
      <c r="D5" s="2" t="str">
        <f>HYPERLINK("https://my.zakupki.prom.ua/remote/dispatcher/state_contracting_view/3316159", "UA-2019-10-30-001058-b-b1")</f>
        <v>UA-2019-10-30-001058-b-b1</v>
      </c>
      <c r="E5" s="1" t="s">
        <v>241</v>
      </c>
      <c r="F5" s="1" t="s">
        <v>309</v>
      </c>
      <c r="G5" s="1" t="s">
        <v>309</v>
      </c>
      <c r="H5" s="1" t="s">
        <v>195</v>
      </c>
      <c r="I5" s="1" t="s">
        <v>283</v>
      </c>
      <c r="J5" s="1" t="s">
        <v>316</v>
      </c>
      <c r="K5" s="1" t="s">
        <v>63</v>
      </c>
      <c r="L5" s="1" t="s">
        <v>37</v>
      </c>
      <c r="M5" s="5">
        <v>306</v>
      </c>
      <c r="N5" s="6">
        <v>43768</v>
      </c>
      <c r="O5" s="6">
        <v>44134</v>
      </c>
      <c r="P5" s="1" t="s">
        <v>374</v>
      </c>
    </row>
    <row r="6" spans="1:16" x14ac:dyDescent="0.25">
      <c r="A6" s="4">
        <v>3</v>
      </c>
      <c r="B6" s="2" t="str">
        <f>HYPERLINK("https://my.zakupki.prom.ua/remote/dispatcher/state_purchase_view/13374280", "UA-2019-10-30-001254-b")</f>
        <v>UA-2019-10-30-001254-b</v>
      </c>
      <c r="C6" s="2" t="s">
        <v>307</v>
      </c>
      <c r="D6" s="2" t="str">
        <f>HYPERLINK("https://my.zakupki.prom.ua/remote/dispatcher/state_contracting_view/3316486", "UA-2019-10-30-001254-b-b1")</f>
        <v>UA-2019-10-30-001254-b-b1</v>
      </c>
      <c r="E6" s="1" t="s">
        <v>224</v>
      </c>
      <c r="F6" s="1" t="s">
        <v>311</v>
      </c>
      <c r="G6" s="1" t="s">
        <v>311</v>
      </c>
      <c r="H6" s="1" t="s">
        <v>194</v>
      </c>
      <c r="I6" s="1" t="s">
        <v>283</v>
      </c>
      <c r="J6" s="1" t="s">
        <v>318</v>
      </c>
      <c r="K6" s="1" t="s">
        <v>9</v>
      </c>
      <c r="L6" s="1" t="s">
        <v>23</v>
      </c>
      <c r="M6" s="5">
        <v>446.76</v>
      </c>
      <c r="N6" s="6">
        <v>43768</v>
      </c>
      <c r="O6" s="6">
        <v>44134</v>
      </c>
      <c r="P6" s="1" t="s">
        <v>374</v>
      </c>
    </row>
    <row r="7" spans="1:16" x14ac:dyDescent="0.25">
      <c r="A7" s="4">
        <v>4</v>
      </c>
      <c r="B7" s="2" t="str">
        <f>HYPERLINK("https://my.zakupki.prom.ua/remote/dispatcher/state_purchase_view/13215667", "UA-2019-10-17-003424-b")</f>
        <v>UA-2019-10-17-003424-b</v>
      </c>
      <c r="C7" s="2" t="s">
        <v>307</v>
      </c>
      <c r="D7" s="2" t="str">
        <f>HYPERLINK("https://my.zakupki.prom.ua/remote/dispatcher/state_contracting_view/3272739", "UA-2019-10-17-003424-b-b1")</f>
        <v>UA-2019-10-17-003424-b-b1</v>
      </c>
      <c r="E7" s="1" t="s">
        <v>40</v>
      </c>
      <c r="F7" s="1" t="s">
        <v>304</v>
      </c>
      <c r="G7" s="1" t="s">
        <v>304</v>
      </c>
      <c r="H7" s="1" t="s">
        <v>168</v>
      </c>
      <c r="I7" s="1" t="s">
        <v>283</v>
      </c>
      <c r="J7" s="1" t="s">
        <v>278</v>
      </c>
      <c r="K7" s="1" t="s">
        <v>152</v>
      </c>
      <c r="L7" s="1" t="s">
        <v>173</v>
      </c>
      <c r="M7" s="5">
        <v>80606.399999999994</v>
      </c>
      <c r="N7" s="6">
        <v>43755</v>
      </c>
      <c r="O7" s="6">
        <v>43830</v>
      </c>
      <c r="P7" s="1" t="s">
        <v>374</v>
      </c>
    </row>
    <row r="8" spans="1:16" x14ac:dyDescent="0.25">
      <c r="A8" s="4">
        <v>5</v>
      </c>
      <c r="B8" s="2" t="str">
        <f>HYPERLINK("https://my.zakupki.prom.ua/remote/dispatcher/state_purchase_view/11337910", "UA-2019-04-17-001528-a")</f>
        <v>UA-2019-04-17-001528-a</v>
      </c>
      <c r="C8" s="2" t="s">
        <v>307</v>
      </c>
      <c r="D8" s="2" t="str">
        <f>HYPERLINK("https://my.zakupki.prom.ua/remote/dispatcher/state_contracting_view/2821658", "UA-2019-04-17-001528-a-a1")</f>
        <v>UA-2019-04-17-001528-a-a1</v>
      </c>
      <c r="E8" s="1" t="s">
        <v>32</v>
      </c>
      <c r="F8" s="1" t="s">
        <v>257</v>
      </c>
      <c r="G8" s="1" t="s">
        <v>258</v>
      </c>
      <c r="H8" s="1" t="s">
        <v>124</v>
      </c>
      <c r="I8" s="1" t="s">
        <v>271</v>
      </c>
      <c r="J8" s="1" t="s">
        <v>363</v>
      </c>
      <c r="K8" s="1" t="s">
        <v>75</v>
      </c>
      <c r="L8" s="1" t="s">
        <v>21</v>
      </c>
      <c r="M8" s="5">
        <v>62850</v>
      </c>
      <c r="N8" s="6">
        <v>43608</v>
      </c>
      <c r="O8" s="6">
        <v>43830</v>
      </c>
      <c r="P8" s="1" t="s">
        <v>374</v>
      </c>
    </row>
    <row r="9" spans="1:16" x14ac:dyDescent="0.25">
      <c r="A9" s="4">
        <v>6</v>
      </c>
      <c r="B9" s="2" t="str">
        <f>HYPERLINK("https://my.zakupki.prom.ua/remote/dispatcher/state_purchase_view/11002944", "UA-2019-03-20-002093-a")</f>
        <v>UA-2019-03-20-002093-a</v>
      </c>
      <c r="C9" s="2" t="s">
        <v>307</v>
      </c>
      <c r="D9" s="2" t="str">
        <f>HYPERLINK("https://my.zakupki.prom.ua/remote/dispatcher/state_contracting_view/2738812", "UA-2019-03-20-002093-a-a1")</f>
        <v>UA-2019-03-20-002093-a-a1</v>
      </c>
      <c r="E9" s="1" t="s">
        <v>188</v>
      </c>
      <c r="F9" s="1" t="s">
        <v>253</v>
      </c>
      <c r="G9" s="1" t="s">
        <v>253</v>
      </c>
      <c r="H9" s="1" t="s">
        <v>148</v>
      </c>
      <c r="I9" s="1" t="s">
        <v>271</v>
      </c>
      <c r="J9" s="1" t="s">
        <v>356</v>
      </c>
      <c r="K9" s="1" t="s">
        <v>82</v>
      </c>
      <c r="L9" s="1" t="s">
        <v>202</v>
      </c>
      <c r="M9" s="5">
        <v>118500</v>
      </c>
      <c r="N9" s="6">
        <v>43578</v>
      </c>
      <c r="O9" s="6">
        <v>43830</v>
      </c>
      <c r="P9" s="1" t="s">
        <v>374</v>
      </c>
    </row>
    <row r="10" spans="1:16" x14ac:dyDescent="0.25">
      <c r="A10" s="4">
        <v>7</v>
      </c>
      <c r="B10" s="2" t="str">
        <f>HYPERLINK("https://my.zakupki.prom.ua/remote/dispatcher/state_purchase_view/13840137", "UA-2019-12-03-004522-b")</f>
        <v>UA-2019-12-03-004522-b</v>
      </c>
      <c r="C10" s="2" t="s">
        <v>307</v>
      </c>
      <c r="D10" s="2" t="str">
        <f>HYPERLINK("https://my.zakupki.prom.ua/remote/dispatcher/state_contracting_view/3450997", "UA-2019-12-03-004522-b-b1")</f>
        <v>UA-2019-12-03-004522-b-b1</v>
      </c>
      <c r="E10" s="1" t="s">
        <v>250</v>
      </c>
      <c r="F10" s="1" t="s">
        <v>6</v>
      </c>
      <c r="G10" s="1" t="s">
        <v>6</v>
      </c>
      <c r="H10" s="1" t="s">
        <v>92</v>
      </c>
      <c r="I10" s="1" t="s">
        <v>283</v>
      </c>
      <c r="J10" s="1" t="s">
        <v>361</v>
      </c>
      <c r="K10" s="1" t="s">
        <v>104</v>
      </c>
      <c r="L10" s="1" t="s">
        <v>103</v>
      </c>
      <c r="M10" s="5">
        <v>15400</v>
      </c>
      <c r="N10" s="6">
        <v>43802</v>
      </c>
      <c r="O10" s="6">
        <v>43830</v>
      </c>
      <c r="P10" s="1" t="s">
        <v>374</v>
      </c>
    </row>
    <row r="11" spans="1:16" x14ac:dyDescent="0.25">
      <c r="A11" s="4">
        <v>8</v>
      </c>
      <c r="B11" s="2" t="str">
        <f>HYPERLINK("https://my.zakupki.prom.ua/remote/dispatcher/state_purchase_view/13841023", "UA-2019-12-03-004699-b")</f>
        <v>UA-2019-12-03-004699-b</v>
      </c>
      <c r="C11" s="2" t="s">
        <v>307</v>
      </c>
      <c r="D11" s="2" t="str">
        <f>HYPERLINK("https://my.zakupki.prom.ua/remote/dispatcher/state_contracting_view/3451205", "UA-2019-12-03-004699-b-b1")</f>
        <v>UA-2019-12-03-004699-b-b1</v>
      </c>
      <c r="E11" s="1" t="s">
        <v>159</v>
      </c>
      <c r="F11" s="1" t="s">
        <v>312</v>
      </c>
      <c r="G11" s="1" t="s">
        <v>312</v>
      </c>
      <c r="H11" s="1" t="s">
        <v>92</v>
      </c>
      <c r="I11" s="1" t="s">
        <v>283</v>
      </c>
      <c r="J11" s="1" t="s">
        <v>360</v>
      </c>
      <c r="K11" s="1" t="s">
        <v>104</v>
      </c>
      <c r="L11" s="1" t="s">
        <v>105</v>
      </c>
      <c r="M11" s="5">
        <v>21600</v>
      </c>
      <c r="N11" s="6">
        <v>43802</v>
      </c>
      <c r="O11" s="6">
        <v>43830</v>
      </c>
      <c r="P11" s="1" t="s">
        <v>374</v>
      </c>
    </row>
    <row r="12" spans="1:16" x14ac:dyDescent="0.25">
      <c r="A12" s="4">
        <v>9</v>
      </c>
      <c r="B12" s="2" t="str">
        <f>HYPERLINK("https://my.zakupki.prom.ua/remote/dispatcher/state_purchase_view/13841272", "UA-2019-12-03-004748-b")</f>
        <v>UA-2019-12-03-004748-b</v>
      </c>
      <c r="C12" s="2" t="s">
        <v>307</v>
      </c>
      <c r="D12" s="2" t="str">
        <f>HYPERLINK("https://my.zakupki.prom.ua/remote/dispatcher/state_contracting_view/3451282", "UA-2019-12-03-004748-b-b1")</f>
        <v>UA-2019-12-03-004748-b-b1</v>
      </c>
      <c r="E12" s="1" t="s">
        <v>236</v>
      </c>
      <c r="F12" s="1" t="s">
        <v>312</v>
      </c>
      <c r="G12" s="1" t="s">
        <v>312</v>
      </c>
      <c r="H12" s="1" t="s">
        <v>92</v>
      </c>
      <c r="I12" s="1" t="s">
        <v>283</v>
      </c>
      <c r="J12" s="1" t="s">
        <v>360</v>
      </c>
      <c r="K12" s="1" t="s">
        <v>104</v>
      </c>
      <c r="L12" s="1" t="s">
        <v>106</v>
      </c>
      <c r="M12" s="5">
        <v>43200</v>
      </c>
      <c r="N12" s="6">
        <v>43802</v>
      </c>
      <c r="O12" s="6">
        <v>43830</v>
      </c>
      <c r="P12" s="1" t="s">
        <v>374</v>
      </c>
    </row>
    <row r="13" spans="1:16" x14ac:dyDescent="0.25">
      <c r="A13" s="4">
        <v>10</v>
      </c>
      <c r="B13" s="2" t="str">
        <f>HYPERLINK("https://my.zakupki.prom.ua/remote/dispatcher/state_purchase_view/12143579", "UA-2019-07-05-002220-c")</f>
        <v>UA-2019-07-05-002220-c</v>
      </c>
      <c r="C13" s="2" t="s">
        <v>307</v>
      </c>
      <c r="D13" s="2" t="str">
        <f>HYPERLINK("https://my.zakupki.prom.ua/remote/dispatcher/state_contracting_view/3054889", "UA-2019-07-05-002220-c-a1")</f>
        <v>UA-2019-07-05-002220-c-a1</v>
      </c>
      <c r="E13" s="1" t="s">
        <v>11</v>
      </c>
      <c r="F13" s="1" t="s">
        <v>254</v>
      </c>
      <c r="G13" s="1" t="s">
        <v>254</v>
      </c>
      <c r="H13" s="1" t="s">
        <v>148</v>
      </c>
      <c r="I13" s="1" t="s">
        <v>271</v>
      </c>
      <c r="J13" s="1" t="s">
        <v>340</v>
      </c>
      <c r="K13" s="1" t="s">
        <v>146</v>
      </c>
      <c r="L13" s="1" t="s">
        <v>30</v>
      </c>
      <c r="M13" s="5">
        <v>228900</v>
      </c>
      <c r="N13" s="6">
        <v>43684</v>
      </c>
      <c r="O13" s="6">
        <v>43830</v>
      </c>
      <c r="P13" s="1" t="s">
        <v>374</v>
      </c>
    </row>
    <row r="14" spans="1:16" x14ac:dyDescent="0.25">
      <c r="A14" s="4">
        <v>11</v>
      </c>
      <c r="B14" s="2" t="str">
        <f>HYPERLINK("https://my.zakupki.prom.ua/remote/dispatcher/state_purchase_view/13662387", "UA-2019-11-21-001010-b")</f>
        <v>UA-2019-11-21-001010-b</v>
      </c>
      <c r="C14" s="2" t="s">
        <v>307</v>
      </c>
      <c r="D14" s="2" t="str">
        <f>HYPERLINK("https://my.zakupki.prom.ua/remote/dispatcher/state_contracting_view/3398944", "UA-2019-11-21-001010-b-b1")</f>
        <v>UA-2019-11-21-001010-b-b1</v>
      </c>
      <c r="E14" s="1" t="s">
        <v>155</v>
      </c>
      <c r="F14" s="1" t="s">
        <v>330</v>
      </c>
      <c r="G14" s="1" t="s">
        <v>330</v>
      </c>
      <c r="H14" s="1" t="s">
        <v>31</v>
      </c>
      <c r="I14" s="1" t="s">
        <v>283</v>
      </c>
      <c r="J14" s="1" t="s">
        <v>370</v>
      </c>
      <c r="K14" s="1" t="s">
        <v>42</v>
      </c>
      <c r="L14" s="1" t="s">
        <v>210</v>
      </c>
      <c r="M14" s="5">
        <v>6900</v>
      </c>
      <c r="N14" s="6">
        <v>43790</v>
      </c>
      <c r="O14" s="6">
        <v>43830</v>
      </c>
      <c r="P14" s="1" t="s">
        <v>374</v>
      </c>
    </row>
    <row r="15" spans="1:16" x14ac:dyDescent="0.25">
      <c r="A15" s="4">
        <v>12</v>
      </c>
      <c r="B15" s="2" t="str">
        <f>HYPERLINK("https://my.zakupki.prom.ua/remote/dispatcher/state_purchase_view/13528856", "UA-2019-11-12-001919-b")</f>
        <v>UA-2019-11-12-001919-b</v>
      </c>
      <c r="C15" s="2" t="s">
        <v>307</v>
      </c>
      <c r="D15" s="2" t="str">
        <f>HYPERLINK("https://my.zakupki.prom.ua/remote/dispatcher/state_contracting_view/3361023", "UA-2019-11-12-001919-b-b1")</f>
        <v>UA-2019-11-12-001919-b-b1</v>
      </c>
      <c r="E15" s="1" t="s">
        <v>248</v>
      </c>
      <c r="F15" s="1" t="s">
        <v>376</v>
      </c>
      <c r="G15" s="1" t="s">
        <v>376</v>
      </c>
      <c r="H15" s="1" t="s">
        <v>163</v>
      </c>
      <c r="I15" s="1" t="s">
        <v>283</v>
      </c>
      <c r="J15" s="1" t="s">
        <v>358</v>
      </c>
      <c r="K15" s="1" t="s">
        <v>61</v>
      </c>
      <c r="L15" s="1" t="s">
        <v>78</v>
      </c>
      <c r="M15" s="5">
        <v>4880</v>
      </c>
      <c r="N15" s="6">
        <v>43781</v>
      </c>
      <c r="O15" s="6">
        <v>43830</v>
      </c>
      <c r="P15" s="1" t="s">
        <v>374</v>
      </c>
    </row>
    <row r="16" spans="1:16" x14ac:dyDescent="0.25">
      <c r="A16" s="4">
        <v>13</v>
      </c>
      <c r="B16" s="2" t="str">
        <f>HYPERLINK("https://my.zakupki.prom.ua/remote/dispatcher/state_purchase_view/13936882", "UA-2019-12-09-002226-b")</f>
        <v>UA-2019-12-09-002226-b</v>
      </c>
      <c r="C16" s="2" t="s">
        <v>307</v>
      </c>
      <c r="D16" s="2" t="str">
        <f>HYPERLINK("https://my.zakupki.prom.ua/remote/dispatcher/state_contracting_view/3479110", "UA-2019-12-09-002226-b-b1")</f>
        <v>UA-2019-12-09-002226-b-b1</v>
      </c>
      <c r="E16" s="1" t="s">
        <v>219</v>
      </c>
      <c r="F16" s="1" t="s">
        <v>95</v>
      </c>
      <c r="G16" s="1" t="s">
        <v>291</v>
      </c>
      <c r="H16" s="1" t="s">
        <v>95</v>
      </c>
      <c r="I16" s="1" t="s">
        <v>283</v>
      </c>
      <c r="J16" s="1" t="s">
        <v>342</v>
      </c>
      <c r="K16" s="1" t="s">
        <v>154</v>
      </c>
      <c r="L16" s="1" t="s">
        <v>109</v>
      </c>
      <c r="M16" s="5">
        <v>2424</v>
      </c>
      <c r="N16" s="6">
        <v>43808</v>
      </c>
      <c r="O16" s="6">
        <v>43830</v>
      </c>
      <c r="P16" s="1" t="s">
        <v>374</v>
      </c>
    </row>
    <row r="17" spans="1:16" x14ac:dyDescent="0.25">
      <c r="A17" s="4">
        <v>14</v>
      </c>
      <c r="B17" s="2" t="str">
        <f>HYPERLINK("https://my.zakupki.prom.ua/remote/dispatcher/state_purchase_view/14284805", "UA-2019-12-24-002364-b")</f>
        <v>UA-2019-12-24-002364-b</v>
      </c>
      <c r="C17" s="2" t="s">
        <v>307</v>
      </c>
      <c r="D17" s="2" t="str">
        <f>HYPERLINK("https://my.zakupki.prom.ua/remote/dispatcher/state_contracting_view/3589567", "UA-2019-12-24-002364-b-b1")</f>
        <v>UA-2019-12-24-002364-b-b1</v>
      </c>
      <c r="E17" s="1" t="s">
        <v>245</v>
      </c>
      <c r="F17" s="1" t="s">
        <v>183</v>
      </c>
      <c r="G17" s="1" t="s">
        <v>284</v>
      </c>
      <c r="H17" s="1" t="s">
        <v>183</v>
      </c>
      <c r="I17" s="1" t="s">
        <v>283</v>
      </c>
      <c r="J17" s="1" t="s">
        <v>282</v>
      </c>
      <c r="K17" s="1" t="s">
        <v>65</v>
      </c>
      <c r="L17" s="1" t="s">
        <v>122</v>
      </c>
      <c r="M17" s="5">
        <v>500</v>
      </c>
      <c r="N17" s="6">
        <v>43823</v>
      </c>
      <c r="O17" s="6">
        <v>43830</v>
      </c>
      <c r="P17" s="1" t="s">
        <v>374</v>
      </c>
    </row>
    <row r="18" spans="1:16" x14ac:dyDescent="0.25">
      <c r="A18" s="4">
        <v>15</v>
      </c>
      <c r="B18" s="2" t="str">
        <f>HYPERLINK("https://my.zakupki.prom.ua/remote/dispatcher/state_purchase_view/14281417", "UA-2019-12-24-001623-b")</f>
        <v>UA-2019-12-24-001623-b</v>
      </c>
      <c r="C18" s="2" t="s">
        <v>307</v>
      </c>
      <c r="D18" s="2" t="str">
        <f>HYPERLINK("https://my.zakupki.prom.ua/remote/dispatcher/state_contracting_view/3588454", "UA-2019-12-24-001623-b-b1")</f>
        <v>UA-2019-12-24-001623-b-b1</v>
      </c>
      <c r="E18" s="1" t="s">
        <v>179</v>
      </c>
      <c r="F18" s="1" t="s">
        <v>165</v>
      </c>
      <c r="G18" s="1" t="s">
        <v>302</v>
      </c>
      <c r="H18" s="1" t="s">
        <v>165</v>
      </c>
      <c r="I18" s="1" t="s">
        <v>283</v>
      </c>
      <c r="J18" s="1" t="s">
        <v>349</v>
      </c>
      <c r="K18" s="1" t="s">
        <v>81</v>
      </c>
      <c r="L18" s="1" t="s">
        <v>120</v>
      </c>
      <c r="M18" s="5">
        <v>3950</v>
      </c>
      <c r="N18" s="6">
        <v>43823</v>
      </c>
      <c r="O18" s="6">
        <v>43830</v>
      </c>
      <c r="P18" s="1" t="s">
        <v>374</v>
      </c>
    </row>
    <row r="19" spans="1:16" x14ac:dyDescent="0.25">
      <c r="A19" s="4">
        <v>16</v>
      </c>
      <c r="B19" s="2" t="str">
        <f>HYPERLINK("https://my.zakupki.prom.ua/remote/dispatcher/state_purchase_view/14085490", "UA-2019-12-16-003017-b")</f>
        <v>UA-2019-12-16-003017-b</v>
      </c>
      <c r="C19" s="2" t="s">
        <v>307</v>
      </c>
      <c r="D19" s="2" t="str">
        <f>HYPERLINK("https://my.zakupki.prom.ua/remote/dispatcher/state_contracting_view/3524935", "UA-2019-12-16-003017-b-b1")</f>
        <v>UA-2019-12-16-003017-b-b1</v>
      </c>
      <c r="E19" s="1" t="s">
        <v>217</v>
      </c>
      <c r="F19" s="1" t="s">
        <v>5</v>
      </c>
      <c r="G19" s="1" t="s">
        <v>5</v>
      </c>
      <c r="H19" s="1" t="s">
        <v>139</v>
      </c>
      <c r="I19" s="1" t="s">
        <v>283</v>
      </c>
      <c r="J19" s="1" t="s">
        <v>344</v>
      </c>
      <c r="K19" s="1" t="s">
        <v>57</v>
      </c>
      <c r="L19" s="1" t="s">
        <v>111</v>
      </c>
      <c r="M19" s="5">
        <v>12632.94</v>
      </c>
      <c r="N19" s="6">
        <v>43815</v>
      </c>
      <c r="O19" s="6">
        <v>43830</v>
      </c>
      <c r="P19" s="1" t="s">
        <v>374</v>
      </c>
    </row>
    <row r="20" spans="1:16" x14ac:dyDescent="0.25">
      <c r="A20" s="4">
        <v>17</v>
      </c>
      <c r="B20" s="2" t="str">
        <f>HYPERLINK("https://my.zakupki.prom.ua/remote/dispatcher/state_purchase_view/13534596", "UA-2019-11-12-003252-b")</f>
        <v>UA-2019-11-12-003252-b</v>
      </c>
      <c r="C20" s="2" t="s">
        <v>307</v>
      </c>
      <c r="D20" s="2" t="str">
        <f>HYPERLINK("https://my.zakupki.prom.ua/remote/dispatcher/state_contracting_view/3362652", "UA-2019-11-12-003252-b-b1")</f>
        <v>UA-2019-11-12-003252-b-b1</v>
      </c>
      <c r="E20" s="1" t="s">
        <v>36</v>
      </c>
      <c r="F20" s="1" t="s">
        <v>0</v>
      </c>
      <c r="G20" s="1" t="s">
        <v>0</v>
      </c>
      <c r="H20" s="1" t="s">
        <v>50</v>
      </c>
      <c r="I20" s="1" t="s">
        <v>283</v>
      </c>
      <c r="J20" s="1" t="s">
        <v>365</v>
      </c>
      <c r="K20" s="1" t="s">
        <v>144</v>
      </c>
      <c r="L20" s="1" t="s">
        <v>83</v>
      </c>
      <c r="M20" s="5">
        <v>800</v>
      </c>
      <c r="N20" s="6">
        <v>43781</v>
      </c>
      <c r="O20" s="6">
        <v>43830</v>
      </c>
      <c r="P20" s="1" t="s">
        <v>374</v>
      </c>
    </row>
    <row r="21" spans="1:16" x14ac:dyDescent="0.25">
      <c r="A21" s="4">
        <v>18</v>
      </c>
      <c r="B21" s="2" t="str">
        <f>HYPERLINK("https://my.zakupki.prom.ua/remote/dispatcher/state_purchase_view/13631624", "UA-2019-11-19-002621-b")</f>
        <v>UA-2019-11-19-002621-b</v>
      </c>
      <c r="C21" s="2" t="s">
        <v>307</v>
      </c>
      <c r="D21" s="2" t="str">
        <f>HYPERLINK("https://my.zakupki.prom.ua/remote/dispatcher/state_contracting_view/3390519", "UA-2019-11-19-002621-b-b1")</f>
        <v>UA-2019-11-19-002621-b-b1</v>
      </c>
      <c r="E21" s="1" t="s">
        <v>193</v>
      </c>
      <c r="F21" s="1" t="s">
        <v>5</v>
      </c>
      <c r="G21" s="1" t="s">
        <v>5</v>
      </c>
      <c r="H21" s="1" t="s">
        <v>139</v>
      </c>
      <c r="I21" s="1" t="s">
        <v>283</v>
      </c>
      <c r="J21" s="1" t="s">
        <v>346</v>
      </c>
      <c r="K21" s="1" t="s">
        <v>45</v>
      </c>
      <c r="L21" s="1" t="s">
        <v>62</v>
      </c>
      <c r="M21" s="5">
        <v>2105.75</v>
      </c>
      <c r="N21" s="6">
        <v>43788</v>
      </c>
      <c r="O21" s="6">
        <v>43830</v>
      </c>
      <c r="P21" s="1" t="s">
        <v>374</v>
      </c>
    </row>
    <row r="22" spans="1:16" x14ac:dyDescent="0.25">
      <c r="A22" s="4">
        <v>19</v>
      </c>
      <c r="B22" s="2" t="str">
        <f>HYPERLINK("https://my.zakupki.prom.ua/remote/dispatcher/state_purchase_view/13500065", "UA-2019-11-08-003204-b")</f>
        <v>UA-2019-11-08-003204-b</v>
      </c>
      <c r="C22" s="2" t="s">
        <v>307</v>
      </c>
      <c r="D22" s="2" t="str">
        <f>HYPERLINK("https://my.zakupki.prom.ua/remote/dispatcher/state_contracting_view/3352599", "UA-2019-11-08-003204-b-b1")</f>
        <v>UA-2019-11-08-003204-b-b1</v>
      </c>
      <c r="E22" s="1" t="s">
        <v>206</v>
      </c>
      <c r="F22" s="1" t="s">
        <v>328</v>
      </c>
      <c r="G22" s="1" t="s">
        <v>327</v>
      </c>
      <c r="H22" s="1" t="s">
        <v>128</v>
      </c>
      <c r="I22" s="1" t="s">
        <v>283</v>
      </c>
      <c r="J22" s="1" t="s">
        <v>348</v>
      </c>
      <c r="K22" s="1" t="s">
        <v>146</v>
      </c>
      <c r="L22" s="1" t="s">
        <v>60</v>
      </c>
      <c r="M22" s="5">
        <v>5392.8</v>
      </c>
      <c r="N22" s="6">
        <v>43777</v>
      </c>
      <c r="O22" s="6">
        <v>43830</v>
      </c>
      <c r="P22" s="1" t="s">
        <v>374</v>
      </c>
    </row>
    <row r="23" spans="1:16" x14ac:dyDescent="0.25">
      <c r="A23" s="4">
        <v>20</v>
      </c>
      <c r="B23" s="2" t="str">
        <f>HYPERLINK("https://my.zakupki.prom.ua/remote/dispatcher/state_purchase_view/13377344", "UA-2019-10-30-001584-b")</f>
        <v>UA-2019-10-30-001584-b</v>
      </c>
      <c r="C23" s="2" t="s">
        <v>307</v>
      </c>
      <c r="D23" s="2" t="str">
        <f>HYPERLINK("https://my.zakupki.prom.ua/remote/dispatcher/state_contracting_view/3316994", "UA-2019-10-30-001584-b-b1")</f>
        <v>UA-2019-10-30-001584-b-b1</v>
      </c>
      <c r="E23" s="1" t="s">
        <v>91</v>
      </c>
      <c r="F23" s="1" t="s">
        <v>350</v>
      </c>
      <c r="G23" s="1" t="s">
        <v>350</v>
      </c>
      <c r="H23" s="1" t="s">
        <v>182</v>
      </c>
      <c r="I23" s="1" t="s">
        <v>283</v>
      </c>
      <c r="J23" s="1" t="s">
        <v>282</v>
      </c>
      <c r="K23" s="1" t="s">
        <v>65</v>
      </c>
      <c r="L23" s="1" t="s">
        <v>76</v>
      </c>
      <c r="M23" s="5">
        <v>740</v>
      </c>
      <c r="N23" s="6">
        <v>43768</v>
      </c>
      <c r="O23" s="6">
        <v>43830</v>
      </c>
      <c r="P23" s="1" t="s">
        <v>374</v>
      </c>
    </row>
    <row r="24" spans="1:16" x14ac:dyDescent="0.25">
      <c r="A24" s="4">
        <v>21</v>
      </c>
      <c r="B24" s="2" t="str">
        <f>HYPERLINK("https://my.zakupki.prom.ua/remote/dispatcher/state_purchase_view/13830862", "UA-2019-12-03-002380-b")</f>
        <v>UA-2019-12-03-002380-b</v>
      </c>
      <c r="C24" s="2" t="s">
        <v>307</v>
      </c>
      <c r="D24" s="2" t="str">
        <f>HYPERLINK("https://my.zakupki.prom.ua/remote/dispatcher/state_contracting_view/3448023", "UA-2019-12-03-002380-b-b1")</f>
        <v>UA-2019-12-03-002380-b-b1</v>
      </c>
      <c r="E24" s="1" t="s">
        <v>213</v>
      </c>
      <c r="F24" s="1" t="s">
        <v>319</v>
      </c>
      <c r="G24" s="1" t="s">
        <v>319</v>
      </c>
      <c r="H24" s="1" t="s">
        <v>50</v>
      </c>
      <c r="I24" s="1" t="s">
        <v>283</v>
      </c>
      <c r="J24" s="1" t="s">
        <v>272</v>
      </c>
      <c r="K24" s="1" t="s">
        <v>144</v>
      </c>
      <c r="L24" s="1" t="s">
        <v>97</v>
      </c>
      <c r="M24" s="5">
        <v>559</v>
      </c>
      <c r="N24" s="6">
        <v>43802</v>
      </c>
      <c r="O24" s="6">
        <v>43830</v>
      </c>
      <c r="P24" s="1" t="s">
        <v>374</v>
      </c>
    </row>
    <row r="25" spans="1:16" x14ac:dyDescent="0.25">
      <c r="A25" s="4">
        <v>22</v>
      </c>
      <c r="B25" s="2" t="str">
        <f>HYPERLINK("https://my.zakupki.prom.ua/remote/dispatcher/state_purchase_view/13961178", "UA-2019-12-10-001994-b")</f>
        <v>UA-2019-12-10-001994-b</v>
      </c>
      <c r="C25" s="2" t="s">
        <v>307</v>
      </c>
      <c r="D25" s="2" t="str">
        <f>HYPERLINK("https://my.zakupki.prom.ua/remote/dispatcher/state_contracting_view/3486560", "UA-2019-12-10-001994-b-b1")</f>
        <v>UA-2019-12-10-001994-b-b1</v>
      </c>
      <c r="E25" s="1" t="s">
        <v>201</v>
      </c>
      <c r="F25" s="1" t="s">
        <v>166</v>
      </c>
      <c r="G25" s="1" t="s">
        <v>334</v>
      </c>
      <c r="H25" s="1" t="s">
        <v>166</v>
      </c>
      <c r="I25" s="1" t="s">
        <v>283</v>
      </c>
      <c r="J25" s="1" t="s">
        <v>347</v>
      </c>
      <c r="K25" s="1" t="s">
        <v>158</v>
      </c>
      <c r="L25" s="1" t="s">
        <v>208</v>
      </c>
      <c r="M25" s="5">
        <v>6421</v>
      </c>
      <c r="N25" s="6">
        <v>43809</v>
      </c>
      <c r="O25" s="6">
        <v>43830</v>
      </c>
      <c r="P25" s="1" t="s">
        <v>374</v>
      </c>
    </row>
    <row r="26" spans="1:16" x14ac:dyDescent="0.25">
      <c r="A26" s="4">
        <v>23</v>
      </c>
      <c r="B26" s="2" t="str">
        <f>HYPERLINK("https://my.zakupki.prom.ua/remote/dispatcher/state_purchase_view/14331154", "UA-2019-12-27-001213-b")</f>
        <v>UA-2019-12-27-001213-b</v>
      </c>
      <c r="C26" s="2" t="s">
        <v>307</v>
      </c>
      <c r="D26" s="2" t="str">
        <f>HYPERLINK("https://my.zakupki.prom.ua/remote/dispatcher/state_contracting_view/3602847", "UA-2019-12-27-001213-b-b1")</f>
        <v>UA-2019-12-27-001213-b-b1</v>
      </c>
      <c r="E26" s="1" t="s">
        <v>231</v>
      </c>
      <c r="F26" s="1" t="s">
        <v>50</v>
      </c>
      <c r="G26" s="1" t="s">
        <v>281</v>
      </c>
      <c r="H26" s="1" t="s">
        <v>50</v>
      </c>
      <c r="I26" s="1" t="s">
        <v>283</v>
      </c>
      <c r="J26" s="1" t="s">
        <v>272</v>
      </c>
      <c r="K26" s="1" t="s">
        <v>144</v>
      </c>
      <c r="L26" s="1" t="s">
        <v>140</v>
      </c>
      <c r="M26" s="5">
        <v>4768</v>
      </c>
      <c r="N26" s="6">
        <v>43826</v>
      </c>
      <c r="O26" s="6">
        <v>43830</v>
      </c>
      <c r="P26" s="1" t="s">
        <v>374</v>
      </c>
    </row>
    <row r="27" spans="1:16" x14ac:dyDescent="0.25">
      <c r="A27" s="4">
        <v>24</v>
      </c>
      <c r="B27" s="2" t="str">
        <f>HYPERLINK("https://my.zakupki.prom.ua/remote/dispatcher/state_purchase_view/13535004", "UA-2019-11-12-003316-b")</f>
        <v>UA-2019-11-12-003316-b</v>
      </c>
      <c r="C27" s="2" t="s">
        <v>307</v>
      </c>
      <c r="D27" s="2" t="str">
        <f>HYPERLINK("https://my.zakupki.prom.ua/remote/dispatcher/state_contracting_view/3362798", "UA-2019-11-12-003316-b-b1")</f>
        <v>UA-2019-11-12-003316-b-b1</v>
      </c>
      <c r="E27" s="1" t="s">
        <v>172</v>
      </c>
      <c r="F27" s="1" t="s">
        <v>7</v>
      </c>
      <c r="G27" s="1" t="s">
        <v>7</v>
      </c>
      <c r="H27" s="1" t="s">
        <v>51</v>
      </c>
      <c r="I27" s="1" t="s">
        <v>283</v>
      </c>
      <c r="J27" s="1" t="s">
        <v>365</v>
      </c>
      <c r="K27" s="1" t="s">
        <v>144</v>
      </c>
      <c r="L27" s="1" t="s">
        <v>84</v>
      </c>
      <c r="M27" s="5">
        <v>260</v>
      </c>
      <c r="N27" s="6">
        <v>43781</v>
      </c>
      <c r="O27" s="6">
        <v>43830</v>
      </c>
      <c r="P27" s="1" t="s">
        <v>374</v>
      </c>
    </row>
    <row r="28" spans="1:16" x14ac:dyDescent="0.25">
      <c r="A28" s="4">
        <v>25</v>
      </c>
      <c r="B28" s="2" t="str">
        <f>HYPERLINK("https://my.zakupki.prom.ua/remote/dispatcher/state_purchase_view/13930034", "UA-2019-12-09-001121-b")</f>
        <v>UA-2019-12-09-001121-b</v>
      </c>
      <c r="C28" s="2" t="s">
        <v>307</v>
      </c>
      <c r="D28" s="2" t="str">
        <f>HYPERLINK("https://my.zakupki.prom.ua/remote/dispatcher/state_contracting_view/3477032", "UA-2019-12-09-001121-b-b1")</f>
        <v>UA-2019-12-09-001121-b-b1</v>
      </c>
      <c r="E28" s="1" t="s">
        <v>233</v>
      </c>
      <c r="F28" s="1" t="s">
        <v>139</v>
      </c>
      <c r="G28" s="1" t="s">
        <v>299</v>
      </c>
      <c r="H28" s="1" t="s">
        <v>139</v>
      </c>
      <c r="I28" s="1" t="s">
        <v>283</v>
      </c>
      <c r="J28" s="1" t="s">
        <v>344</v>
      </c>
      <c r="K28" s="1" t="s">
        <v>57</v>
      </c>
      <c r="L28" s="1" t="s">
        <v>107</v>
      </c>
      <c r="M28" s="5">
        <v>3922.51</v>
      </c>
      <c r="N28" s="6">
        <v>43808</v>
      </c>
      <c r="O28" s="6">
        <v>43830</v>
      </c>
      <c r="P28" s="1" t="s">
        <v>374</v>
      </c>
    </row>
    <row r="29" spans="1:16" x14ac:dyDescent="0.25">
      <c r="A29" s="4">
        <v>26</v>
      </c>
      <c r="B29" s="2" t="str">
        <f>HYPERLINK("https://my.zakupki.prom.ua/remote/dispatcher/state_purchase_view/13930469", "UA-2019-12-09-001197-b")</f>
        <v>UA-2019-12-09-001197-b</v>
      </c>
      <c r="C29" s="2" t="s">
        <v>307</v>
      </c>
      <c r="D29" s="2" t="str">
        <f>HYPERLINK("https://my.zakupki.prom.ua/remote/dispatcher/state_contracting_view/3477184", "UA-2019-12-09-001197-b-b1")</f>
        <v>UA-2019-12-09-001197-b-b1</v>
      </c>
      <c r="E29" s="1" t="s">
        <v>209</v>
      </c>
      <c r="F29" s="1" t="s">
        <v>139</v>
      </c>
      <c r="G29" s="1" t="s">
        <v>299</v>
      </c>
      <c r="H29" s="1" t="s">
        <v>139</v>
      </c>
      <c r="I29" s="1" t="s">
        <v>283</v>
      </c>
      <c r="J29" s="1" t="s">
        <v>344</v>
      </c>
      <c r="K29" s="1" t="s">
        <v>57</v>
      </c>
      <c r="L29" s="1" t="s">
        <v>108</v>
      </c>
      <c r="M29" s="5">
        <v>4283.3100000000004</v>
      </c>
      <c r="N29" s="6">
        <v>43808</v>
      </c>
      <c r="O29" s="6">
        <v>43830</v>
      </c>
      <c r="P29" s="1" t="s">
        <v>374</v>
      </c>
    </row>
    <row r="30" spans="1:16" x14ac:dyDescent="0.25">
      <c r="A30" s="4">
        <v>27</v>
      </c>
      <c r="B30" s="2" t="str">
        <f>HYPERLINK("https://my.zakupki.prom.ua/remote/dispatcher/state_purchase_view/11404791", "UA-2019-04-23-002128-b")</f>
        <v>UA-2019-04-23-002128-b</v>
      </c>
      <c r="C30" s="2" t="s">
        <v>307</v>
      </c>
      <c r="D30" s="2" t="str">
        <f>HYPERLINK("https://my.zakupki.prom.ua/remote/dispatcher/state_contracting_view/2884623", "UA-2019-04-23-002128-b-a1")</f>
        <v>UA-2019-04-23-002128-b-a1</v>
      </c>
      <c r="E30" s="1" t="s">
        <v>222</v>
      </c>
      <c r="F30" s="1" t="s">
        <v>274</v>
      </c>
      <c r="G30" s="1" t="s">
        <v>4</v>
      </c>
      <c r="H30" s="1" t="s">
        <v>143</v>
      </c>
      <c r="I30" s="1" t="s">
        <v>271</v>
      </c>
      <c r="J30" s="1" t="s">
        <v>372</v>
      </c>
      <c r="K30" s="1" t="s">
        <v>49</v>
      </c>
      <c r="L30" s="1" t="s">
        <v>27</v>
      </c>
      <c r="M30" s="5">
        <v>314000</v>
      </c>
      <c r="N30" s="6">
        <v>43627</v>
      </c>
      <c r="O30" s="6">
        <v>43830</v>
      </c>
      <c r="P30" s="1" t="s">
        <v>374</v>
      </c>
    </row>
    <row r="31" spans="1:16" x14ac:dyDescent="0.25">
      <c r="A31" s="4">
        <v>28</v>
      </c>
      <c r="B31" s="2" t="str">
        <f>HYPERLINK("https://my.zakupki.prom.ua/remote/dispatcher/state_purchase_view/13248584", "UA-2019-10-21-002625-b")</f>
        <v>UA-2019-10-21-002625-b</v>
      </c>
      <c r="C31" s="2" t="s">
        <v>307</v>
      </c>
      <c r="D31" s="2" t="str">
        <f>HYPERLINK("https://my.zakupki.prom.ua/remote/dispatcher/state_contracting_view/3281931", "UA-2019-10-21-002625-b-b1")</f>
        <v>UA-2019-10-21-002625-b-b1</v>
      </c>
      <c r="E31" s="1" t="s">
        <v>214</v>
      </c>
      <c r="F31" s="1" t="s">
        <v>330</v>
      </c>
      <c r="G31" s="1" t="s">
        <v>330</v>
      </c>
      <c r="H31" s="1" t="s">
        <v>31</v>
      </c>
      <c r="I31" s="1" t="s">
        <v>283</v>
      </c>
      <c r="J31" s="1" t="s">
        <v>364</v>
      </c>
      <c r="K31" s="1" t="s">
        <v>42</v>
      </c>
      <c r="L31" s="1" t="s">
        <v>203</v>
      </c>
      <c r="M31" s="5">
        <v>6900</v>
      </c>
      <c r="N31" s="6">
        <v>43755</v>
      </c>
      <c r="O31" s="6">
        <v>43830</v>
      </c>
      <c r="P31" s="1" t="s">
        <v>373</v>
      </c>
    </row>
    <row r="32" spans="1:16" x14ac:dyDescent="0.25">
      <c r="A32" s="4">
        <v>29</v>
      </c>
      <c r="B32" s="2" t="str">
        <f>HYPERLINK("https://my.zakupki.prom.ua/remote/dispatcher/state_purchase_view/9886615", "UA-2019-01-17-002214-c")</f>
        <v>UA-2019-01-17-002214-c</v>
      </c>
      <c r="C32" s="2" t="s">
        <v>307</v>
      </c>
      <c r="D32" s="2" t="str">
        <f>HYPERLINK("https://my.zakupki.prom.ua/remote/dispatcher/state_contracting_view/2517805", "UA-2019-01-17-002214-c-b1")</f>
        <v>UA-2019-01-17-002214-c-b1</v>
      </c>
      <c r="E32" s="1" t="s">
        <v>47</v>
      </c>
      <c r="F32" s="1" t="s">
        <v>337</v>
      </c>
      <c r="G32" s="1" t="s">
        <v>336</v>
      </c>
      <c r="H32" s="1" t="s">
        <v>124</v>
      </c>
      <c r="I32" s="1" t="s">
        <v>271</v>
      </c>
      <c r="J32" s="1" t="s">
        <v>363</v>
      </c>
      <c r="K32" s="1" t="s">
        <v>75</v>
      </c>
      <c r="L32" s="1" t="s">
        <v>175</v>
      </c>
      <c r="M32" s="5">
        <v>229500</v>
      </c>
      <c r="N32" s="6">
        <v>43515</v>
      </c>
      <c r="O32" s="6">
        <v>43830</v>
      </c>
      <c r="P32" s="1" t="s">
        <v>374</v>
      </c>
    </row>
    <row r="33" spans="1:16" x14ac:dyDescent="0.25">
      <c r="A33" s="4">
        <v>30</v>
      </c>
      <c r="B33" s="2" t="str">
        <f>HYPERLINK("https://my.zakupki.prom.ua/remote/dispatcher/state_purchase_view/14307619", "UA-2019-12-26-000751-b")</f>
        <v>UA-2019-12-26-000751-b</v>
      </c>
      <c r="C33" s="2" t="s">
        <v>307</v>
      </c>
      <c r="D33" s="2" t="str">
        <f>HYPERLINK("https://my.zakupki.prom.ua/remote/dispatcher/state_contracting_view/3597092", "UA-2019-12-26-000751-b-b1")</f>
        <v>UA-2019-12-26-000751-b-b1</v>
      </c>
      <c r="E33" s="1" t="s">
        <v>196</v>
      </c>
      <c r="F33" s="1" t="s">
        <v>164</v>
      </c>
      <c r="G33" s="1" t="s">
        <v>354</v>
      </c>
      <c r="H33" s="1" t="s">
        <v>164</v>
      </c>
      <c r="I33" s="1" t="s">
        <v>283</v>
      </c>
      <c r="J33" s="1" t="s">
        <v>286</v>
      </c>
      <c r="K33" s="1" t="s">
        <v>93</v>
      </c>
      <c r="L33" s="1" t="s">
        <v>132</v>
      </c>
      <c r="M33" s="5">
        <v>774.6</v>
      </c>
      <c r="N33" s="6">
        <v>43825</v>
      </c>
      <c r="O33" s="6">
        <v>43830</v>
      </c>
      <c r="P33" s="1" t="s">
        <v>374</v>
      </c>
    </row>
    <row r="34" spans="1:16" x14ac:dyDescent="0.25">
      <c r="A34" s="4">
        <v>31</v>
      </c>
      <c r="B34" s="2" t="str">
        <f>HYPERLINK("https://my.zakupki.prom.ua/remote/dispatcher/state_purchase_view/13499555", "UA-2019-11-08-003143-b")</f>
        <v>UA-2019-11-08-003143-b</v>
      </c>
      <c r="C34" s="2" t="s">
        <v>307</v>
      </c>
      <c r="D34" s="2" t="str">
        <f>HYPERLINK("https://my.zakupki.prom.ua/remote/dispatcher/state_contracting_view/3352499", "UA-2019-11-08-003143-b-b1")</f>
        <v>UA-2019-11-08-003143-b-b1</v>
      </c>
      <c r="E34" s="1" t="s">
        <v>192</v>
      </c>
      <c r="F34" s="1" t="s">
        <v>332</v>
      </c>
      <c r="G34" s="1" t="s">
        <v>332</v>
      </c>
      <c r="H34" s="1" t="s">
        <v>138</v>
      </c>
      <c r="I34" s="1" t="s">
        <v>283</v>
      </c>
      <c r="J34" s="1" t="s">
        <v>348</v>
      </c>
      <c r="K34" s="1" t="s">
        <v>146</v>
      </c>
      <c r="L34" s="1" t="s">
        <v>53</v>
      </c>
      <c r="M34" s="5">
        <v>4961.38</v>
      </c>
      <c r="N34" s="6">
        <v>43777</v>
      </c>
      <c r="O34" s="6">
        <v>43830</v>
      </c>
      <c r="P34" s="1" t="s">
        <v>374</v>
      </c>
    </row>
    <row r="35" spans="1:16" x14ac:dyDescent="0.25">
      <c r="A35" s="4">
        <v>32</v>
      </c>
      <c r="B35" s="2" t="str">
        <f>HYPERLINK("https://my.zakupki.prom.ua/remote/dispatcher/state_purchase_view/14086167", "UA-2019-12-16-003147-b")</f>
        <v>UA-2019-12-16-003147-b</v>
      </c>
      <c r="C35" s="2" t="s">
        <v>307</v>
      </c>
      <c r="D35" s="2" t="str">
        <f>HYPERLINK("https://my.zakupki.prom.ua/remote/dispatcher/state_contracting_view/3525181", "UA-2019-12-16-003147-b-b1")</f>
        <v>UA-2019-12-16-003147-b-b1</v>
      </c>
      <c r="E35" s="1" t="s">
        <v>100</v>
      </c>
      <c r="F35" s="1" t="s">
        <v>3</v>
      </c>
      <c r="G35" s="1" t="s">
        <v>3</v>
      </c>
      <c r="H35" s="1" t="s">
        <v>134</v>
      </c>
      <c r="I35" s="1" t="s">
        <v>283</v>
      </c>
      <c r="J35" s="1" t="s">
        <v>344</v>
      </c>
      <c r="K35" s="1" t="s">
        <v>57</v>
      </c>
      <c r="L35" s="1" t="s">
        <v>114</v>
      </c>
      <c r="M35" s="5">
        <v>6936.6</v>
      </c>
      <c r="N35" s="6">
        <v>43815</v>
      </c>
      <c r="O35" s="6">
        <v>43830</v>
      </c>
      <c r="P35" s="1" t="s">
        <v>374</v>
      </c>
    </row>
    <row r="36" spans="1:16" x14ac:dyDescent="0.25">
      <c r="A36" s="4">
        <v>33</v>
      </c>
      <c r="B36" s="2" t="str">
        <f>HYPERLINK("https://my.zakupki.prom.ua/remote/dispatcher/state_purchase_view/14284020", "UA-2019-12-24-002188-b")</f>
        <v>UA-2019-12-24-002188-b</v>
      </c>
      <c r="C36" s="2" t="s">
        <v>307</v>
      </c>
      <c r="D36" s="2" t="str">
        <f>HYPERLINK("https://my.zakupki.prom.ua/remote/dispatcher/state_contracting_view/3589316", "UA-2019-12-24-002188-b-b1")</f>
        <v>UA-2019-12-24-002188-b-b1</v>
      </c>
      <c r="E36" s="1" t="s">
        <v>235</v>
      </c>
      <c r="F36" s="1" t="s">
        <v>161</v>
      </c>
      <c r="G36" s="1" t="s">
        <v>323</v>
      </c>
      <c r="H36" s="1" t="s">
        <v>161</v>
      </c>
      <c r="I36" s="1" t="s">
        <v>283</v>
      </c>
      <c r="J36" s="1" t="s">
        <v>367</v>
      </c>
      <c r="K36" s="1" t="s">
        <v>59</v>
      </c>
      <c r="L36" s="1" t="s">
        <v>121</v>
      </c>
      <c r="M36" s="5">
        <v>882</v>
      </c>
      <c r="N36" s="6">
        <v>43823</v>
      </c>
      <c r="O36" s="6">
        <v>43830</v>
      </c>
      <c r="P36" s="1" t="s">
        <v>374</v>
      </c>
    </row>
    <row r="37" spans="1:16" x14ac:dyDescent="0.25">
      <c r="A37" s="4">
        <v>34</v>
      </c>
      <c r="B37" s="2" t="str">
        <f>HYPERLINK("https://my.zakupki.prom.ua/remote/dispatcher/state_purchase_view/13533623", "UA-2019-11-12-003083-b")</f>
        <v>UA-2019-11-12-003083-b</v>
      </c>
      <c r="C37" s="2" t="s">
        <v>307</v>
      </c>
      <c r="D37" s="2" t="str">
        <f>HYPERLINK("https://my.zakupki.prom.ua/remote/dispatcher/state_contracting_view/3362386", "UA-2019-11-12-003083-b-b1")</f>
        <v>UA-2019-11-12-003083-b-b1</v>
      </c>
      <c r="E37" s="1" t="s">
        <v>184</v>
      </c>
      <c r="F37" s="1" t="s">
        <v>328</v>
      </c>
      <c r="G37" s="1" t="s">
        <v>305</v>
      </c>
      <c r="H37" s="1" t="s">
        <v>128</v>
      </c>
      <c r="I37" s="1" t="s">
        <v>283</v>
      </c>
      <c r="J37" s="1" t="s">
        <v>287</v>
      </c>
      <c r="K37" s="1" t="s">
        <v>79</v>
      </c>
      <c r="L37" s="1" t="s">
        <v>20</v>
      </c>
      <c r="M37" s="5">
        <v>434</v>
      </c>
      <c r="N37" s="6">
        <v>43781</v>
      </c>
      <c r="O37" s="6">
        <v>43830</v>
      </c>
      <c r="P37" s="1" t="s">
        <v>374</v>
      </c>
    </row>
    <row r="38" spans="1:16" x14ac:dyDescent="0.25">
      <c r="A38" s="4">
        <v>35</v>
      </c>
      <c r="B38" s="2" t="str">
        <f>HYPERLINK("https://my.zakupki.prom.ua/remote/dispatcher/state_purchase_view/13530429", "UA-2019-11-12-002475-b")</f>
        <v>UA-2019-11-12-002475-b</v>
      </c>
      <c r="C38" s="2" t="s">
        <v>307</v>
      </c>
      <c r="D38" s="2" t="str">
        <f>HYPERLINK("https://my.zakupki.prom.ua/remote/dispatcher/state_contracting_view/3361652", "UA-2019-11-12-002475-b-b1")</f>
        <v>UA-2019-11-12-002475-b-b1</v>
      </c>
      <c r="E38" s="1" t="s">
        <v>243</v>
      </c>
      <c r="F38" s="1" t="s">
        <v>2</v>
      </c>
      <c r="G38" s="1" t="s">
        <v>320</v>
      </c>
      <c r="H38" s="1" t="s">
        <v>186</v>
      </c>
      <c r="I38" s="1" t="s">
        <v>283</v>
      </c>
      <c r="J38" s="1" t="s">
        <v>180</v>
      </c>
      <c r="K38" s="1" t="s">
        <v>147</v>
      </c>
      <c r="L38" s="1" t="s">
        <v>26</v>
      </c>
      <c r="M38" s="5">
        <v>2218.91</v>
      </c>
      <c r="N38" s="6">
        <v>43781</v>
      </c>
      <c r="O38" s="6">
        <v>43830</v>
      </c>
      <c r="P38" s="1" t="s">
        <v>374</v>
      </c>
    </row>
    <row r="39" spans="1:16" x14ac:dyDescent="0.25">
      <c r="A39" s="4">
        <v>36</v>
      </c>
      <c r="B39" s="2" t="str">
        <f>HYPERLINK("https://my.zakupki.prom.ua/remote/dispatcher/state_purchase_view/10383846", "UA-2019-02-05-001213-b")</f>
        <v>UA-2019-02-05-001213-b</v>
      </c>
      <c r="C39" s="2" t="s">
        <v>307</v>
      </c>
      <c r="D39" s="2" t="str">
        <f>HYPERLINK("https://my.zakupki.prom.ua/remote/dispatcher/state_contracting_view/2513629", "UA-2019-02-05-001213-b-b1")</f>
        <v>UA-2019-02-05-001213-b-b1</v>
      </c>
      <c r="E39" s="1" t="s">
        <v>189</v>
      </c>
      <c r="F39" s="1" t="s">
        <v>279</v>
      </c>
      <c r="G39" s="1" t="s">
        <v>15</v>
      </c>
      <c r="H39" s="1" t="s">
        <v>14</v>
      </c>
      <c r="I39" s="1" t="s">
        <v>321</v>
      </c>
      <c r="J39" s="1" t="s">
        <v>345</v>
      </c>
      <c r="K39" s="1" t="s">
        <v>157</v>
      </c>
      <c r="L39" s="1" t="s">
        <v>131</v>
      </c>
      <c r="M39" s="5">
        <v>452000</v>
      </c>
      <c r="N39" s="6">
        <v>43514</v>
      </c>
      <c r="O39" s="6">
        <v>43830</v>
      </c>
      <c r="P39" s="1" t="s">
        <v>374</v>
      </c>
    </row>
    <row r="40" spans="1:16" x14ac:dyDescent="0.25">
      <c r="A40" s="4">
        <v>37</v>
      </c>
      <c r="B40" s="2" t="str">
        <f>HYPERLINK("https://my.zakupki.prom.ua/remote/dispatcher/state_purchase_view/13248920", "UA-2019-10-21-002526-b")</f>
        <v>UA-2019-10-21-002526-b</v>
      </c>
      <c r="C40" s="2" t="s">
        <v>307</v>
      </c>
      <c r="D40" s="2" t="str">
        <f>HYPERLINK("https://my.zakupki.prom.ua/remote/dispatcher/state_contracting_view/3281882", "UA-2019-10-21-002526-b-b1")</f>
        <v>UA-2019-10-21-002526-b-b1</v>
      </c>
      <c r="E40" s="1" t="s">
        <v>226</v>
      </c>
      <c r="F40" s="1" t="s">
        <v>299</v>
      </c>
      <c r="G40" s="1" t="s">
        <v>299</v>
      </c>
      <c r="H40" s="1" t="s">
        <v>139</v>
      </c>
      <c r="I40" s="1" t="s">
        <v>283</v>
      </c>
      <c r="J40" s="1" t="s">
        <v>344</v>
      </c>
      <c r="K40" s="1" t="s">
        <v>57</v>
      </c>
      <c r="L40" s="1" t="s">
        <v>74</v>
      </c>
      <c r="M40" s="5">
        <v>4200</v>
      </c>
      <c r="N40" s="6">
        <v>43755</v>
      </c>
      <c r="O40" s="6">
        <v>43830</v>
      </c>
      <c r="P40" s="1" t="s">
        <v>374</v>
      </c>
    </row>
    <row r="41" spans="1:16" x14ac:dyDescent="0.25">
      <c r="A41" s="4">
        <v>38</v>
      </c>
      <c r="B41" s="2" t="str">
        <f>HYPERLINK("https://my.zakupki.prom.ua/remote/dispatcher/state_purchase_view/14280794", "UA-2019-12-24-001468-b")</f>
        <v>UA-2019-12-24-001468-b</v>
      </c>
      <c r="C41" s="2" t="s">
        <v>307</v>
      </c>
      <c r="D41" s="2" t="str">
        <f>HYPERLINK("https://my.zakupki.prom.ua/remote/dispatcher/state_contracting_view/3588212", "UA-2019-12-24-001468-b-b1")</f>
        <v>UA-2019-12-24-001468-b-b1</v>
      </c>
      <c r="E41" s="1" t="s">
        <v>153</v>
      </c>
      <c r="F41" s="1" t="s">
        <v>117</v>
      </c>
      <c r="G41" s="1" t="s">
        <v>117</v>
      </c>
      <c r="H41" s="1" t="s">
        <v>117</v>
      </c>
      <c r="I41" s="1" t="s">
        <v>283</v>
      </c>
      <c r="J41" s="1" t="s">
        <v>266</v>
      </c>
      <c r="K41" s="1" t="s">
        <v>87</v>
      </c>
      <c r="L41" s="1" t="s">
        <v>119</v>
      </c>
      <c r="M41" s="5">
        <v>3075</v>
      </c>
      <c r="N41" s="6">
        <v>43823</v>
      </c>
      <c r="O41" s="6">
        <v>43830</v>
      </c>
      <c r="P41" s="1" t="s">
        <v>374</v>
      </c>
    </row>
    <row r="42" spans="1:16" x14ac:dyDescent="0.25">
      <c r="A42" s="4">
        <v>39</v>
      </c>
      <c r="B42" s="2" t="str">
        <f>HYPERLINK("https://my.zakupki.prom.ua/remote/dispatcher/state_purchase_view/13928268", "UA-2019-12-09-000864-b")</f>
        <v>UA-2019-12-09-000864-b</v>
      </c>
      <c r="C42" s="2" t="s">
        <v>307</v>
      </c>
      <c r="D42" s="2" t="str">
        <f>HYPERLINK("https://my.zakupki.prom.ua/remote/dispatcher/state_contracting_view/3476580", "UA-2019-12-09-000864-b-b1")</f>
        <v>UA-2019-12-09-000864-b-b1</v>
      </c>
      <c r="E42" s="1" t="s">
        <v>19</v>
      </c>
      <c r="F42" s="1" t="s">
        <v>31</v>
      </c>
      <c r="G42" s="1" t="s">
        <v>330</v>
      </c>
      <c r="H42" s="1" t="s">
        <v>31</v>
      </c>
      <c r="I42" s="1" t="s">
        <v>283</v>
      </c>
      <c r="J42" s="1" t="s">
        <v>370</v>
      </c>
      <c r="K42" s="1" t="s">
        <v>42</v>
      </c>
      <c r="L42" s="1" t="s">
        <v>22</v>
      </c>
      <c r="M42" s="5">
        <v>6900</v>
      </c>
      <c r="N42" s="6">
        <v>43805</v>
      </c>
      <c r="O42" s="6">
        <v>43830</v>
      </c>
      <c r="P42" s="1" t="s">
        <v>374</v>
      </c>
    </row>
    <row r="43" spans="1:16" x14ac:dyDescent="0.25">
      <c r="A43" s="4">
        <v>40</v>
      </c>
      <c r="B43" s="2" t="str">
        <f>HYPERLINK("https://my.zakupki.prom.ua/remote/dispatcher/state_purchase_view/13926016", "UA-2019-12-09-000510-b")</f>
        <v>UA-2019-12-09-000510-b</v>
      </c>
      <c r="C43" s="2" t="s">
        <v>307</v>
      </c>
      <c r="D43" s="2" t="str">
        <f>HYPERLINK("https://my.zakupki.prom.ua/remote/dispatcher/state_contracting_view/3475723", "UA-2019-12-09-000510-b-b1")</f>
        <v>UA-2019-12-09-000510-b-b1</v>
      </c>
      <c r="E43" s="1" t="s">
        <v>246</v>
      </c>
      <c r="F43" s="1" t="s">
        <v>52</v>
      </c>
      <c r="G43" s="1" t="s">
        <v>333</v>
      </c>
      <c r="H43" s="1" t="s">
        <v>52</v>
      </c>
      <c r="I43" s="1" t="s">
        <v>283</v>
      </c>
      <c r="J43" s="1" t="s">
        <v>341</v>
      </c>
      <c r="K43" s="1" t="s">
        <v>135</v>
      </c>
      <c r="L43" s="1" t="s">
        <v>58</v>
      </c>
      <c r="M43" s="5">
        <v>250</v>
      </c>
      <c r="N43" s="6">
        <v>43804</v>
      </c>
      <c r="O43" s="6">
        <v>43830</v>
      </c>
      <c r="P43" s="1" t="s">
        <v>374</v>
      </c>
    </row>
    <row r="44" spans="1:16" x14ac:dyDescent="0.25">
      <c r="A44" s="4">
        <v>41</v>
      </c>
      <c r="B44" s="2" t="str">
        <f>HYPERLINK("https://my.zakupki.prom.ua/remote/dispatcher/state_purchase_view/11002685", "UA-2019-03-20-002055-a")</f>
        <v>UA-2019-03-20-002055-a</v>
      </c>
      <c r="C44" s="2" t="s">
        <v>307</v>
      </c>
      <c r="D44" s="2" t="str">
        <f>HYPERLINK("https://my.zakupki.prom.ua/remote/dispatcher/state_contracting_view/2738742", "UA-2019-03-20-002055-a-a1")</f>
        <v>UA-2019-03-20-002055-a-a1</v>
      </c>
      <c r="E44" s="1" t="s">
        <v>242</v>
      </c>
      <c r="F44" s="1" t="s">
        <v>252</v>
      </c>
      <c r="G44" s="1" t="s">
        <v>252</v>
      </c>
      <c r="H44" s="1" t="s">
        <v>148</v>
      </c>
      <c r="I44" s="1" t="s">
        <v>271</v>
      </c>
      <c r="J44" s="1" t="s">
        <v>348</v>
      </c>
      <c r="K44" s="1" t="s">
        <v>146</v>
      </c>
      <c r="L44" s="1" t="s">
        <v>200</v>
      </c>
      <c r="M44" s="5">
        <v>299600</v>
      </c>
      <c r="N44" s="6">
        <v>43578</v>
      </c>
      <c r="O44" s="6">
        <v>43830</v>
      </c>
      <c r="P44" s="1" t="s">
        <v>374</v>
      </c>
    </row>
    <row r="45" spans="1:16" x14ac:dyDescent="0.25">
      <c r="A45" s="4">
        <v>42</v>
      </c>
      <c r="B45" s="2" t="str">
        <f>HYPERLINK("https://my.zakupki.prom.ua/remote/dispatcher/state_purchase_view/10589344", "UA-2019-02-15-001749-b")</f>
        <v>UA-2019-02-15-001749-b</v>
      </c>
      <c r="C45" s="2" t="s">
        <v>307</v>
      </c>
      <c r="D45" s="2" t="str">
        <f>HYPERLINK("https://my.zakupki.prom.ua/remote/dispatcher/state_contracting_view/2549757", "UA-2019-02-15-001749-b-b1")</f>
        <v>UA-2019-02-15-001749-b-b1</v>
      </c>
      <c r="E45" s="1" t="s">
        <v>218</v>
      </c>
      <c r="F45" s="1" t="s">
        <v>16</v>
      </c>
      <c r="G45" s="1" t="s">
        <v>16</v>
      </c>
      <c r="H45" s="1" t="s">
        <v>17</v>
      </c>
      <c r="I45" s="1" t="s">
        <v>321</v>
      </c>
      <c r="J45" s="1" t="s">
        <v>352</v>
      </c>
      <c r="K45" s="1" t="s">
        <v>145</v>
      </c>
      <c r="L45" s="1" t="s">
        <v>190</v>
      </c>
      <c r="M45" s="5">
        <v>2108805.7000000002</v>
      </c>
      <c r="N45" s="6">
        <v>43523</v>
      </c>
      <c r="O45" s="6">
        <v>43830</v>
      </c>
      <c r="P45" s="1" t="s">
        <v>373</v>
      </c>
    </row>
    <row r="46" spans="1:16" x14ac:dyDescent="0.25">
      <c r="A46" s="4">
        <v>43</v>
      </c>
      <c r="B46" s="2" t="str">
        <f>HYPERLINK("https://my.zakupki.prom.ua/remote/dispatcher/state_purchase_view/9887270", "UA-2019-01-17-002270-c")</f>
        <v>UA-2019-01-17-002270-c</v>
      </c>
      <c r="C46" s="2" t="s">
        <v>307</v>
      </c>
      <c r="D46" s="2" t="str">
        <f>HYPERLINK("https://my.zakupki.prom.ua/remote/dispatcher/state_contracting_view/2517748", "UA-2019-01-17-002270-c-b1")</f>
        <v>UA-2019-01-17-002270-c-b1</v>
      </c>
      <c r="E46" s="1" t="s">
        <v>229</v>
      </c>
      <c r="F46" s="1" t="s">
        <v>265</v>
      </c>
      <c r="G46" s="1" t="s">
        <v>264</v>
      </c>
      <c r="H46" s="1" t="s">
        <v>126</v>
      </c>
      <c r="I46" s="1" t="s">
        <v>271</v>
      </c>
      <c r="J46" s="1" t="s">
        <v>363</v>
      </c>
      <c r="K46" s="1" t="s">
        <v>75</v>
      </c>
      <c r="L46" s="1" t="s">
        <v>181</v>
      </c>
      <c r="M46" s="5">
        <v>206000</v>
      </c>
      <c r="N46" s="6">
        <v>43515</v>
      </c>
      <c r="O46" s="6">
        <v>43830</v>
      </c>
      <c r="P46" s="1" t="s">
        <v>374</v>
      </c>
    </row>
    <row r="47" spans="1:16" x14ac:dyDescent="0.25">
      <c r="A47" s="4">
        <v>44</v>
      </c>
      <c r="B47" s="2" t="str">
        <f>HYPERLINK("https://my.zakupki.prom.ua/remote/dispatcher/state_purchase_view/13813229", "UA-2019-12-02-002554-b")</f>
        <v>UA-2019-12-02-002554-b</v>
      </c>
      <c r="C47" s="2" t="s">
        <v>307</v>
      </c>
      <c r="D47" s="2" t="str">
        <f>HYPERLINK("https://my.zakupki.prom.ua/remote/dispatcher/state_contracting_view/3442614", "UA-2019-12-02-002554-b-b1")</f>
        <v>UA-2019-12-02-002554-b-b1</v>
      </c>
      <c r="E47" s="1" t="s">
        <v>237</v>
      </c>
      <c r="F47" s="1" t="s">
        <v>325</v>
      </c>
      <c r="G47" s="1" t="s">
        <v>325</v>
      </c>
      <c r="H47" s="1" t="s">
        <v>167</v>
      </c>
      <c r="I47" s="1" t="s">
        <v>283</v>
      </c>
      <c r="J47" s="1" t="s">
        <v>368</v>
      </c>
      <c r="K47" s="1" t="s">
        <v>113</v>
      </c>
      <c r="L47" s="1" t="s">
        <v>89</v>
      </c>
      <c r="M47" s="5">
        <v>198526</v>
      </c>
      <c r="N47" s="6">
        <v>43801</v>
      </c>
      <c r="O47" s="6">
        <v>43830</v>
      </c>
      <c r="P47" s="1" t="s">
        <v>374</v>
      </c>
    </row>
    <row r="48" spans="1:16" x14ac:dyDescent="0.25">
      <c r="A48" s="4">
        <v>45</v>
      </c>
      <c r="B48" s="2" t="str">
        <f>HYPERLINK("https://my.zakupki.prom.ua/remote/dispatcher/state_purchase_view/13534069", "UA-2019-11-12-003173-b")</f>
        <v>UA-2019-11-12-003173-b</v>
      </c>
      <c r="C48" s="2" t="s">
        <v>307</v>
      </c>
      <c r="D48" s="2" t="str">
        <f>HYPERLINK("https://my.zakupki.prom.ua/remote/dispatcher/state_contracting_view/3362504", "UA-2019-11-12-003173-b-b1")</f>
        <v>UA-2019-11-12-003173-b-b1</v>
      </c>
      <c r="E48" s="1" t="s">
        <v>228</v>
      </c>
      <c r="F48" s="1" t="s">
        <v>332</v>
      </c>
      <c r="G48" s="1" t="s">
        <v>332</v>
      </c>
      <c r="H48" s="1" t="s">
        <v>138</v>
      </c>
      <c r="I48" s="1" t="s">
        <v>283</v>
      </c>
      <c r="J48" s="1" t="s">
        <v>287</v>
      </c>
      <c r="K48" s="1" t="s">
        <v>79</v>
      </c>
      <c r="L48" s="1" t="s">
        <v>204</v>
      </c>
      <c r="M48" s="5">
        <v>6647.78</v>
      </c>
      <c r="N48" s="6">
        <v>43781</v>
      </c>
      <c r="O48" s="6">
        <v>43830</v>
      </c>
      <c r="P48" s="1" t="s">
        <v>374</v>
      </c>
    </row>
    <row r="49" spans="1:16" x14ac:dyDescent="0.25">
      <c r="A49" s="4">
        <v>46</v>
      </c>
      <c r="B49" s="2" t="str">
        <f>HYPERLINK("https://my.zakupki.prom.ua/remote/dispatcher/state_purchase_view/13673286", "UA-2019-11-21-002803-b")</f>
        <v>UA-2019-11-21-002803-b</v>
      </c>
      <c r="C49" s="2" t="s">
        <v>307</v>
      </c>
      <c r="D49" s="2" t="str">
        <f>HYPERLINK("https://my.zakupki.prom.ua/remote/dispatcher/state_contracting_view/3447055", "UA-2019-11-21-002803-b-b1")</f>
        <v>UA-2019-11-21-002803-b-b1</v>
      </c>
      <c r="E49" s="1" t="s">
        <v>174</v>
      </c>
      <c r="F49" s="1" t="s">
        <v>14</v>
      </c>
      <c r="G49" s="1" t="s">
        <v>14</v>
      </c>
      <c r="H49" s="1" t="s">
        <v>14</v>
      </c>
      <c r="I49" s="1" t="s">
        <v>321</v>
      </c>
      <c r="J49" s="1" t="s">
        <v>345</v>
      </c>
      <c r="K49" s="1" t="s">
        <v>157</v>
      </c>
      <c r="L49" s="1" t="s">
        <v>130</v>
      </c>
      <c r="M49" s="5">
        <v>159646</v>
      </c>
      <c r="N49" s="6">
        <v>43802</v>
      </c>
      <c r="O49" s="6">
        <v>43830</v>
      </c>
      <c r="P49" s="1" t="s">
        <v>373</v>
      </c>
    </row>
    <row r="50" spans="1:16" x14ac:dyDescent="0.25">
      <c r="A50" s="4">
        <v>47</v>
      </c>
      <c r="B50" s="2" t="str">
        <f>HYPERLINK("https://my.zakupki.prom.ua/remote/dispatcher/state_purchase_view/13830292", "UA-2019-12-03-002249-b")</f>
        <v>UA-2019-12-03-002249-b</v>
      </c>
      <c r="C50" s="2" t="s">
        <v>307</v>
      </c>
      <c r="D50" s="2" t="str">
        <f>HYPERLINK("https://my.zakupki.prom.ua/remote/dispatcher/state_contracting_view/3447883", "UA-2019-12-03-002249-b-b1")</f>
        <v>UA-2019-12-03-002249-b-b1</v>
      </c>
      <c r="E50" s="1" t="s">
        <v>12</v>
      </c>
      <c r="F50" s="1" t="s">
        <v>289</v>
      </c>
      <c r="G50" s="1" t="s">
        <v>94</v>
      </c>
      <c r="H50" s="1" t="s">
        <v>94</v>
      </c>
      <c r="I50" s="1" t="s">
        <v>283</v>
      </c>
      <c r="J50" s="1" t="s">
        <v>272</v>
      </c>
      <c r="K50" s="1" t="s">
        <v>144</v>
      </c>
      <c r="L50" s="1" t="s">
        <v>96</v>
      </c>
      <c r="M50" s="5">
        <v>1458</v>
      </c>
      <c r="N50" s="6">
        <v>43802</v>
      </c>
      <c r="O50" s="6">
        <v>43830</v>
      </c>
      <c r="P50" s="1" t="s">
        <v>374</v>
      </c>
    </row>
    <row r="51" spans="1:16" x14ac:dyDescent="0.25">
      <c r="A51" s="4">
        <v>48</v>
      </c>
      <c r="B51" s="2" t="str">
        <f>HYPERLINK("https://my.zakupki.prom.ua/remote/dispatcher/state_purchase_view/13831756", "UA-2019-12-03-002570-b")</f>
        <v>UA-2019-12-03-002570-b</v>
      </c>
      <c r="C51" s="2" t="s">
        <v>307</v>
      </c>
      <c r="D51" s="2" t="str">
        <f>HYPERLINK("https://my.zakupki.prom.ua/remote/dispatcher/state_contracting_view/3448272", "UA-2019-12-03-002570-b-b1")</f>
        <v>UA-2019-12-03-002570-b-b1</v>
      </c>
      <c r="E51" s="1" t="s">
        <v>212</v>
      </c>
      <c r="F51" s="1" t="s">
        <v>319</v>
      </c>
      <c r="G51" s="1" t="s">
        <v>319</v>
      </c>
      <c r="H51" s="1" t="s">
        <v>50</v>
      </c>
      <c r="I51" s="1" t="s">
        <v>283</v>
      </c>
      <c r="J51" s="1" t="s">
        <v>272</v>
      </c>
      <c r="K51" s="1" t="s">
        <v>144</v>
      </c>
      <c r="L51" s="1" t="s">
        <v>99</v>
      </c>
      <c r="M51" s="5">
        <v>4220</v>
      </c>
      <c r="N51" s="6">
        <v>43802</v>
      </c>
      <c r="O51" s="6">
        <v>43830</v>
      </c>
      <c r="P51" s="1" t="s">
        <v>374</v>
      </c>
    </row>
    <row r="52" spans="1:16" x14ac:dyDescent="0.25">
      <c r="A52" s="4">
        <v>49</v>
      </c>
      <c r="B52" s="2" t="str">
        <f>HYPERLINK("https://my.zakupki.prom.ua/remote/dispatcher/state_purchase_view/14325768", "UA-2019-12-27-000278-b")</f>
        <v>UA-2019-12-27-000278-b</v>
      </c>
      <c r="C52" s="2" t="s">
        <v>307</v>
      </c>
      <c r="D52" s="2" t="str">
        <f>HYPERLINK("https://my.zakupki.prom.ua/remote/dispatcher/state_contracting_view/3601397", "UA-2019-12-27-000278-b-b1")</f>
        <v>UA-2019-12-27-000278-b-b1</v>
      </c>
      <c r="E52" s="1" t="s">
        <v>249</v>
      </c>
      <c r="F52" s="1" t="s">
        <v>138</v>
      </c>
      <c r="G52" s="1" t="s">
        <v>332</v>
      </c>
      <c r="H52" s="1" t="s">
        <v>138</v>
      </c>
      <c r="I52" s="1" t="s">
        <v>283</v>
      </c>
      <c r="J52" s="1" t="s">
        <v>348</v>
      </c>
      <c r="K52" s="1" t="s">
        <v>146</v>
      </c>
      <c r="L52" s="1" t="s">
        <v>102</v>
      </c>
      <c r="M52" s="5">
        <v>9288.17</v>
      </c>
      <c r="N52" s="6">
        <v>43826</v>
      </c>
      <c r="O52" s="6">
        <v>43830</v>
      </c>
      <c r="P52" s="1" t="s">
        <v>374</v>
      </c>
    </row>
    <row r="53" spans="1:16" x14ac:dyDescent="0.25">
      <c r="A53" s="4">
        <v>50</v>
      </c>
      <c r="B53" s="2" t="str">
        <f>HYPERLINK("https://my.zakupki.prom.ua/remote/dispatcher/state_purchase_view/14283017", "UA-2019-12-24-001949-b")</f>
        <v>UA-2019-12-24-001949-b</v>
      </c>
      <c r="C53" s="2" t="s">
        <v>307</v>
      </c>
      <c r="D53" s="2" t="str">
        <f>HYPERLINK("https://my.zakupki.prom.ua/remote/dispatcher/state_contracting_view/3589013", "UA-2019-12-24-001949-b-b1")</f>
        <v>UA-2019-12-24-001949-b-b1</v>
      </c>
      <c r="E53" s="1" t="s">
        <v>150</v>
      </c>
      <c r="F53" s="1" t="s">
        <v>151</v>
      </c>
      <c r="G53" s="1" t="s">
        <v>277</v>
      </c>
      <c r="H53" s="1" t="s">
        <v>151</v>
      </c>
      <c r="I53" s="1" t="s">
        <v>283</v>
      </c>
      <c r="J53" s="1" t="s">
        <v>369</v>
      </c>
      <c r="K53" s="1" t="s">
        <v>88</v>
      </c>
      <c r="L53" s="1" t="s">
        <v>297</v>
      </c>
      <c r="M53" s="5">
        <v>11107</v>
      </c>
      <c r="N53" s="6">
        <v>43823</v>
      </c>
      <c r="O53" s="6">
        <v>43830</v>
      </c>
      <c r="P53" s="1" t="s">
        <v>374</v>
      </c>
    </row>
    <row r="54" spans="1:16" x14ac:dyDescent="0.25">
      <c r="A54" s="4">
        <v>51</v>
      </c>
      <c r="B54" s="2" t="str">
        <f>HYPERLINK("https://my.zakupki.prom.ua/remote/dispatcher/state_purchase_view/14327549", "UA-2019-12-27-000562-b")</f>
        <v>UA-2019-12-27-000562-b</v>
      </c>
      <c r="C54" s="2" t="s">
        <v>307</v>
      </c>
      <c r="D54" s="2" t="str">
        <f>HYPERLINK("https://my.zakupki.prom.ua/remote/dispatcher/state_contracting_view/3601876", "UA-2019-12-27-000562-b-b1")</f>
        <v>UA-2019-12-27-000562-b-b1</v>
      </c>
      <c r="E54" s="1" t="s">
        <v>85</v>
      </c>
      <c r="F54" s="1" t="s">
        <v>162</v>
      </c>
      <c r="G54" s="1" t="s">
        <v>298</v>
      </c>
      <c r="H54" s="1" t="s">
        <v>162</v>
      </c>
      <c r="I54" s="1" t="s">
        <v>283</v>
      </c>
      <c r="J54" s="1" t="s">
        <v>362</v>
      </c>
      <c r="K54" s="1" t="s">
        <v>66</v>
      </c>
      <c r="L54" s="1" t="s">
        <v>133</v>
      </c>
      <c r="M54" s="5">
        <v>746</v>
      </c>
      <c r="N54" s="6">
        <v>43826</v>
      </c>
      <c r="O54" s="6">
        <v>43830</v>
      </c>
      <c r="P54" s="1" t="s">
        <v>374</v>
      </c>
    </row>
    <row r="55" spans="1:16" x14ac:dyDescent="0.25">
      <c r="A55" s="4">
        <v>52</v>
      </c>
      <c r="B55" s="2" t="str">
        <f>HYPERLINK("https://my.zakupki.prom.ua/remote/dispatcher/state_purchase_view/14331391", "UA-2019-12-27-001257-b")</f>
        <v>UA-2019-12-27-001257-b</v>
      </c>
      <c r="C55" s="2" t="s">
        <v>307</v>
      </c>
      <c r="D55" s="2" t="str">
        <f>HYPERLINK("https://my.zakupki.prom.ua/remote/dispatcher/state_contracting_view/3602914", "UA-2019-12-27-001257-b-b1")</f>
        <v>UA-2019-12-27-001257-b-b1</v>
      </c>
      <c r="E55" s="1" t="s">
        <v>33</v>
      </c>
      <c r="F55" s="1" t="s">
        <v>50</v>
      </c>
      <c r="G55" s="1" t="s">
        <v>280</v>
      </c>
      <c r="H55" s="1" t="s">
        <v>50</v>
      </c>
      <c r="I55" s="1" t="s">
        <v>283</v>
      </c>
      <c r="J55" s="1" t="s">
        <v>317</v>
      </c>
      <c r="K55" s="1" t="s">
        <v>112</v>
      </c>
      <c r="L55" s="1" t="s">
        <v>141</v>
      </c>
      <c r="M55" s="5">
        <v>456</v>
      </c>
      <c r="N55" s="6">
        <v>43826</v>
      </c>
      <c r="O55" s="6">
        <v>43830</v>
      </c>
      <c r="P55" s="1" t="s">
        <v>374</v>
      </c>
    </row>
    <row r="56" spans="1:16" x14ac:dyDescent="0.25">
      <c r="A56" s="4">
        <v>53</v>
      </c>
      <c r="B56" s="2" t="str">
        <f>HYPERLINK("https://my.zakupki.prom.ua/remote/dispatcher/state_purchase_view/14253141", "UA-2019-12-23-001071-b")</f>
        <v>UA-2019-12-23-001071-b</v>
      </c>
      <c r="C56" s="2" t="s">
        <v>307</v>
      </c>
      <c r="D56" s="2" t="str">
        <f>HYPERLINK("https://my.zakupki.prom.ua/remote/dispatcher/state_contracting_view/3579398", "UA-2019-12-23-001071-b-b1")</f>
        <v>UA-2019-12-23-001071-b-b1</v>
      </c>
      <c r="E56" s="1" t="s">
        <v>211</v>
      </c>
      <c r="F56" s="1" t="s">
        <v>31</v>
      </c>
      <c r="G56" s="1" t="s">
        <v>330</v>
      </c>
      <c r="H56" s="1" t="s">
        <v>31</v>
      </c>
      <c r="I56" s="1" t="s">
        <v>283</v>
      </c>
      <c r="J56" s="1" t="s">
        <v>370</v>
      </c>
      <c r="K56" s="1" t="s">
        <v>42</v>
      </c>
      <c r="L56" s="1" t="s">
        <v>25</v>
      </c>
      <c r="M56" s="5">
        <v>6900</v>
      </c>
      <c r="N56" s="6">
        <v>43822</v>
      </c>
      <c r="O56" s="6">
        <v>43830</v>
      </c>
      <c r="P56" s="1" t="s">
        <v>374</v>
      </c>
    </row>
    <row r="57" spans="1:16" x14ac:dyDescent="0.25">
      <c r="A57" s="4">
        <v>54</v>
      </c>
      <c r="B57" s="2" t="str">
        <f>HYPERLINK("https://my.zakupki.prom.ua/remote/dispatcher/state_purchase_view/13499195", "UA-2019-11-08-003075-b")</f>
        <v>UA-2019-11-08-003075-b</v>
      </c>
      <c r="C57" s="2" t="s">
        <v>307</v>
      </c>
      <c r="D57" s="2" t="str">
        <f>HYPERLINK("https://my.zakupki.prom.ua/remote/dispatcher/state_contracting_view/3352437", "UA-2019-11-08-003075-b-b1")</f>
        <v>UA-2019-11-08-003075-b-b1</v>
      </c>
      <c r="E57" s="1" t="s">
        <v>178</v>
      </c>
      <c r="F57" s="1" t="s">
        <v>332</v>
      </c>
      <c r="G57" s="1" t="s">
        <v>332</v>
      </c>
      <c r="H57" s="1" t="s">
        <v>138</v>
      </c>
      <c r="I57" s="1" t="s">
        <v>283</v>
      </c>
      <c r="J57" s="1" t="s">
        <v>348</v>
      </c>
      <c r="K57" s="1" t="s">
        <v>146</v>
      </c>
      <c r="L57" s="1" t="s">
        <v>54</v>
      </c>
      <c r="M57" s="5">
        <v>10135.59</v>
      </c>
      <c r="N57" s="6">
        <v>43777</v>
      </c>
      <c r="O57" s="6">
        <v>43830</v>
      </c>
      <c r="P57" s="1" t="s">
        <v>374</v>
      </c>
    </row>
    <row r="58" spans="1:16" x14ac:dyDescent="0.25">
      <c r="A58" s="4">
        <v>55</v>
      </c>
      <c r="B58" s="2" t="str">
        <f>HYPERLINK("https://my.zakupki.prom.ua/remote/dispatcher/state_purchase_view/13814859", "UA-2019-12-02-002926-b")</f>
        <v>UA-2019-12-02-002926-b</v>
      </c>
      <c r="C58" s="2" t="s">
        <v>307</v>
      </c>
      <c r="D58" s="2" t="str">
        <f>HYPERLINK("https://my.zakupki.prom.ua/remote/dispatcher/state_contracting_view/3443068", "UA-2019-12-02-002926-b-b1")</f>
        <v>UA-2019-12-02-002926-b-b1</v>
      </c>
      <c r="E58" s="1" t="s">
        <v>247</v>
      </c>
      <c r="F58" s="1" t="s">
        <v>290</v>
      </c>
      <c r="G58" s="1" t="s">
        <v>290</v>
      </c>
      <c r="H58" s="1" t="s">
        <v>170</v>
      </c>
      <c r="I58" s="1" t="s">
        <v>283</v>
      </c>
      <c r="J58" s="1" t="s">
        <v>343</v>
      </c>
      <c r="K58" s="1" t="s">
        <v>156</v>
      </c>
      <c r="L58" s="1" t="s">
        <v>90</v>
      </c>
      <c r="M58" s="5">
        <v>294722</v>
      </c>
      <c r="N58" s="6">
        <v>43801</v>
      </c>
      <c r="O58" s="6">
        <v>43830</v>
      </c>
      <c r="P58" s="1" t="s">
        <v>374</v>
      </c>
    </row>
    <row r="59" spans="1:16" x14ac:dyDescent="0.25">
      <c r="A59" s="4">
        <v>56</v>
      </c>
      <c r="B59" s="2" t="str">
        <f>HYPERLINK("https://my.zakupki.prom.ua/remote/dispatcher/state_purchase_view/13927411", "UA-2019-12-09-000738-b")</f>
        <v>UA-2019-12-09-000738-b</v>
      </c>
      <c r="C59" s="2" t="s">
        <v>307</v>
      </c>
      <c r="D59" s="2" t="str">
        <f>HYPERLINK("https://my.zakupki.prom.ua/remote/dispatcher/state_contracting_view/3476237", "UA-2019-12-09-000738-b-b1")</f>
        <v>UA-2019-12-09-000738-b-b1</v>
      </c>
      <c r="E59" s="1" t="s">
        <v>232</v>
      </c>
      <c r="F59" s="1" t="s">
        <v>136</v>
      </c>
      <c r="G59" s="1" t="s">
        <v>335</v>
      </c>
      <c r="H59" s="1" t="s">
        <v>136</v>
      </c>
      <c r="I59" s="1" t="s">
        <v>283</v>
      </c>
      <c r="J59" s="1" t="s">
        <v>341</v>
      </c>
      <c r="K59" s="1" t="s">
        <v>135</v>
      </c>
      <c r="L59" s="1" t="s">
        <v>55</v>
      </c>
      <c r="M59" s="5">
        <v>4800</v>
      </c>
      <c r="N59" s="6">
        <v>43805</v>
      </c>
      <c r="O59" s="6">
        <v>43830</v>
      </c>
      <c r="P59" s="1" t="s">
        <v>374</v>
      </c>
    </row>
    <row r="60" spans="1:16" x14ac:dyDescent="0.25">
      <c r="A60" s="4">
        <v>57</v>
      </c>
      <c r="B60" s="2" t="str">
        <f>HYPERLINK("https://my.zakupki.prom.ua/remote/dispatcher/state_purchase_view/14258243", "UA-2019-12-23-002197-b")</f>
        <v>UA-2019-12-23-002197-b</v>
      </c>
      <c r="C60" s="2" t="s">
        <v>307</v>
      </c>
      <c r="D60" s="2" t="str">
        <f>HYPERLINK("https://my.zakupki.prom.ua/remote/dispatcher/state_contracting_view/3581012", "UA-2019-12-23-002197-b-b1")</f>
        <v>UA-2019-12-23-002197-b-b1</v>
      </c>
      <c r="E60" s="1" t="s">
        <v>24</v>
      </c>
      <c r="F60" s="1" t="s">
        <v>160</v>
      </c>
      <c r="G60" s="1" t="s">
        <v>267</v>
      </c>
      <c r="H60" s="1" t="s">
        <v>160</v>
      </c>
      <c r="I60" s="1" t="s">
        <v>283</v>
      </c>
      <c r="J60" s="1" t="s">
        <v>366</v>
      </c>
      <c r="K60" s="1" t="s">
        <v>66</v>
      </c>
      <c r="L60" s="1" t="s">
        <v>116</v>
      </c>
      <c r="M60" s="5">
        <v>2501</v>
      </c>
      <c r="N60" s="6">
        <v>43822</v>
      </c>
      <c r="O60" s="6">
        <v>43830</v>
      </c>
      <c r="P60" s="1" t="s">
        <v>374</v>
      </c>
    </row>
    <row r="61" spans="1:16" x14ac:dyDescent="0.25">
      <c r="A61" s="4">
        <v>58</v>
      </c>
      <c r="B61" s="2" t="str">
        <f>HYPERLINK("https://my.zakupki.prom.ua/remote/dispatcher/state_purchase_view/14334364", "UA-2019-12-27-001743-b")</f>
        <v>UA-2019-12-27-001743-b</v>
      </c>
      <c r="C61" s="2" t="s">
        <v>307</v>
      </c>
      <c r="D61" s="2" t="str">
        <f>HYPERLINK("https://my.zakupki.prom.ua/remote/dispatcher/state_contracting_view/3603653", "UA-2019-12-27-001743-b-b1")</f>
        <v>UA-2019-12-27-001743-b-b1</v>
      </c>
      <c r="E61" s="1" t="s">
        <v>223</v>
      </c>
      <c r="F61" s="1" t="s">
        <v>205</v>
      </c>
      <c r="G61" s="1" t="s">
        <v>306</v>
      </c>
      <c r="H61" s="1" t="s">
        <v>205</v>
      </c>
      <c r="I61" s="1" t="s">
        <v>283</v>
      </c>
      <c r="J61" s="1" t="s">
        <v>315</v>
      </c>
      <c r="K61" s="1" t="s">
        <v>10</v>
      </c>
      <c r="L61" s="1" t="s">
        <v>34</v>
      </c>
      <c r="M61" s="5">
        <v>2214</v>
      </c>
      <c r="N61" s="6">
        <v>43826</v>
      </c>
      <c r="O61" s="6">
        <v>43830</v>
      </c>
      <c r="P61" s="1" t="s">
        <v>374</v>
      </c>
    </row>
    <row r="62" spans="1:16" x14ac:dyDescent="0.25">
      <c r="A62" s="4">
        <v>59</v>
      </c>
      <c r="B62" s="2" t="str">
        <f>HYPERLINK("https://my.zakupki.prom.ua/remote/dispatcher/state_purchase_view/13498169", "UA-2019-11-08-002868-b")</f>
        <v>UA-2019-11-08-002868-b</v>
      </c>
      <c r="C62" s="2" t="s">
        <v>307</v>
      </c>
      <c r="D62" s="2" t="str">
        <f>HYPERLINK("https://my.zakupki.prom.ua/remote/dispatcher/state_contracting_view/3352118", "UA-2019-11-08-002868-b-b1")</f>
        <v>UA-2019-11-08-002868-b-b1</v>
      </c>
      <c r="E62" s="1" t="s">
        <v>239</v>
      </c>
      <c r="F62" s="1" t="s">
        <v>270</v>
      </c>
      <c r="G62" s="1" t="s">
        <v>269</v>
      </c>
      <c r="H62" s="1" t="s">
        <v>134</v>
      </c>
      <c r="I62" s="1" t="s">
        <v>283</v>
      </c>
      <c r="J62" s="1" t="s">
        <v>344</v>
      </c>
      <c r="K62" s="1" t="s">
        <v>57</v>
      </c>
      <c r="L62" s="1" t="s">
        <v>76</v>
      </c>
      <c r="M62" s="5">
        <v>20107.5</v>
      </c>
      <c r="N62" s="6">
        <v>43777</v>
      </c>
      <c r="O62" s="6">
        <v>43830</v>
      </c>
      <c r="P62" s="1" t="s">
        <v>374</v>
      </c>
    </row>
    <row r="63" spans="1:16" x14ac:dyDescent="0.25">
      <c r="A63" s="4">
        <v>60</v>
      </c>
      <c r="B63" s="2" t="str">
        <f>HYPERLINK("https://my.zakupki.prom.ua/remote/dispatcher/state_purchase_view/13216303", "UA-2019-10-17-003590-b")</f>
        <v>UA-2019-10-17-003590-b</v>
      </c>
      <c r="C63" s="2" t="s">
        <v>307</v>
      </c>
      <c r="D63" s="2" t="str">
        <f>HYPERLINK("https://my.zakupki.prom.ua/remote/dispatcher/state_contracting_view/3272720", "UA-2019-10-17-003590-b-b1")</f>
        <v>UA-2019-10-17-003590-b-b1</v>
      </c>
      <c r="E63" s="1" t="s">
        <v>197</v>
      </c>
      <c r="F63" s="1" t="s">
        <v>303</v>
      </c>
      <c r="G63" s="1" t="s">
        <v>303</v>
      </c>
      <c r="H63" s="1" t="s">
        <v>168</v>
      </c>
      <c r="I63" s="1" t="s">
        <v>283</v>
      </c>
      <c r="J63" s="1" t="s">
        <v>278</v>
      </c>
      <c r="K63" s="1" t="s">
        <v>152</v>
      </c>
      <c r="L63" s="1" t="s">
        <v>176</v>
      </c>
      <c r="M63" s="5">
        <v>14731.2</v>
      </c>
      <c r="N63" s="6">
        <v>43755</v>
      </c>
      <c r="O63" s="6">
        <v>43830</v>
      </c>
      <c r="P63" s="1" t="s">
        <v>374</v>
      </c>
    </row>
    <row r="64" spans="1:16" x14ac:dyDescent="0.25">
      <c r="A64" s="4">
        <v>61</v>
      </c>
      <c r="B64" s="2" t="str">
        <f>HYPERLINK("https://my.zakupki.prom.ua/remote/dispatcher/state_purchase_view/13632106", "UA-2019-11-19-002702-b")</f>
        <v>UA-2019-11-19-002702-b</v>
      </c>
      <c r="C64" s="2" t="s">
        <v>307</v>
      </c>
      <c r="D64" s="2" t="str">
        <f>HYPERLINK("https://my.zakupki.prom.ua/remote/dispatcher/state_contracting_view/3390614", "UA-2019-11-19-002702-b-b1")</f>
        <v>UA-2019-11-19-002702-b-b1</v>
      </c>
      <c r="E64" s="1" t="s">
        <v>177</v>
      </c>
      <c r="F64" s="1" t="s">
        <v>8</v>
      </c>
      <c r="G64" s="1" t="s">
        <v>8</v>
      </c>
      <c r="H64" s="1" t="s">
        <v>125</v>
      </c>
      <c r="I64" s="1" t="s">
        <v>283</v>
      </c>
      <c r="J64" s="1" t="s">
        <v>346</v>
      </c>
      <c r="K64" s="1" t="s">
        <v>45</v>
      </c>
      <c r="L64" s="1" t="s">
        <v>64</v>
      </c>
      <c r="M64" s="5">
        <v>2090.7199999999998</v>
      </c>
      <c r="N64" s="6">
        <v>43788</v>
      </c>
      <c r="O64" s="6">
        <v>43830</v>
      </c>
      <c r="P64" s="1" t="s">
        <v>374</v>
      </c>
    </row>
    <row r="65" spans="1:16" x14ac:dyDescent="0.25">
      <c r="A65" s="4">
        <v>62</v>
      </c>
      <c r="B65" s="2" t="str">
        <f>HYPERLINK("https://my.zakupki.prom.ua/remote/dispatcher/state_purchase_view/11963764", "UA-2019-06-18-002115-c")</f>
        <v>UA-2019-06-18-002115-c</v>
      </c>
      <c r="C65" s="2" t="s">
        <v>307</v>
      </c>
      <c r="D65" s="2" t="str">
        <f>HYPERLINK("https://my.zakupki.prom.ua/remote/dispatcher/state_contracting_view/2905488", "UA-2019-06-18-002115-c-c1")</f>
        <v>UA-2019-06-18-002115-c-c1</v>
      </c>
      <c r="E65" s="1" t="s">
        <v>18</v>
      </c>
      <c r="F65" s="1" t="s">
        <v>294</v>
      </c>
      <c r="G65" s="1" t="s">
        <v>255</v>
      </c>
      <c r="H65" s="1" t="s">
        <v>169</v>
      </c>
      <c r="I65" s="1" t="s">
        <v>283</v>
      </c>
      <c r="J65" s="1" t="s">
        <v>353</v>
      </c>
      <c r="K65" s="1" t="s">
        <v>69</v>
      </c>
      <c r="L65" s="1" t="s">
        <v>29</v>
      </c>
      <c r="M65" s="5">
        <v>255667</v>
      </c>
      <c r="N65" s="6">
        <v>43634</v>
      </c>
      <c r="O65" s="6">
        <v>43830</v>
      </c>
      <c r="P65" s="1" t="s">
        <v>374</v>
      </c>
    </row>
    <row r="66" spans="1:16" x14ac:dyDescent="0.25">
      <c r="A66" s="4">
        <v>63</v>
      </c>
      <c r="B66" s="2" t="str">
        <f>HYPERLINK("https://my.zakupki.prom.ua/remote/dispatcher/state_purchase_view/13498315", "UA-2019-11-08-002909-b")</f>
        <v>UA-2019-11-08-002909-b</v>
      </c>
      <c r="C66" s="2" t="s">
        <v>307</v>
      </c>
      <c r="D66" s="2" t="str">
        <f>HYPERLINK("https://my.zakupki.prom.ua/remote/dispatcher/state_contracting_view/3352190", "UA-2019-11-08-002909-b-b1")</f>
        <v>UA-2019-11-08-002909-b-b1</v>
      </c>
      <c r="E66" s="1" t="s">
        <v>191</v>
      </c>
      <c r="F66" s="1" t="s">
        <v>371</v>
      </c>
      <c r="G66" s="1" t="s">
        <v>371</v>
      </c>
      <c r="H66" s="1" t="s">
        <v>125</v>
      </c>
      <c r="I66" s="1" t="s">
        <v>283</v>
      </c>
      <c r="J66" s="1" t="s">
        <v>344</v>
      </c>
      <c r="K66" s="1" t="s">
        <v>57</v>
      </c>
      <c r="L66" s="1" t="s">
        <v>77</v>
      </c>
      <c r="M66" s="5">
        <v>288.89999999999998</v>
      </c>
      <c r="N66" s="6">
        <v>43777</v>
      </c>
      <c r="O66" s="6">
        <v>43830</v>
      </c>
      <c r="P66" s="1" t="s">
        <v>374</v>
      </c>
    </row>
    <row r="67" spans="1:16" x14ac:dyDescent="0.25">
      <c r="A67" s="4">
        <v>64</v>
      </c>
      <c r="B67" s="2" t="str">
        <f>HYPERLINK("https://my.zakupki.prom.ua/remote/dispatcher/state_purchase_view/13627511", "UA-2019-11-19-002034-b")</f>
        <v>UA-2019-11-19-002034-b</v>
      </c>
      <c r="C67" s="2" t="s">
        <v>307</v>
      </c>
      <c r="D67" s="2" t="str">
        <f>HYPERLINK("https://my.zakupki.prom.ua/remote/dispatcher/state_contracting_view/3389549", "UA-2019-11-19-002034-b-b1")</f>
        <v>UA-2019-11-19-002034-b-b1</v>
      </c>
      <c r="E67" s="1" t="s">
        <v>227</v>
      </c>
      <c r="F67" s="1" t="s">
        <v>117</v>
      </c>
      <c r="G67" s="1" t="s">
        <v>117</v>
      </c>
      <c r="H67" s="1" t="s">
        <v>117</v>
      </c>
      <c r="I67" s="1" t="s">
        <v>283</v>
      </c>
      <c r="J67" s="1" t="s">
        <v>266</v>
      </c>
      <c r="K67" s="1" t="s">
        <v>87</v>
      </c>
      <c r="L67" s="1" t="s">
        <v>86</v>
      </c>
      <c r="M67" s="5">
        <v>2700</v>
      </c>
      <c r="N67" s="6">
        <v>43788</v>
      </c>
      <c r="O67" s="6">
        <v>43830</v>
      </c>
      <c r="P67" s="1" t="s">
        <v>374</v>
      </c>
    </row>
    <row r="68" spans="1:16" x14ac:dyDescent="0.25">
      <c r="A68" s="4">
        <v>65</v>
      </c>
      <c r="B68" s="2" t="str">
        <f>HYPERLINK("https://my.zakupki.prom.ua/remote/dispatcher/state_purchase_view/14291918", "UA-2019-12-24-004136-b")</f>
        <v>UA-2019-12-24-004136-b</v>
      </c>
      <c r="C68" s="2" t="s">
        <v>307</v>
      </c>
      <c r="D68" s="2" t="str">
        <f>HYPERLINK("https://my.zakupki.prom.ua/remote/dispatcher/state_contracting_view/3592137", "UA-2019-12-24-004136-b-b1")</f>
        <v>UA-2019-12-24-004136-b-b1</v>
      </c>
      <c r="E68" s="1" t="s">
        <v>73</v>
      </c>
      <c r="F68" s="1" t="s">
        <v>160</v>
      </c>
      <c r="G68" s="1" t="s">
        <v>267</v>
      </c>
      <c r="H68" s="1" t="s">
        <v>160</v>
      </c>
      <c r="I68" s="1" t="s">
        <v>283</v>
      </c>
      <c r="J68" s="1" t="s">
        <v>313</v>
      </c>
      <c r="K68" s="1" t="s">
        <v>70</v>
      </c>
      <c r="L68" s="1" t="s">
        <v>123</v>
      </c>
      <c r="M68" s="5">
        <v>2118.34</v>
      </c>
      <c r="N68" s="6">
        <v>43823</v>
      </c>
      <c r="O68" s="6">
        <v>43830</v>
      </c>
      <c r="P68" s="1" t="s">
        <v>374</v>
      </c>
    </row>
    <row r="69" spans="1:16" x14ac:dyDescent="0.25">
      <c r="A69" s="4">
        <v>66</v>
      </c>
      <c r="B69" s="2" t="str">
        <f>HYPERLINK("https://my.zakupki.prom.ua/remote/dispatcher/state_purchase_view/13818390", "UA-2019-12-02-003719-b")</f>
        <v>UA-2019-12-02-003719-b</v>
      </c>
      <c r="C69" s="2" t="s">
        <v>307</v>
      </c>
      <c r="D69" s="2" t="str">
        <f>HYPERLINK("https://my.zakupki.prom.ua/remote/dispatcher/state_contracting_view/3444164", "UA-2019-12-02-003719-b-b1")</f>
        <v>UA-2019-12-02-003719-b-b1</v>
      </c>
      <c r="E69" s="1" t="s">
        <v>199</v>
      </c>
      <c r="F69" s="1" t="s">
        <v>300</v>
      </c>
      <c r="G69" s="1" t="s">
        <v>300</v>
      </c>
      <c r="H69" s="1" t="s">
        <v>127</v>
      </c>
      <c r="I69" s="1" t="s">
        <v>283</v>
      </c>
      <c r="J69" s="1" t="s">
        <v>348</v>
      </c>
      <c r="K69" s="1" t="s">
        <v>146</v>
      </c>
      <c r="L69" s="1" t="s">
        <v>67</v>
      </c>
      <c r="M69" s="5">
        <v>11994.7</v>
      </c>
      <c r="N69" s="6">
        <v>43801</v>
      </c>
      <c r="O69" s="6">
        <v>43830</v>
      </c>
      <c r="P69" s="1" t="s">
        <v>374</v>
      </c>
    </row>
    <row r="70" spans="1:16" x14ac:dyDescent="0.25">
      <c r="A70" s="4">
        <v>67</v>
      </c>
      <c r="B70" s="2" t="str">
        <f>HYPERLINK("https://my.zakupki.prom.ua/remote/dispatcher/state_purchase_view/13829765", "UA-2019-12-03-002113-b")</f>
        <v>UA-2019-12-03-002113-b</v>
      </c>
      <c r="C70" s="2" t="s">
        <v>307</v>
      </c>
      <c r="D70" s="2" t="str">
        <f>HYPERLINK("https://my.zakupki.prom.ua/remote/dispatcher/state_contracting_view/3447680", "UA-2019-12-03-002113-b-b1")</f>
        <v>UA-2019-12-03-002113-b-b1</v>
      </c>
      <c r="E70" s="1" t="s">
        <v>28</v>
      </c>
      <c r="F70" s="1" t="s">
        <v>295</v>
      </c>
      <c r="G70" s="1" t="s">
        <v>375</v>
      </c>
      <c r="H70" s="1" t="s">
        <v>137</v>
      </c>
      <c r="I70" s="1" t="s">
        <v>283</v>
      </c>
      <c r="J70" s="1" t="s">
        <v>260</v>
      </c>
      <c r="K70" s="1" t="s">
        <v>71</v>
      </c>
      <c r="L70" s="1" t="s">
        <v>296</v>
      </c>
      <c r="M70" s="5">
        <v>868</v>
      </c>
      <c r="N70" s="6">
        <v>43802</v>
      </c>
      <c r="O70" s="6">
        <v>43830</v>
      </c>
      <c r="P70" s="1" t="s">
        <v>374</v>
      </c>
    </row>
    <row r="71" spans="1:16" x14ac:dyDescent="0.25">
      <c r="A71" s="4">
        <v>68</v>
      </c>
      <c r="B71" s="2" t="str">
        <f>HYPERLINK("https://my.zakupki.prom.ua/remote/dispatcher/state_purchase_view/13837434", "UA-2019-12-03-003839-b")</f>
        <v>UA-2019-12-03-003839-b</v>
      </c>
      <c r="C71" s="2" t="s">
        <v>307</v>
      </c>
      <c r="D71" s="2" t="str">
        <f>HYPERLINK("https://my.zakupki.prom.ua/remote/dispatcher/state_contracting_view/3450076", "UA-2019-12-03-003839-b-b1")</f>
        <v>UA-2019-12-03-003839-b-b1</v>
      </c>
      <c r="E71" s="1" t="s">
        <v>187</v>
      </c>
      <c r="F71" s="1" t="s">
        <v>331</v>
      </c>
      <c r="G71" s="1" t="s">
        <v>149</v>
      </c>
      <c r="H71" s="1" t="s">
        <v>149</v>
      </c>
      <c r="I71" s="1" t="s">
        <v>283</v>
      </c>
      <c r="J71" s="1" t="s">
        <v>314</v>
      </c>
      <c r="K71" s="1" t="s">
        <v>104</v>
      </c>
      <c r="L71" s="1" t="s">
        <v>101</v>
      </c>
      <c r="M71" s="5">
        <v>11000</v>
      </c>
      <c r="N71" s="6">
        <v>43802</v>
      </c>
      <c r="O71" s="6">
        <v>43830</v>
      </c>
      <c r="P71" s="1" t="s">
        <v>374</v>
      </c>
    </row>
    <row r="72" spans="1:16" x14ac:dyDescent="0.25">
      <c r="A72" s="4">
        <v>69</v>
      </c>
      <c r="B72" s="2" t="str">
        <f>HYPERLINK("https://my.zakupki.prom.ua/remote/dispatcher/state_purchase_view/13831218", "UA-2019-12-03-002472-b")</f>
        <v>UA-2019-12-03-002472-b</v>
      </c>
      <c r="C72" s="2" t="s">
        <v>307</v>
      </c>
      <c r="D72" s="2" t="str">
        <f>HYPERLINK("https://my.zakupki.prom.ua/remote/dispatcher/state_contracting_view/3448172", "UA-2019-12-03-002472-b-b1")</f>
        <v>UA-2019-12-03-002472-b-b1</v>
      </c>
      <c r="E72" s="1" t="s">
        <v>43</v>
      </c>
      <c r="F72" s="1" t="s">
        <v>319</v>
      </c>
      <c r="G72" s="1" t="s">
        <v>319</v>
      </c>
      <c r="H72" s="1" t="s">
        <v>50</v>
      </c>
      <c r="I72" s="1" t="s">
        <v>283</v>
      </c>
      <c r="J72" s="1" t="s">
        <v>272</v>
      </c>
      <c r="K72" s="1" t="s">
        <v>144</v>
      </c>
      <c r="L72" s="1" t="s">
        <v>98</v>
      </c>
      <c r="M72" s="5">
        <v>630</v>
      </c>
      <c r="N72" s="6">
        <v>43802</v>
      </c>
      <c r="O72" s="6">
        <v>43830</v>
      </c>
      <c r="P72" s="1" t="s">
        <v>374</v>
      </c>
    </row>
    <row r="73" spans="1:16" x14ac:dyDescent="0.25">
      <c r="A73" s="4">
        <v>70</v>
      </c>
      <c r="B73" s="2" t="str">
        <f>HYPERLINK("https://my.zakupki.prom.ua/remote/dispatcher/state_purchase_view/13926469", "UA-2019-12-09-000582-b")</f>
        <v>UA-2019-12-09-000582-b</v>
      </c>
      <c r="C73" s="2" t="s">
        <v>307</v>
      </c>
      <c r="D73" s="2" t="str">
        <f>HYPERLINK("https://my.zakupki.prom.ua/remote/dispatcher/state_contracting_view/3475916", "UA-2019-12-09-000582-b-b1")</f>
        <v>UA-2019-12-09-000582-b-b1</v>
      </c>
      <c r="E73" s="1" t="s">
        <v>207</v>
      </c>
      <c r="F73" s="1" t="s">
        <v>52</v>
      </c>
      <c r="G73" s="1" t="s">
        <v>333</v>
      </c>
      <c r="H73" s="1" t="s">
        <v>52</v>
      </c>
      <c r="I73" s="1" t="s">
        <v>283</v>
      </c>
      <c r="J73" s="1" t="s">
        <v>341</v>
      </c>
      <c r="K73" s="1" t="s">
        <v>135</v>
      </c>
      <c r="L73" s="1" t="s">
        <v>56</v>
      </c>
      <c r="M73" s="5">
        <v>250</v>
      </c>
      <c r="N73" s="6">
        <v>43805</v>
      </c>
      <c r="O73" s="6">
        <v>43830</v>
      </c>
      <c r="P73" s="1" t="s">
        <v>374</v>
      </c>
    </row>
    <row r="74" spans="1:16" x14ac:dyDescent="0.25">
      <c r="A74" s="4">
        <v>71</v>
      </c>
      <c r="B74" s="2" t="str">
        <f>HYPERLINK("https://my.zakupki.prom.ua/remote/dispatcher/state_purchase_view/14333589", "UA-2019-12-27-001587-b")</f>
        <v>UA-2019-12-27-001587-b</v>
      </c>
      <c r="C74" s="2" t="s">
        <v>307</v>
      </c>
      <c r="D74" s="2" t="str">
        <f>HYPERLINK("https://my.zakupki.prom.ua/remote/dispatcher/state_contracting_view/3603485", "UA-2019-12-27-001587-b-b1")</f>
        <v>UA-2019-12-27-001587-b-b1</v>
      </c>
      <c r="E74" s="1" t="s">
        <v>225</v>
      </c>
      <c r="F74" s="1" t="s">
        <v>198</v>
      </c>
      <c r="G74" s="1" t="s">
        <v>329</v>
      </c>
      <c r="H74" s="1" t="s">
        <v>198</v>
      </c>
      <c r="I74" s="1" t="s">
        <v>283</v>
      </c>
      <c r="J74" s="1" t="s">
        <v>359</v>
      </c>
      <c r="K74" s="1" t="s">
        <v>35</v>
      </c>
      <c r="L74" s="1" t="s">
        <v>142</v>
      </c>
      <c r="M74" s="5">
        <v>3138</v>
      </c>
      <c r="N74" s="6">
        <v>43826</v>
      </c>
      <c r="O74" s="6">
        <v>43830</v>
      </c>
      <c r="P74" s="1" t="s">
        <v>374</v>
      </c>
    </row>
    <row r="75" spans="1:16" x14ac:dyDescent="0.25">
      <c r="A75" s="4">
        <v>72</v>
      </c>
      <c r="B75" s="2" t="str">
        <f>HYPERLINK("https://my.zakupki.prom.ua/remote/dispatcher/state_purchase_view/13529619", "UA-2019-11-12-002094-b")</f>
        <v>UA-2019-11-12-002094-b</v>
      </c>
      <c r="C75" s="2" t="s">
        <v>307</v>
      </c>
      <c r="D75" s="2" t="str">
        <f>HYPERLINK("https://my.zakupki.prom.ua/remote/dispatcher/state_contracting_view/3361177", "UA-2019-11-12-002094-b-b1")</f>
        <v>UA-2019-11-12-002094-b-b1</v>
      </c>
      <c r="E75" s="1" t="s">
        <v>238</v>
      </c>
      <c r="F75" s="1" t="s">
        <v>301</v>
      </c>
      <c r="G75" s="1" t="s">
        <v>301</v>
      </c>
      <c r="H75" s="1" t="s">
        <v>48</v>
      </c>
      <c r="I75" s="1" t="s">
        <v>283</v>
      </c>
      <c r="J75" s="1" t="s">
        <v>357</v>
      </c>
      <c r="K75" s="1" t="s">
        <v>41</v>
      </c>
      <c r="L75" s="1" t="s">
        <v>80</v>
      </c>
      <c r="M75" s="5">
        <v>3350</v>
      </c>
      <c r="N75" s="6">
        <v>43781</v>
      </c>
      <c r="O75" s="6">
        <v>43830</v>
      </c>
      <c r="P75" s="1" t="s">
        <v>374</v>
      </c>
    </row>
    <row r="76" spans="1:16" x14ac:dyDescent="0.25">
      <c r="A76" s="4">
        <v>73</v>
      </c>
      <c r="B76" s="2" t="str">
        <f>HYPERLINK("https://my.zakupki.prom.ua/remote/dispatcher/state_purchase_view/13498771", "UA-2019-11-08-002975-b")</f>
        <v>UA-2019-11-08-002975-b</v>
      </c>
      <c r="C76" s="2" t="s">
        <v>307</v>
      </c>
      <c r="D76" s="2" t="str">
        <f>HYPERLINK("https://my.zakupki.prom.ua/remote/dispatcher/state_contracting_view/3352299", "UA-2019-11-08-002975-b-b1")</f>
        <v>UA-2019-11-08-002975-b-b1</v>
      </c>
      <c r="E76" s="1" t="s">
        <v>244</v>
      </c>
      <c r="F76" s="1" t="s">
        <v>5</v>
      </c>
      <c r="G76" s="1" t="s">
        <v>5</v>
      </c>
      <c r="H76" s="1" t="s">
        <v>139</v>
      </c>
      <c r="I76" s="1" t="s">
        <v>283</v>
      </c>
      <c r="J76" s="1" t="s">
        <v>344</v>
      </c>
      <c r="K76" s="1" t="s">
        <v>57</v>
      </c>
      <c r="L76" s="1" t="s">
        <v>46</v>
      </c>
      <c r="M76" s="5">
        <v>9073.92</v>
      </c>
      <c r="N76" s="6">
        <v>43777</v>
      </c>
      <c r="O76" s="6">
        <v>43830</v>
      </c>
      <c r="P76" s="1" t="s">
        <v>374</v>
      </c>
    </row>
    <row r="77" spans="1:16" x14ac:dyDescent="0.25">
      <c r="A77" s="4">
        <v>74</v>
      </c>
      <c r="B77" s="2" t="str">
        <f>HYPERLINK("https://my.zakupki.prom.ua/remote/dispatcher/state_purchase_view/13818498", "UA-2019-12-02-003767-b")</f>
        <v>UA-2019-12-02-003767-b</v>
      </c>
      <c r="C77" s="2" t="s">
        <v>307</v>
      </c>
      <c r="D77" s="2" t="str">
        <f>HYPERLINK("https://my.zakupki.prom.ua/remote/dispatcher/state_contracting_view/3444244", "UA-2019-12-02-003767-b-b1")</f>
        <v>UA-2019-12-02-003767-b-b1</v>
      </c>
      <c r="E77" s="1" t="s">
        <v>230</v>
      </c>
      <c r="F77" s="1" t="s">
        <v>328</v>
      </c>
      <c r="G77" s="1" t="s">
        <v>328</v>
      </c>
      <c r="H77" s="1" t="s">
        <v>128</v>
      </c>
      <c r="I77" s="1" t="s">
        <v>283</v>
      </c>
      <c r="J77" s="1" t="s">
        <v>348</v>
      </c>
      <c r="K77" s="1" t="s">
        <v>146</v>
      </c>
      <c r="L77" s="1" t="s">
        <v>68</v>
      </c>
      <c r="M77" s="5">
        <v>3863.83</v>
      </c>
      <c r="N77" s="6">
        <v>43801</v>
      </c>
      <c r="O77" s="6">
        <v>43830</v>
      </c>
      <c r="P77" s="1" t="s">
        <v>374</v>
      </c>
    </row>
    <row r="78" spans="1:16" x14ac:dyDescent="0.25">
      <c r="A78" s="4">
        <v>75</v>
      </c>
      <c r="B78" s="2" t="str">
        <f>HYPERLINK("https://my.zakupki.prom.ua/remote/dispatcher/state_purchase_view/13525221", "UA-2019-11-12-001154-b")</f>
        <v>UA-2019-11-12-001154-b</v>
      </c>
      <c r="C78" s="2" t="s">
        <v>307</v>
      </c>
      <c r="D78" s="2" t="str">
        <f>HYPERLINK("https://my.zakupki.prom.ua/remote/dispatcher/state_contracting_view/3520207", "UA-2019-11-12-001154-b-b1")</f>
        <v>UA-2019-11-12-001154-b-b1</v>
      </c>
      <c r="E78" s="1" t="s">
        <v>220</v>
      </c>
      <c r="F78" s="1" t="s">
        <v>256</v>
      </c>
      <c r="G78" s="1" t="s">
        <v>256</v>
      </c>
      <c r="H78" s="1" t="s">
        <v>124</v>
      </c>
      <c r="I78" s="1" t="s">
        <v>271</v>
      </c>
      <c r="J78" s="1" t="s">
        <v>363</v>
      </c>
      <c r="K78" s="1" t="s">
        <v>75</v>
      </c>
      <c r="L78" s="1" t="s">
        <v>110</v>
      </c>
      <c r="M78" s="5">
        <v>104750</v>
      </c>
      <c r="N78" s="6">
        <v>43815</v>
      </c>
      <c r="O78" s="6">
        <v>43830</v>
      </c>
      <c r="P78" s="1" t="s">
        <v>374</v>
      </c>
    </row>
    <row r="79" spans="1:16" x14ac:dyDescent="0.25">
      <c r="A79" s="4">
        <v>76</v>
      </c>
      <c r="B79" s="2" t="str">
        <f>HYPERLINK("https://my.zakupki.prom.ua/remote/dispatcher/state_purchase_view/14255988", "UA-2019-12-23-001699-b")</f>
        <v>UA-2019-12-23-001699-b</v>
      </c>
      <c r="C79" s="2" t="s">
        <v>307</v>
      </c>
      <c r="D79" s="2" t="str">
        <f>HYPERLINK("https://my.zakupki.prom.ua/remote/dispatcher/state_contracting_view/3580293", "UA-2019-12-23-001699-b-b1")</f>
        <v>UA-2019-12-23-001699-b-b1</v>
      </c>
      <c r="E79" s="1" t="s">
        <v>234</v>
      </c>
      <c r="F79" s="1" t="s">
        <v>160</v>
      </c>
      <c r="G79" s="1" t="s">
        <v>292</v>
      </c>
      <c r="H79" s="1" t="s">
        <v>160</v>
      </c>
      <c r="I79" s="1" t="s">
        <v>283</v>
      </c>
      <c r="J79" s="1" t="s">
        <v>288</v>
      </c>
      <c r="K79" s="1" t="s">
        <v>72</v>
      </c>
      <c r="L79" s="1" t="s">
        <v>115</v>
      </c>
      <c r="M79" s="5">
        <v>274</v>
      </c>
      <c r="N79" s="6">
        <v>43822</v>
      </c>
      <c r="O79" s="6">
        <v>43830</v>
      </c>
      <c r="P79" s="1" t="s">
        <v>374</v>
      </c>
    </row>
    <row r="80" spans="1:16" x14ac:dyDescent="0.25">
      <c r="A80" s="4">
        <v>77</v>
      </c>
      <c r="B80" s="2" t="str">
        <f>HYPERLINK("https://my.zakupki.prom.ua/remote/dispatcher/state_purchase_view/14258648", "UA-2019-12-23-002290-b")</f>
        <v>UA-2019-12-23-002290-b</v>
      </c>
      <c r="C80" s="2" t="s">
        <v>307</v>
      </c>
      <c r="D80" s="2" t="str">
        <f>HYPERLINK("https://my.zakupki.prom.ua/remote/dispatcher/state_contracting_view/3581114", "UA-2019-12-23-002290-b-b1")</f>
        <v>UA-2019-12-23-002290-b-b1</v>
      </c>
      <c r="E80" s="1" t="s">
        <v>215</v>
      </c>
      <c r="F80" s="1" t="s">
        <v>160</v>
      </c>
      <c r="G80" s="1" t="s">
        <v>267</v>
      </c>
      <c r="H80" s="1" t="s">
        <v>160</v>
      </c>
      <c r="I80" s="1" t="s">
        <v>283</v>
      </c>
      <c r="J80" s="1" t="s">
        <v>366</v>
      </c>
      <c r="K80" s="1" t="s">
        <v>66</v>
      </c>
      <c r="L80" s="1" t="s">
        <v>118</v>
      </c>
      <c r="M80" s="5">
        <v>4074.3</v>
      </c>
      <c r="N80" s="6">
        <v>43822</v>
      </c>
      <c r="O80" s="6">
        <v>43830</v>
      </c>
      <c r="P80" s="1" t="s">
        <v>374</v>
      </c>
    </row>
    <row r="81" spans="1:16" x14ac:dyDescent="0.25">
      <c r="A81" s="4">
        <v>78</v>
      </c>
      <c r="B81" s="2" t="str">
        <f>HYPERLINK("https://my.zakupki.prom.ua/remote/dispatcher/state_purchase_view/14328306", "UA-2019-12-27-000724-b")</f>
        <v>UA-2019-12-27-000724-b</v>
      </c>
      <c r="C81" s="2" t="s">
        <v>307</v>
      </c>
      <c r="D81" s="2" t="str">
        <f>HYPERLINK("https://my.zakupki.prom.ua/remote/dispatcher/state_contracting_view/3602294", "UA-2019-12-27-000724-b-b1")</f>
        <v>UA-2019-12-27-000724-b-b1</v>
      </c>
      <c r="E81" s="1" t="s">
        <v>171</v>
      </c>
      <c r="F81" s="1" t="s">
        <v>1</v>
      </c>
      <c r="G81" s="1" t="s">
        <v>324</v>
      </c>
      <c r="H81" s="1" t="s">
        <v>185</v>
      </c>
      <c r="I81" s="1" t="s">
        <v>283</v>
      </c>
      <c r="J81" s="1" t="s">
        <v>273</v>
      </c>
      <c r="K81" s="1" t="s">
        <v>13</v>
      </c>
      <c r="L81" s="1" t="s">
        <v>39</v>
      </c>
      <c r="M81" s="5">
        <v>3616.92</v>
      </c>
      <c r="N81" s="6">
        <v>43826</v>
      </c>
      <c r="O81" s="6">
        <v>43830</v>
      </c>
      <c r="P81" s="1" t="s">
        <v>374</v>
      </c>
    </row>
    <row r="82" spans="1:16" x14ac:dyDescent="0.25">
      <c r="A82" s="4">
        <v>79</v>
      </c>
      <c r="B82" s="2" t="str">
        <f>HYPERLINK("https://my.zakupki.prom.ua/remote/dispatcher/state_purchase_view/14292715", "UA-2019-12-24-004333-b")</f>
        <v>UA-2019-12-24-004333-b</v>
      </c>
      <c r="C82" s="2" t="s">
        <v>307</v>
      </c>
      <c r="D82" s="2" t="str">
        <f>HYPERLINK("https://my.zakupki.prom.ua/remote/dispatcher/state_contracting_view/3592279", "UA-2019-12-24-004333-b-b1")</f>
        <v>UA-2019-12-24-004333-b-b1</v>
      </c>
      <c r="E82" s="1" t="s">
        <v>240</v>
      </c>
      <c r="F82" s="1" t="s">
        <v>160</v>
      </c>
      <c r="G82" s="1" t="s">
        <v>267</v>
      </c>
      <c r="H82" s="1" t="s">
        <v>160</v>
      </c>
      <c r="I82" s="1" t="s">
        <v>283</v>
      </c>
      <c r="J82" s="1" t="s">
        <v>268</v>
      </c>
      <c r="K82" s="1" t="s">
        <v>44</v>
      </c>
      <c r="L82" s="1" t="s">
        <v>129</v>
      </c>
      <c r="M82" s="5">
        <v>580</v>
      </c>
      <c r="N82" s="6">
        <v>43823</v>
      </c>
      <c r="O82" s="6">
        <v>43830</v>
      </c>
      <c r="P82" s="1" t="s">
        <v>374</v>
      </c>
    </row>
    <row r="83" spans="1:16" x14ac:dyDescent="0.25">
      <c r="A83" s="1" t="s">
        <v>285</v>
      </c>
    </row>
  </sheetData>
  <autoFilter ref="A3:P82"/>
  <hyperlinks>
    <hyperlink ref="A1" r:id="rId1" display="mailto:report.zakupki@prom.ua"/>
    <hyperlink ref="B4" r:id="rId2" display="https://my.zakupki.prom.ua/remote/dispatcher/state_purchase_view/13373669"/>
    <hyperlink ref="D4" r:id="rId3" display="https://my.zakupki.prom.ua/remote/dispatcher/state_contracting_view/3316084"/>
    <hyperlink ref="B5" r:id="rId4" display="https://my.zakupki.prom.ua/remote/dispatcher/state_purchase_view/13374062"/>
    <hyperlink ref="D5" r:id="rId5" display="https://my.zakupki.prom.ua/remote/dispatcher/state_contracting_view/3316159"/>
    <hyperlink ref="B6" r:id="rId6" display="https://my.zakupki.prom.ua/remote/dispatcher/state_purchase_view/13374280"/>
    <hyperlink ref="D6" r:id="rId7" display="https://my.zakupki.prom.ua/remote/dispatcher/state_contracting_view/3316486"/>
    <hyperlink ref="B7" r:id="rId8" display="https://my.zakupki.prom.ua/remote/dispatcher/state_purchase_view/13215667"/>
    <hyperlink ref="D7" r:id="rId9" display="https://my.zakupki.prom.ua/remote/dispatcher/state_contracting_view/3272739"/>
    <hyperlink ref="B8" r:id="rId10" display="https://my.zakupki.prom.ua/remote/dispatcher/state_purchase_view/11337910"/>
    <hyperlink ref="D8" r:id="rId11" display="https://my.zakupki.prom.ua/remote/dispatcher/state_contracting_view/2821658"/>
    <hyperlink ref="B9" r:id="rId12" display="https://my.zakupki.prom.ua/remote/dispatcher/state_purchase_view/11002944"/>
    <hyperlink ref="D9" r:id="rId13" display="https://my.zakupki.prom.ua/remote/dispatcher/state_contracting_view/2738812"/>
    <hyperlink ref="B10" r:id="rId14" display="https://my.zakupki.prom.ua/remote/dispatcher/state_purchase_view/13840137"/>
    <hyperlink ref="D10" r:id="rId15" display="https://my.zakupki.prom.ua/remote/dispatcher/state_contracting_view/3450997"/>
    <hyperlink ref="B11" r:id="rId16" display="https://my.zakupki.prom.ua/remote/dispatcher/state_purchase_view/13841023"/>
    <hyperlink ref="D11" r:id="rId17" display="https://my.zakupki.prom.ua/remote/dispatcher/state_contracting_view/3451205"/>
    <hyperlink ref="B12" r:id="rId18" display="https://my.zakupki.prom.ua/remote/dispatcher/state_purchase_view/13841272"/>
    <hyperlink ref="D12" r:id="rId19" display="https://my.zakupki.prom.ua/remote/dispatcher/state_contracting_view/3451282"/>
    <hyperlink ref="B13" r:id="rId20" display="https://my.zakupki.prom.ua/remote/dispatcher/state_purchase_view/12143579"/>
    <hyperlink ref="D13" r:id="rId21" display="https://my.zakupki.prom.ua/remote/dispatcher/state_contracting_view/3054889"/>
    <hyperlink ref="B14" r:id="rId22" display="https://my.zakupki.prom.ua/remote/dispatcher/state_purchase_view/13662387"/>
    <hyperlink ref="D14" r:id="rId23" display="https://my.zakupki.prom.ua/remote/dispatcher/state_contracting_view/3398944"/>
    <hyperlink ref="B15" r:id="rId24" display="https://my.zakupki.prom.ua/remote/dispatcher/state_purchase_view/13528856"/>
    <hyperlink ref="D15" r:id="rId25" display="https://my.zakupki.prom.ua/remote/dispatcher/state_contracting_view/3361023"/>
    <hyperlink ref="B16" r:id="rId26" display="https://my.zakupki.prom.ua/remote/dispatcher/state_purchase_view/13936882"/>
    <hyperlink ref="D16" r:id="rId27" display="https://my.zakupki.prom.ua/remote/dispatcher/state_contracting_view/3479110"/>
    <hyperlink ref="B17" r:id="rId28" display="https://my.zakupki.prom.ua/remote/dispatcher/state_purchase_view/14284805"/>
    <hyperlink ref="D17" r:id="rId29" display="https://my.zakupki.prom.ua/remote/dispatcher/state_contracting_view/3589567"/>
    <hyperlink ref="B18" r:id="rId30" display="https://my.zakupki.prom.ua/remote/dispatcher/state_purchase_view/14281417"/>
    <hyperlink ref="D18" r:id="rId31" display="https://my.zakupki.prom.ua/remote/dispatcher/state_contracting_view/3588454"/>
    <hyperlink ref="B19" r:id="rId32" display="https://my.zakupki.prom.ua/remote/dispatcher/state_purchase_view/14085490"/>
    <hyperlink ref="D19" r:id="rId33" display="https://my.zakupki.prom.ua/remote/dispatcher/state_contracting_view/3524935"/>
    <hyperlink ref="B20" r:id="rId34" display="https://my.zakupki.prom.ua/remote/dispatcher/state_purchase_view/13534596"/>
    <hyperlink ref="D20" r:id="rId35" display="https://my.zakupki.prom.ua/remote/dispatcher/state_contracting_view/3362652"/>
    <hyperlink ref="B21" r:id="rId36" display="https://my.zakupki.prom.ua/remote/dispatcher/state_purchase_view/13631624"/>
    <hyperlink ref="D21" r:id="rId37" display="https://my.zakupki.prom.ua/remote/dispatcher/state_contracting_view/3390519"/>
    <hyperlink ref="B22" r:id="rId38" display="https://my.zakupki.prom.ua/remote/dispatcher/state_purchase_view/13500065"/>
    <hyperlink ref="D22" r:id="rId39" display="https://my.zakupki.prom.ua/remote/dispatcher/state_contracting_view/3352599"/>
    <hyperlink ref="B23" r:id="rId40" display="https://my.zakupki.prom.ua/remote/dispatcher/state_purchase_view/13377344"/>
    <hyperlink ref="D23" r:id="rId41" display="https://my.zakupki.prom.ua/remote/dispatcher/state_contracting_view/3316994"/>
    <hyperlink ref="B24" r:id="rId42" display="https://my.zakupki.prom.ua/remote/dispatcher/state_purchase_view/13830862"/>
    <hyperlink ref="D24" r:id="rId43" display="https://my.zakupki.prom.ua/remote/dispatcher/state_contracting_view/3448023"/>
    <hyperlink ref="B25" r:id="rId44" display="https://my.zakupki.prom.ua/remote/dispatcher/state_purchase_view/13961178"/>
    <hyperlink ref="D25" r:id="rId45" display="https://my.zakupki.prom.ua/remote/dispatcher/state_contracting_view/3486560"/>
    <hyperlink ref="B26" r:id="rId46" display="https://my.zakupki.prom.ua/remote/dispatcher/state_purchase_view/14331154"/>
    <hyperlink ref="D26" r:id="rId47" display="https://my.zakupki.prom.ua/remote/dispatcher/state_contracting_view/3602847"/>
    <hyperlink ref="B27" r:id="rId48" display="https://my.zakupki.prom.ua/remote/dispatcher/state_purchase_view/13535004"/>
    <hyperlink ref="D27" r:id="rId49" display="https://my.zakupki.prom.ua/remote/dispatcher/state_contracting_view/3362798"/>
    <hyperlink ref="B28" r:id="rId50" display="https://my.zakupki.prom.ua/remote/dispatcher/state_purchase_view/13930034"/>
    <hyperlink ref="D28" r:id="rId51" display="https://my.zakupki.prom.ua/remote/dispatcher/state_contracting_view/3477032"/>
    <hyperlink ref="B29" r:id="rId52" display="https://my.zakupki.prom.ua/remote/dispatcher/state_purchase_view/13930469"/>
    <hyperlink ref="D29" r:id="rId53" display="https://my.zakupki.prom.ua/remote/dispatcher/state_contracting_view/3477184"/>
    <hyperlink ref="B30" r:id="rId54" display="https://my.zakupki.prom.ua/remote/dispatcher/state_purchase_view/11404791"/>
    <hyperlink ref="D30" r:id="rId55" display="https://my.zakupki.prom.ua/remote/dispatcher/state_contracting_view/2884623"/>
    <hyperlink ref="B31" r:id="rId56" display="https://my.zakupki.prom.ua/remote/dispatcher/state_purchase_view/13248584"/>
    <hyperlink ref="D31" r:id="rId57" display="https://my.zakupki.prom.ua/remote/dispatcher/state_contracting_view/3281931"/>
    <hyperlink ref="B32" r:id="rId58" display="https://my.zakupki.prom.ua/remote/dispatcher/state_purchase_view/9886615"/>
    <hyperlink ref="D32" r:id="rId59" display="https://my.zakupki.prom.ua/remote/dispatcher/state_contracting_view/2517805"/>
    <hyperlink ref="B33" r:id="rId60" display="https://my.zakupki.prom.ua/remote/dispatcher/state_purchase_view/14307619"/>
    <hyperlink ref="D33" r:id="rId61" display="https://my.zakupki.prom.ua/remote/dispatcher/state_contracting_view/3597092"/>
    <hyperlink ref="B34" r:id="rId62" display="https://my.zakupki.prom.ua/remote/dispatcher/state_purchase_view/13499555"/>
    <hyperlink ref="D34" r:id="rId63" display="https://my.zakupki.prom.ua/remote/dispatcher/state_contracting_view/3352499"/>
    <hyperlink ref="B35" r:id="rId64" display="https://my.zakupki.prom.ua/remote/dispatcher/state_purchase_view/14086167"/>
    <hyperlink ref="D35" r:id="rId65" display="https://my.zakupki.prom.ua/remote/dispatcher/state_contracting_view/3525181"/>
    <hyperlink ref="B36" r:id="rId66" display="https://my.zakupki.prom.ua/remote/dispatcher/state_purchase_view/14284020"/>
    <hyperlink ref="D36" r:id="rId67" display="https://my.zakupki.prom.ua/remote/dispatcher/state_contracting_view/3589316"/>
    <hyperlink ref="B37" r:id="rId68" display="https://my.zakupki.prom.ua/remote/dispatcher/state_purchase_view/13533623"/>
    <hyperlink ref="D37" r:id="rId69" display="https://my.zakupki.prom.ua/remote/dispatcher/state_contracting_view/3362386"/>
    <hyperlink ref="B38" r:id="rId70" display="https://my.zakupki.prom.ua/remote/dispatcher/state_purchase_view/13530429"/>
    <hyperlink ref="D38" r:id="rId71" display="https://my.zakupki.prom.ua/remote/dispatcher/state_contracting_view/3361652"/>
    <hyperlink ref="B39" r:id="rId72" display="https://my.zakupki.prom.ua/remote/dispatcher/state_purchase_view/10383846"/>
    <hyperlink ref="D39" r:id="rId73" display="https://my.zakupki.prom.ua/remote/dispatcher/state_contracting_view/2513629"/>
    <hyperlink ref="B40" r:id="rId74" display="https://my.zakupki.prom.ua/remote/dispatcher/state_purchase_view/13248920"/>
    <hyperlink ref="D40" r:id="rId75" display="https://my.zakupki.prom.ua/remote/dispatcher/state_contracting_view/3281882"/>
    <hyperlink ref="B41" r:id="rId76" display="https://my.zakupki.prom.ua/remote/dispatcher/state_purchase_view/14280794"/>
    <hyperlink ref="D41" r:id="rId77" display="https://my.zakupki.prom.ua/remote/dispatcher/state_contracting_view/3588212"/>
    <hyperlink ref="B42" r:id="rId78" display="https://my.zakupki.prom.ua/remote/dispatcher/state_purchase_view/13928268"/>
    <hyperlink ref="D42" r:id="rId79" display="https://my.zakupki.prom.ua/remote/dispatcher/state_contracting_view/3476580"/>
    <hyperlink ref="B43" r:id="rId80" display="https://my.zakupki.prom.ua/remote/dispatcher/state_purchase_view/13926016"/>
    <hyperlink ref="D43" r:id="rId81" display="https://my.zakupki.prom.ua/remote/dispatcher/state_contracting_view/3475723"/>
    <hyperlink ref="B44" r:id="rId82" display="https://my.zakupki.prom.ua/remote/dispatcher/state_purchase_view/11002685"/>
    <hyperlink ref="D44" r:id="rId83" display="https://my.zakupki.prom.ua/remote/dispatcher/state_contracting_view/2738742"/>
    <hyperlink ref="B45" r:id="rId84" display="https://my.zakupki.prom.ua/remote/dispatcher/state_purchase_view/10589344"/>
    <hyperlink ref="D45" r:id="rId85" display="https://my.zakupki.prom.ua/remote/dispatcher/state_contracting_view/2549757"/>
    <hyperlink ref="B46" r:id="rId86" display="https://my.zakupki.prom.ua/remote/dispatcher/state_purchase_view/9887270"/>
    <hyperlink ref="D46" r:id="rId87" display="https://my.zakupki.prom.ua/remote/dispatcher/state_contracting_view/2517748"/>
    <hyperlink ref="B47" r:id="rId88" display="https://my.zakupki.prom.ua/remote/dispatcher/state_purchase_view/13813229"/>
    <hyperlink ref="D47" r:id="rId89" display="https://my.zakupki.prom.ua/remote/dispatcher/state_contracting_view/3442614"/>
    <hyperlink ref="B48" r:id="rId90" display="https://my.zakupki.prom.ua/remote/dispatcher/state_purchase_view/13534069"/>
    <hyperlink ref="D48" r:id="rId91" display="https://my.zakupki.prom.ua/remote/dispatcher/state_contracting_view/3362504"/>
    <hyperlink ref="B49" r:id="rId92" display="https://my.zakupki.prom.ua/remote/dispatcher/state_purchase_view/13673286"/>
    <hyperlink ref="D49" r:id="rId93" display="https://my.zakupki.prom.ua/remote/dispatcher/state_contracting_view/3447055"/>
    <hyperlink ref="B50" r:id="rId94" display="https://my.zakupki.prom.ua/remote/dispatcher/state_purchase_view/13830292"/>
    <hyperlink ref="D50" r:id="rId95" display="https://my.zakupki.prom.ua/remote/dispatcher/state_contracting_view/3447883"/>
    <hyperlink ref="B51" r:id="rId96" display="https://my.zakupki.prom.ua/remote/dispatcher/state_purchase_view/13831756"/>
    <hyperlink ref="D51" r:id="rId97" display="https://my.zakupki.prom.ua/remote/dispatcher/state_contracting_view/3448272"/>
    <hyperlink ref="B52" r:id="rId98" display="https://my.zakupki.prom.ua/remote/dispatcher/state_purchase_view/14325768"/>
    <hyperlink ref="D52" r:id="rId99" display="https://my.zakupki.prom.ua/remote/dispatcher/state_contracting_view/3601397"/>
    <hyperlink ref="B53" r:id="rId100" display="https://my.zakupki.prom.ua/remote/dispatcher/state_purchase_view/14283017"/>
    <hyperlink ref="D53" r:id="rId101" display="https://my.zakupki.prom.ua/remote/dispatcher/state_contracting_view/3589013"/>
    <hyperlink ref="B54" r:id="rId102" display="https://my.zakupki.prom.ua/remote/dispatcher/state_purchase_view/14327549"/>
    <hyperlink ref="D54" r:id="rId103" display="https://my.zakupki.prom.ua/remote/dispatcher/state_contracting_view/3601876"/>
    <hyperlink ref="B55" r:id="rId104" display="https://my.zakupki.prom.ua/remote/dispatcher/state_purchase_view/14331391"/>
    <hyperlink ref="D55" r:id="rId105" display="https://my.zakupki.prom.ua/remote/dispatcher/state_contracting_view/3602914"/>
    <hyperlink ref="B56" r:id="rId106" display="https://my.zakupki.prom.ua/remote/dispatcher/state_purchase_view/14253141"/>
    <hyperlink ref="D56" r:id="rId107" display="https://my.zakupki.prom.ua/remote/dispatcher/state_contracting_view/3579398"/>
    <hyperlink ref="B57" r:id="rId108" display="https://my.zakupki.prom.ua/remote/dispatcher/state_purchase_view/13499195"/>
    <hyperlink ref="D57" r:id="rId109" display="https://my.zakupki.prom.ua/remote/dispatcher/state_contracting_view/3352437"/>
    <hyperlink ref="B58" r:id="rId110" display="https://my.zakupki.prom.ua/remote/dispatcher/state_purchase_view/13814859"/>
    <hyperlink ref="D58" r:id="rId111" display="https://my.zakupki.prom.ua/remote/dispatcher/state_contracting_view/3443068"/>
    <hyperlink ref="B59" r:id="rId112" display="https://my.zakupki.prom.ua/remote/dispatcher/state_purchase_view/13927411"/>
    <hyperlink ref="D59" r:id="rId113" display="https://my.zakupki.prom.ua/remote/dispatcher/state_contracting_view/3476237"/>
    <hyperlink ref="B60" r:id="rId114" display="https://my.zakupki.prom.ua/remote/dispatcher/state_purchase_view/14258243"/>
    <hyperlink ref="D60" r:id="rId115" display="https://my.zakupki.prom.ua/remote/dispatcher/state_contracting_view/3581012"/>
    <hyperlink ref="B61" r:id="rId116" display="https://my.zakupki.prom.ua/remote/dispatcher/state_purchase_view/14334364"/>
    <hyperlink ref="D61" r:id="rId117" display="https://my.zakupki.prom.ua/remote/dispatcher/state_contracting_view/3603653"/>
    <hyperlink ref="B62" r:id="rId118" display="https://my.zakupki.prom.ua/remote/dispatcher/state_purchase_view/13498169"/>
    <hyperlink ref="D62" r:id="rId119" display="https://my.zakupki.prom.ua/remote/dispatcher/state_contracting_view/3352118"/>
    <hyperlink ref="B63" r:id="rId120" display="https://my.zakupki.prom.ua/remote/dispatcher/state_purchase_view/13216303"/>
    <hyperlink ref="D63" r:id="rId121" display="https://my.zakupki.prom.ua/remote/dispatcher/state_contracting_view/3272720"/>
    <hyperlink ref="B64" r:id="rId122" display="https://my.zakupki.prom.ua/remote/dispatcher/state_purchase_view/13632106"/>
    <hyperlink ref="D64" r:id="rId123" display="https://my.zakupki.prom.ua/remote/dispatcher/state_contracting_view/3390614"/>
    <hyperlink ref="B65" r:id="rId124" display="https://my.zakupki.prom.ua/remote/dispatcher/state_purchase_view/11963764"/>
    <hyperlink ref="D65" r:id="rId125" display="https://my.zakupki.prom.ua/remote/dispatcher/state_contracting_view/2905488"/>
    <hyperlink ref="B66" r:id="rId126" display="https://my.zakupki.prom.ua/remote/dispatcher/state_purchase_view/13498315"/>
    <hyperlink ref="D66" r:id="rId127" display="https://my.zakupki.prom.ua/remote/dispatcher/state_contracting_view/3352190"/>
    <hyperlink ref="B67" r:id="rId128" display="https://my.zakupki.prom.ua/remote/dispatcher/state_purchase_view/13627511"/>
    <hyperlink ref="D67" r:id="rId129" display="https://my.zakupki.prom.ua/remote/dispatcher/state_contracting_view/3389549"/>
    <hyperlink ref="B68" r:id="rId130" display="https://my.zakupki.prom.ua/remote/dispatcher/state_purchase_view/14291918"/>
    <hyperlink ref="D68" r:id="rId131" display="https://my.zakupki.prom.ua/remote/dispatcher/state_contracting_view/3592137"/>
    <hyperlink ref="B69" r:id="rId132" display="https://my.zakupki.prom.ua/remote/dispatcher/state_purchase_view/13818390"/>
    <hyperlink ref="D69" r:id="rId133" display="https://my.zakupki.prom.ua/remote/dispatcher/state_contracting_view/3444164"/>
    <hyperlink ref="B70" r:id="rId134" display="https://my.zakupki.prom.ua/remote/dispatcher/state_purchase_view/13829765"/>
    <hyperlink ref="D70" r:id="rId135" display="https://my.zakupki.prom.ua/remote/dispatcher/state_contracting_view/3447680"/>
    <hyperlink ref="B71" r:id="rId136" display="https://my.zakupki.prom.ua/remote/dispatcher/state_purchase_view/13837434"/>
    <hyperlink ref="D71" r:id="rId137" display="https://my.zakupki.prom.ua/remote/dispatcher/state_contracting_view/3450076"/>
    <hyperlink ref="B72" r:id="rId138" display="https://my.zakupki.prom.ua/remote/dispatcher/state_purchase_view/13831218"/>
    <hyperlink ref="D72" r:id="rId139" display="https://my.zakupki.prom.ua/remote/dispatcher/state_contracting_view/3448172"/>
    <hyperlink ref="B73" r:id="rId140" display="https://my.zakupki.prom.ua/remote/dispatcher/state_purchase_view/13926469"/>
    <hyperlink ref="D73" r:id="rId141" display="https://my.zakupki.prom.ua/remote/dispatcher/state_contracting_view/3475916"/>
    <hyperlink ref="B74" r:id="rId142" display="https://my.zakupki.prom.ua/remote/dispatcher/state_purchase_view/14333589"/>
    <hyperlink ref="D74" r:id="rId143" display="https://my.zakupki.prom.ua/remote/dispatcher/state_contracting_view/3603485"/>
    <hyperlink ref="B75" r:id="rId144" display="https://my.zakupki.prom.ua/remote/dispatcher/state_purchase_view/13529619"/>
    <hyperlink ref="D75" r:id="rId145" display="https://my.zakupki.prom.ua/remote/dispatcher/state_contracting_view/3361177"/>
    <hyperlink ref="B76" r:id="rId146" display="https://my.zakupki.prom.ua/remote/dispatcher/state_purchase_view/13498771"/>
    <hyperlink ref="D76" r:id="rId147" display="https://my.zakupki.prom.ua/remote/dispatcher/state_contracting_view/3352299"/>
    <hyperlink ref="B77" r:id="rId148" display="https://my.zakupki.prom.ua/remote/dispatcher/state_purchase_view/13818498"/>
    <hyperlink ref="D77" r:id="rId149" display="https://my.zakupki.prom.ua/remote/dispatcher/state_contracting_view/3444244"/>
    <hyperlink ref="B78" r:id="rId150" display="https://my.zakupki.prom.ua/remote/dispatcher/state_purchase_view/13525221"/>
    <hyperlink ref="D78" r:id="rId151" display="https://my.zakupki.prom.ua/remote/dispatcher/state_contracting_view/3520207"/>
    <hyperlink ref="B79" r:id="rId152" display="https://my.zakupki.prom.ua/remote/dispatcher/state_purchase_view/14255988"/>
    <hyperlink ref="D79" r:id="rId153" display="https://my.zakupki.prom.ua/remote/dispatcher/state_contracting_view/3580293"/>
    <hyperlink ref="B80" r:id="rId154" display="https://my.zakupki.prom.ua/remote/dispatcher/state_purchase_view/14258648"/>
    <hyperlink ref="D80" r:id="rId155" display="https://my.zakupki.prom.ua/remote/dispatcher/state_contracting_view/3581114"/>
    <hyperlink ref="B81" r:id="rId156" display="https://my.zakupki.prom.ua/remote/dispatcher/state_purchase_view/14328306"/>
    <hyperlink ref="D81" r:id="rId157" display="https://my.zakupki.prom.ua/remote/dispatcher/state_contracting_view/3602294"/>
    <hyperlink ref="B82" r:id="rId158" display="https://my.zakupki.prom.ua/remote/dispatcher/state_purchase_view/14292715"/>
    <hyperlink ref="D82" r:id="rId159" display="https://my.zakupki.prom.ua/remote/dispatcher/state_contracting_view/3592279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PC-ROOT</cp:lastModifiedBy>
  <dcterms:created xsi:type="dcterms:W3CDTF">2023-03-23T15:54:47Z</dcterms:created>
  <dcterms:modified xsi:type="dcterms:W3CDTF">2023-03-27T08:41:32Z</dcterms:modified>
  <cp:category/>
</cp:coreProperties>
</file>