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0305" activeTab="3"/>
  </bookViews>
  <sheets>
    <sheet name="0611020" sheetId="1" r:id="rId1"/>
    <sheet name="форма№4-1м" sheetId="2" r:id="rId2"/>
    <sheet name="форма№4-2м" sheetId="3" r:id="rId3"/>
    <sheet name="форма№4-3м" sheetId="4" r:id="rId4"/>
  </sheets>
  <definedNames/>
  <calcPr fullCalcOnLoad="1"/>
</workbook>
</file>

<file path=xl/sharedStrings.xml><?xml version="1.0" encoding="utf-8"?>
<sst xmlns="http://schemas.openxmlformats.org/spreadsheetml/2006/main" count="237" uniqueCount="54">
  <si>
    <t xml:space="preserve">Назва </t>
  </si>
  <si>
    <t>закладу</t>
  </si>
  <si>
    <t>ЗОШ  № 5</t>
  </si>
  <si>
    <t>ЗОШ  №13</t>
  </si>
  <si>
    <t>ЗОШ  №14</t>
  </si>
  <si>
    <t>ЗОШ  №17</t>
  </si>
  <si>
    <t>ЗОШ  №18</t>
  </si>
  <si>
    <t>Всього</t>
  </si>
  <si>
    <t>Заробітна плата</t>
  </si>
  <si>
    <t>Нарахування на опл.праці</t>
  </si>
  <si>
    <t>Видатки на відрядження</t>
  </si>
  <si>
    <t>Оплата теплопостачання</t>
  </si>
  <si>
    <t>Оплата водопостачання та водовідв.</t>
  </si>
  <si>
    <t>Оплата електроенергії</t>
  </si>
  <si>
    <t>Предмети,матеріали,обл.та інвент.(миючі засоби,канц.тов.приладдя,бланки,меблі,придбання боєприпасів,зброї)</t>
  </si>
  <si>
    <t>Інші виплати населенню(інші виплати премії,гаранти та стипендії)</t>
  </si>
  <si>
    <t>Інші поточні видатки(сплата податків,зборівштрафів,пені)</t>
  </si>
  <si>
    <t>Опл.послуг(дезінфекція,вивезення відходів,охоронна сигналізація,повірка лічильників)</t>
  </si>
  <si>
    <t>Затверджено на зв.період</t>
  </si>
  <si>
    <t>Капітальне будівництво(придбання інших обєктів)</t>
  </si>
  <si>
    <t>Капітальний ремонт інших обєктів(вигот.проектно-кошто.документ.монтаж та обл.меблів реконст.інших обєктів)</t>
  </si>
  <si>
    <t>Придбання обл.предметів довгострокового користування (килими,підручники,штори меблі)</t>
  </si>
  <si>
    <t>Продукти харчування (послуги шкільних їдалень)</t>
  </si>
  <si>
    <t>Надходження і використання коштів отриманих,як плата за послуги (форма№4-1м)</t>
  </si>
  <si>
    <t>Табл.№2</t>
  </si>
  <si>
    <t>Надходження та використання коштів,отриманих за іншими джерелами власних надходжень(форма№4-2м)</t>
  </si>
  <si>
    <t>Табл.№3</t>
  </si>
  <si>
    <t>Надходження і використання інших надходжень спеціального фонду(форма№4-3м)</t>
  </si>
  <si>
    <t>Табл.№4</t>
  </si>
  <si>
    <t>Капітальний ремонт інших обєктів</t>
  </si>
  <si>
    <t>Ліцей №1 ім.І.Франка</t>
  </si>
  <si>
    <t>Ліцей №2</t>
  </si>
  <si>
    <t>Ліцей №3 ім.В.Чорновола</t>
  </si>
  <si>
    <t>Ліцей №4 ім.Л.Украінки</t>
  </si>
  <si>
    <t>Гімназія №6 ім.Героів АТО</t>
  </si>
  <si>
    <t>Ліцей №7</t>
  </si>
  <si>
    <t>Гімназія №8</t>
  </si>
  <si>
    <t>Гімназія №9ім.Героів Крут</t>
  </si>
  <si>
    <t>Гімназія №10 ім.Є.Коновальця</t>
  </si>
  <si>
    <t>ЗОШ  № 11 ім.Т.Зозулі</t>
  </si>
  <si>
    <t>Гімназія №15 ім.С.Бандери</t>
  </si>
  <si>
    <t>Ліцей №16 ім.Ю.Дрогобича</t>
  </si>
  <si>
    <t>Дрогобицький ліцей</t>
  </si>
  <si>
    <t>Ліцей ім.Б.Лепкого</t>
  </si>
  <si>
    <t>*</t>
  </si>
  <si>
    <t>3122, 3142</t>
  </si>
  <si>
    <t>0617321</t>
  </si>
  <si>
    <t>0617368</t>
  </si>
  <si>
    <t>Капітальне будівництво,реконструкція та реставрація</t>
  </si>
  <si>
    <t>Придбання обладнання. Реконстрт.та реставрація інших обєктів.</t>
  </si>
  <si>
    <t>0617363</t>
  </si>
  <si>
    <t>Всього використано за звітний період</t>
  </si>
  <si>
    <t>Назва закладу</t>
  </si>
  <si>
    <t>Всього по закладу</t>
  </si>
</sst>
</file>

<file path=xl/styles.xml><?xml version="1.0" encoding="utf-8"?>
<styleSheet xmlns="http://schemas.openxmlformats.org/spreadsheetml/2006/main">
  <numFmts count="4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₴&quot;;\-#,##0\ &quot;₴&quot;"/>
    <numFmt numFmtId="181" formatCode="#,##0\ &quot;₴&quot;;[Red]\-#,##0\ &quot;₴&quot;"/>
    <numFmt numFmtId="182" formatCode="#,##0.00\ &quot;₴&quot;;\-#,##0.00\ &quot;₴&quot;"/>
    <numFmt numFmtId="183" formatCode="#,##0.00\ &quot;₴&quot;;[Red]\-#,##0.00\ &quot;₴&quot;"/>
    <numFmt numFmtId="184" formatCode="_-* #,##0\ &quot;₴&quot;_-;\-* #,##0\ &quot;₴&quot;_-;_-* &quot;-&quot;\ &quot;₴&quot;_-;_-@_-"/>
    <numFmt numFmtId="185" formatCode="_-* #,##0\ _₴_-;\-* #,##0\ _₴_-;_-* &quot;-&quot;\ _₴_-;_-@_-"/>
    <numFmt numFmtId="186" formatCode="_-* #,##0.00\ &quot;₴&quot;_-;\-* #,##0.00\ &quot;₴&quot;_-;_-* &quot;-&quot;??\ &quot;₴&quot;_-;_-@_-"/>
    <numFmt numFmtId="187" formatCode="_-* #,##0.00\ _₴_-;\-* #,##0.00\ _₴_-;_-* &quot;-&quot;??\ 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0.0"/>
    <numFmt numFmtId="197" formatCode="0.000"/>
    <numFmt numFmtId="198" formatCode="0.0000"/>
  </numFmts>
  <fonts count="47">
    <font>
      <sz val="10"/>
      <name val="Arial Cyr"/>
      <family val="0"/>
    </font>
    <font>
      <b/>
      <sz val="8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color indexed="8"/>
      <name val="Arial Cyr"/>
      <family val="0"/>
    </font>
    <font>
      <sz val="8"/>
      <color indexed="10"/>
      <name val="Arial Cyr"/>
      <family val="0"/>
    </font>
    <font>
      <b/>
      <sz val="8"/>
      <color indexed="8"/>
      <name val="Arial Cyr"/>
      <family val="0"/>
    </font>
    <font>
      <b/>
      <sz val="8"/>
      <color indexed="10"/>
      <name val="Arial Cyr"/>
      <family val="0"/>
    </font>
    <font>
      <i/>
      <sz val="8"/>
      <name val="Arial Cyr"/>
      <family val="0"/>
    </font>
    <font>
      <b/>
      <sz val="10"/>
      <name val="Arial Cyr"/>
      <family val="0"/>
    </font>
    <font>
      <b/>
      <sz val="9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9" fontId="0" fillId="0" borderId="0" applyFont="0" applyFill="0" applyBorder="0" applyAlignment="0" applyProtection="0"/>
    <xf numFmtId="0" fontId="33" fillId="27" borderId="0" applyNumberFormat="0" applyBorder="0" applyAlignment="0" applyProtection="0"/>
    <xf numFmtId="0" fontId="3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28" borderId="6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1" applyNumberFormat="0" applyAlignment="0" applyProtection="0"/>
    <xf numFmtId="0" fontId="4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43" fillId="31" borderId="0" applyNumberFormat="0" applyBorder="0" applyAlignment="0" applyProtection="0"/>
    <xf numFmtId="0" fontId="0" fillId="32" borderId="8" applyNumberFormat="0" applyFont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2" fontId="2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2" fontId="2" fillId="0" borderId="10" xfId="0" applyNumberFormat="1" applyFont="1" applyBorder="1" applyAlignment="1">
      <alignment/>
    </xf>
    <xf numFmtId="2" fontId="5" fillId="0" borderId="10" xfId="0" applyNumberFormat="1" applyFont="1" applyBorder="1" applyAlignment="1">
      <alignment/>
    </xf>
    <xf numFmtId="2" fontId="2" fillId="0" borderId="10" xfId="0" applyNumberFormat="1" applyFont="1" applyFill="1" applyBorder="1" applyAlignment="1">
      <alignment/>
    </xf>
    <xf numFmtId="2" fontId="5" fillId="0" borderId="11" xfId="0" applyNumberFormat="1" applyFont="1" applyFill="1" applyBorder="1" applyAlignment="1">
      <alignment/>
    </xf>
    <xf numFmtId="2" fontId="2" fillId="0" borderId="0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2" fontId="6" fillId="0" borderId="0" xfId="0" applyNumberFormat="1" applyFont="1" applyFill="1" applyBorder="1" applyAlignment="1">
      <alignment/>
    </xf>
    <xf numFmtId="0" fontId="7" fillId="33" borderId="10" xfId="0" applyNumberFormat="1" applyFont="1" applyFill="1" applyBorder="1" applyAlignment="1">
      <alignment/>
    </xf>
    <xf numFmtId="0" fontId="7" fillId="0" borderId="10" xfId="0" applyNumberFormat="1" applyFont="1" applyBorder="1" applyAlignment="1">
      <alignment/>
    </xf>
    <xf numFmtId="0" fontId="2" fillId="0" borderId="10" xfId="0" applyNumberFormat="1" applyFont="1" applyBorder="1" applyAlignment="1">
      <alignment wrapText="1"/>
    </xf>
    <xf numFmtId="2" fontId="7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0" fontId="2" fillId="0" borderId="10" xfId="0" applyNumberFormat="1" applyFont="1" applyBorder="1" applyAlignment="1">
      <alignment/>
    </xf>
    <xf numFmtId="2" fontId="5" fillId="0" borderId="11" xfId="0" applyNumberFormat="1" applyFont="1" applyBorder="1" applyAlignment="1">
      <alignment/>
    </xf>
    <xf numFmtId="0" fontId="2" fillId="0" borderId="10" xfId="0" applyNumberFormat="1" applyFont="1" applyBorder="1" applyAlignment="1">
      <alignment horizontal="left" wrapText="1"/>
    </xf>
    <xf numFmtId="0" fontId="2" fillId="0" borderId="10" xfId="0" applyNumberFormat="1" applyFont="1" applyBorder="1" applyAlignment="1">
      <alignment horizontal="center" wrapText="1"/>
    </xf>
    <xf numFmtId="2" fontId="2" fillId="0" borderId="0" xfId="0" applyNumberFormat="1" applyFont="1" applyBorder="1" applyAlignment="1">
      <alignment horizontal="right"/>
    </xf>
    <xf numFmtId="0" fontId="1" fillId="0" borderId="10" xfId="0" applyNumberFormat="1" applyFont="1" applyBorder="1" applyAlignment="1">
      <alignment/>
    </xf>
    <xf numFmtId="0" fontId="5" fillId="33" borderId="10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5" fillId="0" borderId="10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0" fontId="2" fillId="0" borderId="0" xfId="0" applyNumberFormat="1" applyFont="1" applyBorder="1" applyAlignment="1">
      <alignment wrapText="1"/>
    </xf>
    <xf numFmtId="0" fontId="2" fillId="0" borderId="0" xfId="0" applyNumberFormat="1" applyFont="1" applyBorder="1" applyAlignment="1">
      <alignment/>
    </xf>
    <xf numFmtId="2" fontId="5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0" fontId="9" fillId="0" borderId="0" xfId="0" applyFont="1" applyAlignment="1">
      <alignment/>
    </xf>
    <xf numFmtId="0" fontId="7" fillId="34" borderId="10" xfId="0" applyNumberFormat="1" applyFont="1" applyFill="1" applyBorder="1" applyAlignment="1">
      <alignment/>
    </xf>
    <xf numFmtId="0" fontId="1" fillId="33" borderId="10" xfId="0" applyNumberFormat="1" applyFont="1" applyFill="1" applyBorder="1" applyAlignment="1">
      <alignment/>
    </xf>
    <xf numFmtId="0" fontId="5" fillId="34" borderId="10" xfId="0" applyNumberFormat="1" applyFont="1" applyFill="1" applyBorder="1" applyAlignment="1">
      <alignment/>
    </xf>
    <xf numFmtId="0" fontId="1" fillId="34" borderId="10" xfId="0" applyNumberFormat="1" applyFont="1" applyFill="1" applyBorder="1" applyAlignment="1">
      <alignment/>
    </xf>
    <xf numFmtId="0" fontId="8" fillId="34" borderId="10" xfId="0" applyNumberFormat="1" applyFont="1" applyFill="1" applyBorder="1" applyAlignment="1">
      <alignment/>
    </xf>
    <xf numFmtId="0" fontId="7" fillId="34" borderId="10" xfId="0" applyNumberFormat="1" applyFont="1" applyFill="1" applyBorder="1" applyAlignment="1">
      <alignment horizontal="right"/>
    </xf>
    <xf numFmtId="2" fontId="9" fillId="0" borderId="0" xfId="0" applyNumberFormat="1" applyFont="1" applyAlignment="1">
      <alignment/>
    </xf>
    <xf numFmtId="0" fontId="6" fillId="34" borderId="10" xfId="0" applyNumberFormat="1" applyFont="1" applyFill="1" applyBorder="1" applyAlignment="1">
      <alignment/>
    </xf>
    <xf numFmtId="0" fontId="6" fillId="33" borderId="10" xfId="0" applyNumberFormat="1" applyFont="1" applyFill="1" applyBorder="1" applyAlignment="1">
      <alignment/>
    </xf>
    <xf numFmtId="0" fontId="6" fillId="0" borderId="10" xfId="0" applyNumberFormat="1" applyFont="1" applyBorder="1" applyAlignment="1">
      <alignment/>
    </xf>
    <xf numFmtId="0" fontId="7" fillId="34" borderId="10" xfId="0" applyNumberFormat="1" applyFont="1" applyFill="1" applyBorder="1" applyAlignment="1">
      <alignment horizontal="center"/>
    </xf>
    <xf numFmtId="0" fontId="7" fillId="33" borderId="10" xfId="0" applyNumberFormat="1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/>
    </xf>
    <xf numFmtId="0" fontId="7" fillId="35" borderId="10" xfId="0" applyNumberFormat="1" applyFont="1" applyFill="1" applyBorder="1" applyAlignment="1">
      <alignment horizontal="center"/>
    </xf>
    <xf numFmtId="2" fontId="10" fillId="0" borderId="0" xfId="0" applyNumberFormat="1" applyFont="1" applyAlignment="1">
      <alignment horizontal="center"/>
    </xf>
    <xf numFmtId="49" fontId="11" fillId="34" borderId="12" xfId="0" applyNumberFormat="1" applyFont="1" applyFill="1" applyBorder="1" applyAlignment="1">
      <alignment horizontal="center"/>
    </xf>
    <xf numFmtId="49" fontId="11" fillId="34" borderId="13" xfId="0" applyNumberFormat="1" applyFont="1" applyFill="1" applyBorder="1" applyAlignment="1">
      <alignment horizontal="center"/>
    </xf>
    <xf numFmtId="0" fontId="0" fillId="0" borderId="10" xfId="0" applyBorder="1" applyAlignment="1">
      <alignment/>
    </xf>
    <xf numFmtId="0" fontId="29" fillId="0" borderId="10" xfId="0" applyFont="1" applyBorder="1" applyAlignment="1">
      <alignment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Z127"/>
  <sheetViews>
    <sheetView zoomScalePageLayoutView="0" workbookViewId="0" topLeftCell="A67">
      <pane xSplit="1" topLeftCell="B1" activePane="topRight" state="frozen"/>
      <selection pane="topLeft" activeCell="A1" sqref="A1"/>
      <selection pane="topRight" activeCell="A60" sqref="A60:L82"/>
    </sheetView>
  </sheetViews>
  <sheetFormatPr defaultColWidth="9.00390625" defaultRowHeight="12.75"/>
  <cols>
    <col min="1" max="1" width="29.875" style="2" customWidth="1"/>
    <col min="2" max="2" width="10.00390625" style="2" customWidth="1"/>
    <col min="3" max="3" width="9.625" style="2" customWidth="1"/>
    <col min="4" max="4" width="9.375" style="2" customWidth="1"/>
    <col min="5" max="6" width="9.00390625" style="2" customWidth="1"/>
    <col min="7" max="7" width="10.625" style="2" customWidth="1"/>
    <col min="8" max="8" width="10.00390625" style="2" customWidth="1"/>
    <col min="9" max="9" width="12.25390625" style="2" customWidth="1"/>
    <col min="10" max="10" width="10.625" style="2" customWidth="1"/>
    <col min="11" max="11" width="11.875" style="2" customWidth="1"/>
    <col min="12" max="12" width="11.25390625" style="2" customWidth="1"/>
    <col min="13" max="13" width="7.875" style="2" customWidth="1"/>
    <col min="14" max="14" width="8.875" style="2" customWidth="1"/>
    <col min="15" max="15" width="8.125" style="2" customWidth="1"/>
    <col min="16" max="16" width="9.875" style="2" customWidth="1"/>
    <col min="17" max="17" width="8.875" style="2" customWidth="1"/>
    <col min="18" max="18" width="10.25390625" style="2" customWidth="1"/>
    <col min="19" max="19" width="9.75390625" style="2" customWidth="1"/>
    <col min="20" max="20" width="8.375" style="2" customWidth="1"/>
    <col min="21" max="21" width="7.25390625" style="2" customWidth="1"/>
    <col min="22" max="22" width="8.00390625" style="2" customWidth="1"/>
    <col min="23" max="23" width="7.625" style="2" customWidth="1"/>
    <col min="24" max="24" width="8.875" style="2" customWidth="1"/>
    <col min="25" max="25" width="10.125" style="2" bestFit="1" customWidth="1"/>
    <col min="26" max="26" width="10.125" style="2" customWidth="1"/>
    <col min="27" max="27" width="10.375" style="2" customWidth="1"/>
    <col min="28" max="28" width="12.625" style="2" bestFit="1" customWidth="1"/>
    <col min="29" max="29" width="15.25390625" style="2" customWidth="1"/>
    <col min="30" max="16384" width="9.125" style="2" customWidth="1"/>
  </cols>
  <sheetData>
    <row r="1" spans="1:26" ht="11.25" customHeight="1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</row>
    <row r="2" spans="1:26" ht="1.5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7"/>
      <c r="Z2" s="7"/>
    </row>
    <row r="3" spans="1:26" ht="12.75" hidden="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5" ht="12.75">
      <c r="A4" s="29" t="s">
        <v>25</v>
      </c>
      <c r="B4" s="29"/>
      <c r="C4" s="36"/>
      <c r="D4" s="29"/>
      <c r="E4" s="29"/>
      <c r="F4" s="29"/>
      <c r="G4" s="29"/>
      <c r="H4" s="29"/>
      <c r="I4" s="1"/>
      <c r="J4" s="1"/>
      <c r="K4" s="1"/>
      <c r="L4" s="1"/>
      <c r="M4" s="1"/>
      <c r="N4" s="1"/>
      <c r="O4" s="1"/>
      <c r="P4" s="1"/>
      <c r="Q4" s="1"/>
      <c r="R4" s="19" t="s">
        <v>24</v>
      </c>
      <c r="S4" s="1"/>
      <c r="T4" s="1"/>
      <c r="U4" s="1"/>
      <c r="V4" s="1"/>
      <c r="W4" s="1"/>
      <c r="X4" s="1"/>
      <c r="Y4" s="1"/>
    </row>
    <row r="5" spans="1:25" ht="37.5" customHeight="1">
      <c r="A5" s="15" t="s">
        <v>0</v>
      </c>
      <c r="B5" s="15">
        <v>2210</v>
      </c>
      <c r="C5" s="21">
        <v>2210</v>
      </c>
      <c r="D5" s="32">
        <v>2240</v>
      </c>
      <c r="E5" s="21">
        <v>2240</v>
      </c>
      <c r="F5" s="32">
        <v>2250</v>
      </c>
      <c r="G5" s="21">
        <v>2250</v>
      </c>
      <c r="H5" s="32">
        <v>2730</v>
      </c>
      <c r="I5" s="21">
        <v>2730</v>
      </c>
      <c r="J5" s="32">
        <v>3110</v>
      </c>
      <c r="K5" s="21">
        <v>3110</v>
      </c>
      <c r="L5" s="11"/>
      <c r="M5" s="34"/>
      <c r="N5" s="33">
        <v>3122</v>
      </c>
      <c r="O5" s="31">
        <v>3122</v>
      </c>
      <c r="P5" s="20">
        <v>3132</v>
      </c>
      <c r="Q5" s="31">
        <v>3132</v>
      </c>
      <c r="R5" s="11"/>
      <c r="S5" s="1"/>
      <c r="T5" s="1"/>
      <c r="U5" s="1"/>
      <c r="V5" s="1"/>
      <c r="W5" s="1"/>
      <c r="X5" s="1"/>
      <c r="Y5" s="1"/>
    </row>
    <row r="6" spans="1:26" ht="135" customHeight="1">
      <c r="A6" s="15" t="s">
        <v>1</v>
      </c>
      <c r="B6" s="12" t="s">
        <v>18</v>
      </c>
      <c r="C6" s="12" t="s">
        <v>14</v>
      </c>
      <c r="D6" s="12" t="s">
        <v>18</v>
      </c>
      <c r="E6" s="17" t="s">
        <v>17</v>
      </c>
      <c r="F6" s="12" t="s">
        <v>18</v>
      </c>
      <c r="G6" s="12" t="s">
        <v>10</v>
      </c>
      <c r="H6" s="17" t="s">
        <v>18</v>
      </c>
      <c r="I6" s="12" t="s">
        <v>15</v>
      </c>
      <c r="J6" s="17" t="s">
        <v>18</v>
      </c>
      <c r="K6" s="17" t="s">
        <v>21</v>
      </c>
      <c r="L6" s="17"/>
      <c r="M6" s="12"/>
      <c r="N6" s="17" t="s">
        <v>18</v>
      </c>
      <c r="O6" s="12" t="s">
        <v>19</v>
      </c>
      <c r="P6" s="17" t="s">
        <v>18</v>
      </c>
      <c r="Q6" s="12" t="s">
        <v>20</v>
      </c>
      <c r="R6" s="17" t="s">
        <v>51</v>
      </c>
      <c r="S6" s="9"/>
      <c r="T6" s="9"/>
      <c r="U6" s="7"/>
      <c r="V6" s="7"/>
      <c r="W6" s="7"/>
      <c r="X6" s="7"/>
      <c r="Y6" s="7"/>
      <c r="Z6" s="7"/>
    </row>
    <row r="7" spans="1:25" s="8" customFormat="1" ht="12.75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"/>
      <c r="T7" s="1"/>
      <c r="U7" s="1"/>
      <c r="V7" s="1"/>
      <c r="W7" s="1"/>
      <c r="X7" s="1"/>
      <c r="Y7" s="1"/>
    </row>
    <row r="8" spans="1:18" s="1" customFormat="1" ht="11.25">
      <c r="A8" s="3" t="s">
        <v>30</v>
      </c>
      <c r="B8" s="4">
        <f>40000</f>
        <v>40000</v>
      </c>
      <c r="C8" s="4">
        <f>30000</f>
        <v>30000</v>
      </c>
      <c r="D8" s="4"/>
      <c r="E8" s="4"/>
      <c r="F8" s="4"/>
      <c r="G8" s="4"/>
      <c r="H8" s="4"/>
      <c r="I8" s="4"/>
      <c r="J8" s="4"/>
      <c r="K8" s="4"/>
      <c r="L8" s="4"/>
      <c r="M8" s="3"/>
      <c r="N8" s="3"/>
      <c r="O8" s="4"/>
      <c r="P8" s="4"/>
      <c r="Q8" s="3"/>
      <c r="R8" s="3">
        <f>C8+E8+G8+I8+K8+O8+Q8</f>
        <v>30000</v>
      </c>
    </row>
    <row r="9" spans="1:25" ht="12.75">
      <c r="A9" s="3" t="s">
        <v>31</v>
      </c>
      <c r="B9" s="4">
        <v>59000</v>
      </c>
      <c r="C9" s="4">
        <v>49407.54</v>
      </c>
      <c r="D9" s="4"/>
      <c r="E9" s="4"/>
      <c r="F9" s="4"/>
      <c r="G9" s="4"/>
      <c r="H9" s="4"/>
      <c r="I9" s="4"/>
      <c r="J9" s="4">
        <v>65100</v>
      </c>
      <c r="K9" s="4">
        <v>65100</v>
      </c>
      <c r="L9" s="4"/>
      <c r="M9" s="3"/>
      <c r="N9" s="3">
        <v>3240</v>
      </c>
      <c r="O9" s="4">
        <v>3240</v>
      </c>
      <c r="P9" s="4"/>
      <c r="Q9" s="3"/>
      <c r="R9" s="3">
        <f aca="true" t="shared" si="0" ref="R9:R26">C9+E9+G9+I9+K9+O9+Q9</f>
        <v>117747.54000000001</v>
      </c>
      <c r="S9" s="1"/>
      <c r="T9" s="1"/>
      <c r="U9" s="1"/>
      <c r="V9" s="1"/>
      <c r="W9" s="1"/>
      <c r="X9" s="1"/>
      <c r="Y9" s="1"/>
    </row>
    <row r="10" spans="1:25" ht="12.75">
      <c r="A10" s="3" t="s">
        <v>32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3"/>
      <c r="N10" s="3"/>
      <c r="O10" s="4"/>
      <c r="P10" s="4">
        <v>63100</v>
      </c>
      <c r="Q10" s="3">
        <v>63071</v>
      </c>
      <c r="R10" s="3">
        <f t="shared" si="0"/>
        <v>63071</v>
      </c>
      <c r="S10" s="1"/>
      <c r="T10" s="1"/>
      <c r="U10" s="1"/>
      <c r="V10" s="1"/>
      <c r="W10" s="1"/>
      <c r="X10" s="1"/>
      <c r="Y10" s="1"/>
    </row>
    <row r="11" spans="1:25" ht="12.75">
      <c r="A11" s="3" t="s">
        <v>33</v>
      </c>
      <c r="B11" s="4">
        <v>40075</v>
      </c>
      <c r="C11" s="4">
        <v>30075</v>
      </c>
      <c r="D11" s="4"/>
      <c r="E11" s="4"/>
      <c r="F11" s="4"/>
      <c r="G11" s="4"/>
      <c r="H11" s="4"/>
      <c r="I11" s="4"/>
      <c r="J11" s="4"/>
      <c r="K11" s="4"/>
      <c r="L11" s="4"/>
      <c r="M11" s="3"/>
      <c r="N11" s="3"/>
      <c r="O11" s="4"/>
      <c r="P11" s="4">
        <v>60000</v>
      </c>
      <c r="Q11" s="3">
        <v>60000</v>
      </c>
      <c r="R11" s="3">
        <f t="shared" si="0"/>
        <v>90075</v>
      </c>
      <c r="S11" s="1"/>
      <c r="T11" s="1"/>
      <c r="U11" s="1"/>
      <c r="V11" s="1"/>
      <c r="W11" s="1"/>
      <c r="X11" s="1"/>
      <c r="Y11" s="1"/>
    </row>
    <row r="12" spans="1:25" ht="12.75">
      <c r="A12" s="3" t="s">
        <v>2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3"/>
      <c r="N12" s="3"/>
      <c r="O12" s="4"/>
      <c r="P12" s="4">
        <v>2100</v>
      </c>
      <c r="Q12" s="4">
        <v>2025</v>
      </c>
      <c r="R12" s="3">
        <f t="shared" si="0"/>
        <v>2025</v>
      </c>
      <c r="S12" s="1"/>
      <c r="T12" s="1"/>
      <c r="U12" s="1"/>
      <c r="V12" s="1"/>
      <c r="W12" s="1"/>
      <c r="X12" s="1"/>
      <c r="Y12" s="1"/>
    </row>
    <row r="13" spans="1:25" ht="12.75">
      <c r="A13" s="5" t="s">
        <v>34</v>
      </c>
      <c r="B13" s="4">
        <v>12300</v>
      </c>
      <c r="C13" s="4">
        <v>12240</v>
      </c>
      <c r="D13" s="16"/>
      <c r="E13" s="6"/>
      <c r="F13" s="6"/>
      <c r="G13" s="4"/>
      <c r="H13" s="4"/>
      <c r="I13" s="4"/>
      <c r="J13" s="4"/>
      <c r="K13" s="4"/>
      <c r="L13" s="4"/>
      <c r="M13" s="3"/>
      <c r="N13" s="3"/>
      <c r="O13" s="4"/>
      <c r="P13" s="4">
        <v>45400</v>
      </c>
      <c r="Q13" s="4">
        <v>45094</v>
      </c>
      <c r="R13" s="3">
        <f t="shared" si="0"/>
        <v>57334</v>
      </c>
      <c r="S13" s="1"/>
      <c r="T13" s="1"/>
      <c r="U13" s="1"/>
      <c r="V13" s="1"/>
      <c r="W13" s="1"/>
      <c r="X13" s="1"/>
      <c r="Y13" s="1"/>
    </row>
    <row r="14" spans="1:25" ht="12.75">
      <c r="A14" s="5" t="s">
        <v>35</v>
      </c>
      <c r="B14" s="4">
        <v>12000</v>
      </c>
      <c r="C14" s="4">
        <v>11687.28</v>
      </c>
      <c r="D14" s="4"/>
      <c r="E14" s="4"/>
      <c r="F14" s="4"/>
      <c r="G14" s="4"/>
      <c r="H14" s="4"/>
      <c r="I14" s="4"/>
      <c r="J14" s="4">
        <v>12258.54</v>
      </c>
      <c r="K14" s="4">
        <v>12258.54</v>
      </c>
      <c r="L14" s="4"/>
      <c r="M14" s="3"/>
      <c r="N14" s="3"/>
      <c r="O14" s="4"/>
      <c r="P14" s="4">
        <v>45080</v>
      </c>
      <c r="Q14" s="4">
        <v>43219</v>
      </c>
      <c r="R14" s="3">
        <f t="shared" si="0"/>
        <v>67164.82</v>
      </c>
      <c r="S14" s="1"/>
      <c r="T14" s="1"/>
      <c r="U14" s="1"/>
      <c r="V14" s="1"/>
      <c r="W14" s="1"/>
      <c r="X14" s="1"/>
      <c r="Y14" s="1"/>
    </row>
    <row r="15" spans="1:25" ht="12.75">
      <c r="A15" s="5" t="s">
        <v>36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3"/>
      <c r="N15" s="3"/>
      <c r="O15" s="4"/>
      <c r="P15" s="4"/>
      <c r="Q15" s="4"/>
      <c r="R15" s="3">
        <f t="shared" si="0"/>
        <v>0</v>
      </c>
      <c r="S15" s="1"/>
      <c r="T15" s="1"/>
      <c r="U15" s="1"/>
      <c r="V15" s="1"/>
      <c r="W15" s="1"/>
      <c r="X15" s="1"/>
      <c r="Y15" s="1"/>
    </row>
    <row r="16" spans="1:25" ht="12.75">
      <c r="A16" s="5" t="s">
        <v>37</v>
      </c>
      <c r="B16" s="4">
        <v>1000</v>
      </c>
      <c r="C16" s="4">
        <v>996</v>
      </c>
      <c r="D16" s="4"/>
      <c r="E16" s="4"/>
      <c r="F16" s="4"/>
      <c r="G16" s="4"/>
      <c r="H16" s="4"/>
      <c r="I16" s="4"/>
      <c r="J16" s="4">
        <v>23004</v>
      </c>
      <c r="K16" s="4">
        <v>23004</v>
      </c>
      <c r="L16" s="4"/>
      <c r="M16" s="3"/>
      <c r="N16" s="3"/>
      <c r="O16" s="4"/>
      <c r="P16" s="4"/>
      <c r="Q16" s="4"/>
      <c r="R16" s="3">
        <f t="shared" si="0"/>
        <v>24000</v>
      </c>
      <c r="S16" s="1"/>
      <c r="T16" s="1"/>
      <c r="U16" s="1"/>
      <c r="V16" s="1"/>
      <c r="W16" s="1"/>
      <c r="X16" s="1"/>
      <c r="Y16" s="1"/>
    </row>
    <row r="17" spans="1:25" ht="12.75">
      <c r="A17" s="5" t="s">
        <v>38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3"/>
      <c r="N17" s="3"/>
      <c r="O17" s="4"/>
      <c r="P17" s="4"/>
      <c r="Q17" s="4"/>
      <c r="R17" s="3">
        <f t="shared" si="0"/>
        <v>0</v>
      </c>
      <c r="S17" s="1"/>
      <c r="T17" s="1"/>
      <c r="U17" s="1"/>
      <c r="V17" s="1"/>
      <c r="W17" s="1"/>
      <c r="X17" s="1"/>
      <c r="Y17" s="1"/>
    </row>
    <row r="18" spans="1:25" ht="12.75">
      <c r="A18" s="5" t="s">
        <v>39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3"/>
      <c r="N18" s="3"/>
      <c r="O18" s="4"/>
      <c r="P18" s="4">
        <v>28700</v>
      </c>
      <c r="Q18" s="4">
        <v>28616</v>
      </c>
      <c r="R18" s="3">
        <f t="shared" si="0"/>
        <v>28616</v>
      </c>
      <c r="S18" s="1"/>
      <c r="T18" s="1"/>
      <c r="U18" s="1"/>
      <c r="V18" s="1"/>
      <c r="W18" s="1"/>
      <c r="X18" s="1"/>
      <c r="Y18" s="1"/>
    </row>
    <row r="19" spans="1:25" ht="12.75">
      <c r="A19" s="5" t="s">
        <v>3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3"/>
      <c r="N19" s="3"/>
      <c r="O19" s="4"/>
      <c r="P19" s="4"/>
      <c r="Q19" s="4"/>
      <c r="R19" s="3">
        <f t="shared" si="0"/>
        <v>0</v>
      </c>
      <c r="S19" s="1"/>
      <c r="T19" s="1"/>
      <c r="U19" s="1"/>
      <c r="V19" s="1"/>
      <c r="W19" s="1"/>
      <c r="X19" s="1"/>
      <c r="Y19" s="1"/>
    </row>
    <row r="20" spans="1:25" ht="12.75">
      <c r="A20" s="5" t="s">
        <v>4</v>
      </c>
      <c r="B20" s="4">
        <v>23000</v>
      </c>
      <c r="C20" s="4">
        <v>12550</v>
      </c>
      <c r="D20" s="4"/>
      <c r="E20" s="4"/>
      <c r="F20" s="4"/>
      <c r="G20" s="4"/>
      <c r="H20" s="4"/>
      <c r="I20" s="4"/>
      <c r="J20" s="4">
        <v>3248</v>
      </c>
      <c r="K20" s="4">
        <v>3248</v>
      </c>
      <c r="L20" s="4"/>
      <c r="M20" s="3"/>
      <c r="N20" s="3"/>
      <c r="O20" s="4"/>
      <c r="P20" s="4">
        <v>2100</v>
      </c>
      <c r="Q20" s="4">
        <v>2025</v>
      </c>
      <c r="R20" s="3">
        <f t="shared" si="0"/>
        <v>17823</v>
      </c>
      <c r="S20" s="1"/>
      <c r="T20" s="1"/>
      <c r="U20" s="1"/>
      <c r="V20" s="1"/>
      <c r="W20" s="1"/>
      <c r="X20" s="1"/>
      <c r="Y20" s="1"/>
    </row>
    <row r="21" spans="1:25" ht="12.75">
      <c r="A21" s="5" t="s">
        <v>40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3"/>
      <c r="N21" s="3"/>
      <c r="O21" s="4"/>
      <c r="P21" s="4"/>
      <c r="Q21" s="4"/>
      <c r="R21" s="3">
        <f t="shared" si="0"/>
        <v>0</v>
      </c>
      <c r="S21" s="1"/>
      <c r="T21" s="1"/>
      <c r="U21" s="1"/>
      <c r="V21" s="1"/>
      <c r="W21" s="1"/>
      <c r="X21" s="1"/>
      <c r="Y21" s="1"/>
    </row>
    <row r="22" spans="1:25" ht="12.75">
      <c r="A22" s="5" t="s">
        <v>41</v>
      </c>
      <c r="B22" s="4">
        <v>7245.78</v>
      </c>
      <c r="C22" s="4"/>
      <c r="D22" s="4"/>
      <c r="E22" s="4"/>
      <c r="F22" s="4"/>
      <c r="G22" s="4"/>
      <c r="H22" s="4"/>
      <c r="I22" s="4"/>
      <c r="J22" s="4">
        <f>1173.4+29853.06</f>
        <v>31026.460000000003</v>
      </c>
      <c r="K22" s="4">
        <v>29853.06</v>
      </c>
      <c r="L22" s="4"/>
      <c r="M22" s="3"/>
      <c r="N22" s="3"/>
      <c r="O22" s="4"/>
      <c r="P22" s="4">
        <v>2100</v>
      </c>
      <c r="Q22" s="4">
        <v>2025</v>
      </c>
      <c r="R22" s="3">
        <f t="shared" si="0"/>
        <v>31878.06</v>
      </c>
      <c r="S22" s="1"/>
      <c r="T22" s="1"/>
      <c r="U22" s="1"/>
      <c r="V22" s="1"/>
      <c r="W22" s="1"/>
      <c r="X22" s="1"/>
      <c r="Y22" s="1"/>
    </row>
    <row r="23" spans="1:25" ht="12.75">
      <c r="A23" s="5" t="s">
        <v>5</v>
      </c>
      <c r="B23" s="4">
        <v>9000</v>
      </c>
      <c r="C23" s="4">
        <v>8409.8</v>
      </c>
      <c r="D23" s="4"/>
      <c r="E23" s="4"/>
      <c r="F23" s="4">
        <v>1792.54</v>
      </c>
      <c r="G23" s="4">
        <v>450</v>
      </c>
      <c r="H23" s="4"/>
      <c r="I23" s="4"/>
      <c r="J23" s="4">
        <v>3290</v>
      </c>
      <c r="K23" s="4">
        <v>3290</v>
      </c>
      <c r="L23" s="4"/>
      <c r="M23" s="3"/>
      <c r="N23" s="3"/>
      <c r="O23" s="4"/>
      <c r="P23" s="4">
        <v>93000</v>
      </c>
      <c r="Q23" s="4">
        <v>93000</v>
      </c>
      <c r="R23" s="3">
        <f t="shared" si="0"/>
        <v>105149.8</v>
      </c>
      <c r="S23" s="1"/>
      <c r="T23" s="1"/>
      <c r="U23" s="1"/>
      <c r="V23" s="1"/>
      <c r="W23" s="1"/>
      <c r="X23" s="1"/>
      <c r="Y23" s="1"/>
    </row>
    <row r="24" spans="1:25" ht="12.75">
      <c r="A24" s="5" t="s">
        <v>6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3"/>
      <c r="N24" s="3"/>
      <c r="O24" s="4"/>
      <c r="P24" s="4">
        <v>43000</v>
      </c>
      <c r="Q24" s="4">
        <v>43000</v>
      </c>
      <c r="R24" s="3">
        <f t="shared" si="0"/>
        <v>43000</v>
      </c>
      <c r="S24" s="1"/>
      <c r="T24" s="1"/>
      <c r="U24" s="1"/>
      <c r="V24" s="1"/>
      <c r="W24" s="1"/>
      <c r="X24" s="1"/>
      <c r="Y24" s="1"/>
    </row>
    <row r="25" spans="1:25" ht="12.75">
      <c r="A25" s="5" t="s">
        <v>42</v>
      </c>
      <c r="B25" s="4">
        <v>208155.92</v>
      </c>
      <c r="C25" s="4">
        <v>208155.92</v>
      </c>
      <c r="D25" s="4">
        <v>30000</v>
      </c>
      <c r="E25" s="4">
        <v>8117.61</v>
      </c>
      <c r="F25" s="4">
        <v>207.46</v>
      </c>
      <c r="G25" s="4">
        <v>207.46</v>
      </c>
      <c r="H25" s="4">
        <v>3000</v>
      </c>
      <c r="I25" s="4">
        <v>3000</v>
      </c>
      <c r="J25" s="4"/>
      <c r="K25" s="4"/>
      <c r="L25" s="4"/>
      <c r="M25" s="3"/>
      <c r="N25" s="3"/>
      <c r="O25" s="4"/>
      <c r="P25" s="4"/>
      <c r="Q25" s="4"/>
      <c r="R25" s="3">
        <f t="shared" si="0"/>
        <v>219480.99</v>
      </c>
      <c r="S25" s="1"/>
      <c r="T25" s="1"/>
      <c r="U25" s="1"/>
      <c r="V25" s="1"/>
      <c r="W25" s="1"/>
      <c r="X25" s="1"/>
      <c r="Y25" s="1"/>
    </row>
    <row r="26" spans="1:25" ht="12.75">
      <c r="A26" s="5" t="s">
        <v>43</v>
      </c>
      <c r="B26" s="4">
        <v>75000</v>
      </c>
      <c r="C26" s="4">
        <v>74167.13</v>
      </c>
      <c r="D26" s="4"/>
      <c r="E26" s="4"/>
      <c r="F26" s="16"/>
      <c r="G26" s="6"/>
      <c r="H26" s="6"/>
      <c r="I26" s="6"/>
      <c r="J26" s="6"/>
      <c r="K26" s="6"/>
      <c r="L26" s="4"/>
      <c r="M26" s="3"/>
      <c r="N26" s="3"/>
      <c r="O26" s="4"/>
      <c r="P26" s="4">
        <v>5500</v>
      </c>
      <c r="Q26" s="4">
        <v>5400</v>
      </c>
      <c r="R26" s="3">
        <f t="shared" si="0"/>
        <v>79567.13</v>
      </c>
      <c r="S26" s="1"/>
      <c r="T26" s="1"/>
      <c r="U26" s="1"/>
      <c r="V26" s="1"/>
      <c r="W26" s="1"/>
      <c r="X26" s="1"/>
      <c r="Y26" s="1"/>
    </row>
    <row r="27" spans="1:25" ht="12.75">
      <c r="A27" s="3" t="s">
        <v>7</v>
      </c>
      <c r="B27" s="3">
        <f aca="true" t="shared" si="1" ref="B27:H27">SUM(B8:B26)</f>
        <v>486776.7</v>
      </c>
      <c r="C27" s="3">
        <f>SUM(C8:C26)</f>
        <v>437688.67000000004</v>
      </c>
      <c r="D27" s="3">
        <f t="shared" si="1"/>
        <v>30000</v>
      </c>
      <c r="E27" s="3">
        <f t="shared" si="1"/>
        <v>8117.61</v>
      </c>
      <c r="F27" s="3">
        <f t="shared" si="1"/>
        <v>2000</v>
      </c>
      <c r="G27" s="3">
        <f t="shared" si="1"/>
        <v>657.46</v>
      </c>
      <c r="H27" s="3">
        <f t="shared" si="1"/>
        <v>3000</v>
      </c>
      <c r="I27" s="3">
        <f aca="true" t="shared" si="2" ref="I27:O27">SUM(I8:I26)</f>
        <v>3000</v>
      </c>
      <c r="J27" s="3">
        <f t="shared" si="2"/>
        <v>137927</v>
      </c>
      <c r="K27" s="3">
        <f>SUM(K8:K26)</f>
        <v>136753.6</v>
      </c>
      <c r="L27" s="3">
        <f t="shared" si="2"/>
        <v>0</v>
      </c>
      <c r="M27" s="3">
        <f t="shared" si="2"/>
        <v>0</v>
      </c>
      <c r="N27" s="3">
        <f t="shared" si="2"/>
        <v>3240</v>
      </c>
      <c r="O27" s="3">
        <f t="shared" si="2"/>
        <v>3240</v>
      </c>
      <c r="P27" s="3">
        <f>SUM(P8:P26)</f>
        <v>390080</v>
      </c>
      <c r="Q27" s="3">
        <f>SUM(Q8:Q26)</f>
        <v>387475</v>
      </c>
      <c r="R27" s="3">
        <f>C27+E27+G27+I27+K27+M27+O27+Q27</f>
        <v>976932.3400000001</v>
      </c>
      <c r="S27" s="1"/>
      <c r="T27" s="1"/>
      <c r="U27" s="1"/>
      <c r="V27" s="1"/>
      <c r="W27" s="1"/>
      <c r="X27" s="1"/>
      <c r="Y27" s="1"/>
    </row>
    <row r="28" spans="1:25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ht="12.75">
      <c r="A31" s="29" t="s">
        <v>23</v>
      </c>
      <c r="B31" s="29"/>
      <c r="C31" s="29"/>
      <c r="D31" s="29"/>
      <c r="E31" s="29"/>
      <c r="F31" s="22"/>
      <c r="G31" s="1"/>
      <c r="H31" s="1"/>
      <c r="I31" s="1"/>
      <c r="J31" s="1"/>
      <c r="K31" s="1"/>
      <c r="L31" s="1"/>
      <c r="M31" s="1"/>
      <c r="N31" s="1"/>
      <c r="O31" s="1"/>
      <c r="P31" s="19" t="s">
        <v>26</v>
      </c>
      <c r="Q31" s="1"/>
      <c r="R31" s="1"/>
      <c r="S31" s="1"/>
      <c r="T31" s="1"/>
      <c r="U31" s="1"/>
      <c r="V31" s="1"/>
      <c r="W31" s="1"/>
      <c r="X31" s="1"/>
      <c r="Y31" s="1"/>
    </row>
    <row r="32" spans="1:25" ht="18" customHeight="1">
      <c r="A32" s="15" t="s">
        <v>0</v>
      </c>
      <c r="B32" s="15">
        <v>2210</v>
      </c>
      <c r="C32" s="10">
        <v>2210</v>
      </c>
      <c r="D32" s="30">
        <v>2230</v>
      </c>
      <c r="E32" s="10">
        <v>2230</v>
      </c>
      <c r="F32" s="30">
        <v>2240</v>
      </c>
      <c r="G32" s="10">
        <v>2240</v>
      </c>
      <c r="H32" s="20">
        <v>2111</v>
      </c>
      <c r="I32" s="31">
        <v>2111</v>
      </c>
      <c r="J32" s="30">
        <v>2120</v>
      </c>
      <c r="K32" s="10">
        <v>2120</v>
      </c>
      <c r="L32" s="30">
        <v>3110</v>
      </c>
      <c r="M32" s="10">
        <v>3110</v>
      </c>
      <c r="N32" s="30">
        <v>2800</v>
      </c>
      <c r="O32" s="10">
        <v>2800</v>
      </c>
      <c r="P32" s="37">
        <v>2271</v>
      </c>
      <c r="Q32" s="38">
        <v>2271</v>
      </c>
      <c r="R32" s="39">
        <v>2272</v>
      </c>
      <c r="S32" s="21">
        <v>2272</v>
      </c>
      <c r="T32" s="23">
        <v>2273</v>
      </c>
      <c r="U32" s="21">
        <v>2273</v>
      </c>
      <c r="V32" s="23">
        <v>2282</v>
      </c>
      <c r="W32" s="23">
        <v>2282</v>
      </c>
      <c r="X32" s="23"/>
      <c r="Y32" s="24"/>
    </row>
    <row r="33" spans="1:25" ht="138.75" customHeight="1">
      <c r="A33" s="15" t="s">
        <v>1</v>
      </c>
      <c r="B33" s="12" t="s">
        <v>18</v>
      </c>
      <c r="C33" s="12" t="s">
        <v>14</v>
      </c>
      <c r="D33" s="12" t="s">
        <v>18</v>
      </c>
      <c r="E33" s="17" t="s">
        <v>22</v>
      </c>
      <c r="F33" s="12" t="s">
        <v>18</v>
      </c>
      <c r="G33" s="17" t="s">
        <v>17</v>
      </c>
      <c r="H33" s="17" t="s">
        <v>18</v>
      </c>
      <c r="I33" s="17" t="s">
        <v>8</v>
      </c>
      <c r="J33" s="17" t="s">
        <v>18</v>
      </c>
      <c r="K33" s="18" t="s">
        <v>9</v>
      </c>
      <c r="L33" s="17" t="s">
        <v>18</v>
      </c>
      <c r="M33" s="17" t="s">
        <v>21</v>
      </c>
      <c r="N33" s="17" t="s">
        <v>18</v>
      </c>
      <c r="O33" s="12" t="s">
        <v>16</v>
      </c>
      <c r="P33" s="17" t="s">
        <v>18</v>
      </c>
      <c r="Q33" s="12" t="s">
        <v>11</v>
      </c>
      <c r="R33" s="17" t="s">
        <v>18</v>
      </c>
      <c r="S33" s="12" t="s">
        <v>12</v>
      </c>
      <c r="T33" s="17" t="s">
        <v>18</v>
      </c>
      <c r="U33" s="12" t="s">
        <v>13</v>
      </c>
      <c r="V33" s="17" t="s">
        <v>18</v>
      </c>
      <c r="W33" s="12" t="s">
        <v>15</v>
      </c>
      <c r="X33" s="17" t="s">
        <v>51</v>
      </c>
      <c r="Y33" s="25"/>
    </row>
    <row r="34" spans="1:25" ht="12.7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26"/>
    </row>
    <row r="35" spans="1:25" ht="12.75">
      <c r="A35" s="3" t="s">
        <v>30</v>
      </c>
      <c r="B35" s="3">
        <v>12300</v>
      </c>
      <c r="C35" s="4">
        <v>8696</v>
      </c>
      <c r="D35" s="4"/>
      <c r="E35" s="4"/>
      <c r="F35" s="4">
        <v>1100</v>
      </c>
      <c r="G35" s="4">
        <v>557.55</v>
      </c>
      <c r="H35" s="3"/>
      <c r="I35" s="3"/>
      <c r="J35" s="4"/>
      <c r="K35" s="4"/>
      <c r="L35" s="4">
        <v>1610</v>
      </c>
      <c r="M35" s="4">
        <v>1610</v>
      </c>
      <c r="N35" s="4">
        <v>11200</v>
      </c>
      <c r="O35" s="4">
        <v>10868.81</v>
      </c>
      <c r="P35" s="4">
        <v>1478.67</v>
      </c>
      <c r="Q35" s="4">
        <v>1478.67</v>
      </c>
      <c r="R35" s="4">
        <v>170</v>
      </c>
      <c r="S35" s="4">
        <v>161.5</v>
      </c>
      <c r="T35" s="4">
        <v>1559.7</v>
      </c>
      <c r="U35" s="4">
        <v>1559.7</v>
      </c>
      <c r="V35" s="4">
        <v>200</v>
      </c>
      <c r="W35" s="4"/>
      <c r="X35" s="4">
        <f>C35+E35+G35+I35+K35+M35+O35+Q35+S35+U35+W35</f>
        <v>24932.23</v>
      </c>
      <c r="Y35" s="27"/>
    </row>
    <row r="36" spans="1:25" ht="12.75">
      <c r="A36" s="3" t="s">
        <v>31</v>
      </c>
      <c r="B36" s="3">
        <v>20100</v>
      </c>
      <c r="C36" s="4">
        <v>20053.55</v>
      </c>
      <c r="D36" s="4"/>
      <c r="E36" s="4"/>
      <c r="F36" s="4">
        <v>900</v>
      </c>
      <c r="G36" s="4">
        <v>227.63</v>
      </c>
      <c r="H36" s="3"/>
      <c r="I36" s="3"/>
      <c r="J36" s="4"/>
      <c r="K36" s="4"/>
      <c r="L36" s="4">
        <v>3580</v>
      </c>
      <c r="M36" s="4">
        <v>3579</v>
      </c>
      <c r="N36" s="4">
        <v>13120</v>
      </c>
      <c r="O36" s="4">
        <v>13108.34</v>
      </c>
      <c r="P36" s="4">
        <v>1678.07</v>
      </c>
      <c r="Q36" s="4">
        <v>1678.07</v>
      </c>
      <c r="R36" s="4">
        <v>90</v>
      </c>
      <c r="S36" s="4">
        <v>86.35</v>
      </c>
      <c r="T36" s="4">
        <v>1209.95</v>
      </c>
      <c r="U36" s="4">
        <v>1209.95</v>
      </c>
      <c r="V36" s="4">
        <v>200</v>
      </c>
      <c r="W36" s="4"/>
      <c r="X36" s="4">
        <f aca="true" t="shared" si="3" ref="X36:X53">C36+E36+G36+I36+K36+M36+O36+Q36+S36+U36+W36</f>
        <v>39942.89</v>
      </c>
      <c r="Y36" s="27"/>
    </row>
    <row r="37" spans="1:25" ht="12.75">
      <c r="A37" s="3" t="s">
        <v>32</v>
      </c>
      <c r="B37" s="3">
        <v>4500</v>
      </c>
      <c r="C37" s="4">
        <v>4258.44</v>
      </c>
      <c r="D37" s="4"/>
      <c r="E37" s="4"/>
      <c r="F37" s="4"/>
      <c r="G37" s="4"/>
      <c r="H37" s="3"/>
      <c r="I37" s="3"/>
      <c r="J37" s="4"/>
      <c r="K37" s="4"/>
      <c r="L37" s="4">
        <v>600</v>
      </c>
      <c r="M37" s="4">
        <v>600</v>
      </c>
      <c r="N37" s="4">
        <v>600</v>
      </c>
      <c r="O37" s="4">
        <v>580</v>
      </c>
      <c r="P37" s="4"/>
      <c r="Q37" s="4"/>
      <c r="R37" s="4"/>
      <c r="S37" s="4"/>
      <c r="T37" s="4"/>
      <c r="U37" s="4"/>
      <c r="V37" s="4"/>
      <c r="W37" s="4"/>
      <c r="X37" s="4">
        <f t="shared" si="3"/>
        <v>5438.44</v>
      </c>
      <c r="Y37" s="27"/>
    </row>
    <row r="38" spans="1:25" ht="12.75">
      <c r="A38" s="3" t="s">
        <v>33</v>
      </c>
      <c r="B38" s="3">
        <v>2000</v>
      </c>
      <c r="C38" s="4">
        <v>758.44</v>
      </c>
      <c r="D38" s="4"/>
      <c r="E38" s="4"/>
      <c r="F38" s="4"/>
      <c r="G38" s="4"/>
      <c r="H38" s="3"/>
      <c r="I38" s="3"/>
      <c r="J38" s="4"/>
      <c r="K38" s="4"/>
      <c r="L38" s="4"/>
      <c r="M38" s="4"/>
      <c r="N38" s="4">
        <v>600</v>
      </c>
      <c r="O38" s="4">
        <v>580</v>
      </c>
      <c r="P38" s="4"/>
      <c r="Q38" s="4"/>
      <c r="R38" s="4">
        <v>60</v>
      </c>
      <c r="S38" s="4">
        <v>58.16</v>
      </c>
      <c r="T38" s="4"/>
      <c r="U38" s="4"/>
      <c r="V38" s="4"/>
      <c r="W38" s="4"/>
      <c r="X38" s="4">
        <f t="shared" si="3"/>
        <v>1396.6000000000001</v>
      </c>
      <c r="Y38" s="27"/>
    </row>
    <row r="39" spans="1:25" ht="12.75">
      <c r="A39" s="3" t="s">
        <v>2</v>
      </c>
      <c r="B39" s="3">
        <v>3000</v>
      </c>
      <c r="C39" s="4">
        <v>758.44</v>
      </c>
      <c r="D39" s="4"/>
      <c r="E39" s="4"/>
      <c r="F39" s="4"/>
      <c r="G39" s="4"/>
      <c r="H39" s="3"/>
      <c r="I39" s="3"/>
      <c r="J39" s="4"/>
      <c r="K39" s="4"/>
      <c r="L39" s="4">
        <v>1480</v>
      </c>
      <c r="M39" s="4">
        <v>1476</v>
      </c>
      <c r="N39" s="4">
        <v>600</v>
      </c>
      <c r="O39" s="4">
        <v>580</v>
      </c>
      <c r="P39" s="4">
        <v>1409.04</v>
      </c>
      <c r="Q39" s="4">
        <v>1409.04</v>
      </c>
      <c r="R39" s="4"/>
      <c r="S39" s="4"/>
      <c r="T39" s="4"/>
      <c r="U39" s="4"/>
      <c r="V39" s="4"/>
      <c r="W39" s="4"/>
      <c r="X39" s="4">
        <f t="shared" si="3"/>
        <v>4223.48</v>
      </c>
      <c r="Y39" s="27"/>
    </row>
    <row r="40" spans="1:26" ht="12.75">
      <c r="A40" s="5" t="s">
        <v>34</v>
      </c>
      <c r="B40" s="3">
        <v>3000</v>
      </c>
      <c r="C40" s="4">
        <v>758.44</v>
      </c>
      <c r="D40" s="16"/>
      <c r="E40" s="6"/>
      <c r="F40" s="6"/>
      <c r="G40" s="4"/>
      <c r="H40" s="5"/>
      <c r="I40" s="5"/>
      <c r="J40" s="4"/>
      <c r="K40" s="4"/>
      <c r="L40" s="6"/>
      <c r="M40" s="6"/>
      <c r="N40" s="6">
        <v>600</v>
      </c>
      <c r="O40" s="6">
        <v>580</v>
      </c>
      <c r="P40" s="4"/>
      <c r="Q40" s="4"/>
      <c r="R40" s="6"/>
      <c r="S40" s="6"/>
      <c r="T40" s="4"/>
      <c r="U40" s="4"/>
      <c r="V40" s="6"/>
      <c r="W40" s="6"/>
      <c r="X40" s="4">
        <f t="shared" si="3"/>
        <v>1338.44</v>
      </c>
      <c r="Y40" s="27"/>
      <c r="Z40" s="28"/>
    </row>
    <row r="41" spans="1:26" ht="12.75">
      <c r="A41" s="5" t="s">
        <v>35</v>
      </c>
      <c r="B41" s="5">
        <v>3400</v>
      </c>
      <c r="C41" s="4">
        <v>2334.44</v>
      </c>
      <c r="D41" s="4"/>
      <c r="E41" s="4"/>
      <c r="F41" s="4"/>
      <c r="G41" s="4"/>
      <c r="H41" s="5"/>
      <c r="I41" s="5"/>
      <c r="J41" s="4"/>
      <c r="K41" s="4"/>
      <c r="L41" s="4"/>
      <c r="M41" s="4"/>
      <c r="N41" s="4">
        <v>600</v>
      </c>
      <c r="O41" s="4">
        <v>580</v>
      </c>
      <c r="P41" s="4"/>
      <c r="Q41" s="4"/>
      <c r="R41" s="4"/>
      <c r="S41" s="4"/>
      <c r="T41" s="4"/>
      <c r="U41" s="4"/>
      <c r="V41" s="4"/>
      <c r="W41" s="4"/>
      <c r="X41" s="4">
        <f t="shared" si="3"/>
        <v>2914.44</v>
      </c>
      <c r="Y41" s="27"/>
      <c r="Z41" s="28"/>
    </row>
    <row r="42" spans="1:26" ht="12.75">
      <c r="A42" s="5" t="s">
        <v>36</v>
      </c>
      <c r="B42" s="5">
        <v>3000</v>
      </c>
      <c r="C42" s="4">
        <v>758.44</v>
      </c>
      <c r="D42" s="4"/>
      <c r="E42" s="4"/>
      <c r="F42" s="4"/>
      <c r="G42" s="4"/>
      <c r="H42" s="5"/>
      <c r="I42" s="5"/>
      <c r="J42" s="4"/>
      <c r="K42" s="4"/>
      <c r="L42" s="4"/>
      <c r="M42" s="4"/>
      <c r="N42" s="4">
        <v>600</v>
      </c>
      <c r="O42" s="4">
        <v>580</v>
      </c>
      <c r="P42" s="4"/>
      <c r="Q42" s="4"/>
      <c r="R42" s="4"/>
      <c r="S42" s="4"/>
      <c r="T42" s="4"/>
      <c r="U42" s="4"/>
      <c r="V42" s="4"/>
      <c r="W42" s="4"/>
      <c r="X42" s="4">
        <f t="shared" si="3"/>
        <v>1338.44</v>
      </c>
      <c r="Y42" s="27"/>
      <c r="Z42" s="28"/>
    </row>
    <row r="43" spans="1:26" ht="12.75">
      <c r="A43" s="5" t="s">
        <v>37</v>
      </c>
      <c r="B43" s="5">
        <v>3000</v>
      </c>
      <c r="C43" s="4">
        <v>758.44</v>
      </c>
      <c r="D43" s="4"/>
      <c r="E43" s="4"/>
      <c r="F43" s="4"/>
      <c r="G43" s="4"/>
      <c r="H43" s="5"/>
      <c r="I43" s="5"/>
      <c r="J43" s="4"/>
      <c r="K43" s="4"/>
      <c r="L43" s="4"/>
      <c r="M43" s="4"/>
      <c r="N43" s="4">
        <v>600</v>
      </c>
      <c r="O43" s="4">
        <v>580</v>
      </c>
      <c r="P43" s="4"/>
      <c r="Q43" s="4"/>
      <c r="R43" s="4"/>
      <c r="S43" s="4"/>
      <c r="T43" s="4"/>
      <c r="U43" s="4"/>
      <c r="V43" s="4"/>
      <c r="W43" s="4"/>
      <c r="X43" s="4">
        <f t="shared" si="3"/>
        <v>1338.44</v>
      </c>
      <c r="Y43" s="27"/>
      <c r="Z43" s="28"/>
    </row>
    <row r="44" spans="1:26" ht="12.75">
      <c r="A44" s="5" t="s">
        <v>38</v>
      </c>
      <c r="B44" s="5">
        <v>3000</v>
      </c>
      <c r="C44" s="4">
        <v>758.44</v>
      </c>
      <c r="D44" s="4"/>
      <c r="E44" s="4"/>
      <c r="F44" s="4"/>
      <c r="G44" s="4"/>
      <c r="H44" s="5"/>
      <c r="I44" s="5"/>
      <c r="J44" s="4"/>
      <c r="K44" s="4"/>
      <c r="L44" s="4"/>
      <c r="M44" s="4"/>
      <c r="N44" s="4">
        <v>2230</v>
      </c>
      <c r="O44" s="4">
        <v>2225.24</v>
      </c>
      <c r="P44" s="4"/>
      <c r="Q44" s="4"/>
      <c r="R44" s="4"/>
      <c r="S44" s="4"/>
      <c r="T44" s="4"/>
      <c r="U44" s="4"/>
      <c r="V44" s="4"/>
      <c r="W44" s="4"/>
      <c r="X44" s="4">
        <f t="shared" si="3"/>
        <v>2983.68</v>
      </c>
      <c r="Y44" s="27"/>
      <c r="Z44" s="28"/>
    </row>
    <row r="45" spans="1:26" ht="12.75">
      <c r="A45" s="5" t="s">
        <v>39</v>
      </c>
      <c r="B45" s="5">
        <v>2200</v>
      </c>
      <c r="C45" s="4">
        <v>2108.44</v>
      </c>
      <c r="D45" s="4"/>
      <c r="E45" s="4"/>
      <c r="F45" s="4"/>
      <c r="G45" s="4"/>
      <c r="H45" s="5"/>
      <c r="I45" s="5"/>
      <c r="J45" s="4"/>
      <c r="K45" s="4"/>
      <c r="L45" s="4"/>
      <c r="M45" s="4"/>
      <c r="N45" s="4">
        <v>600</v>
      </c>
      <c r="O45" s="4">
        <v>580</v>
      </c>
      <c r="P45" s="4"/>
      <c r="Q45" s="4"/>
      <c r="R45" s="4"/>
      <c r="S45" s="4"/>
      <c r="T45" s="4"/>
      <c r="U45" s="4"/>
      <c r="V45" s="4"/>
      <c r="W45" s="4"/>
      <c r="X45" s="4">
        <f t="shared" si="3"/>
        <v>2688.44</v>
      </c>
      <c r="Y45" s="27"/>
      <c r="Z45" s="28"/>
    </row>
    <row r="46" spans="1:26" ht="12.75">
      <c r="A46" s="5" t="s">
        <v>3</v>
      </c>
      <c r="B46" s="5"/>
      <c r="C46" s="4"/>
      <c r="D46" s="4"/>
      <c r="E46" s="4"/>
      <c r="F46" s="4"/>
      <c r="G46" s="4"/>
      <c r="H46" s="5"/>
      <c r="I46" s="5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>
        <f t="shared" si="3"/>
        <v>0</v>
      </c>
      <c r="Y46" s="27"/>
      <c r="Z46" s="28"/>
    </row>
    <row r="47" spans="1:26" ht="12.75">
      <c r="A47" s="5" t="s">
        <v>4</v>
      </c>
      <c r="B47" s="5">
        <v>3000</v>
      </c>
      <c r="C47" s="4">
        <v>2470</v>
      </c>
      <c r="D47" s="4"/>
      <c r="E47" s="4"/>
      <c r="F47" s="4">
        <v>300</v>
      </c>
      <c r="G47" s="4">
        <v>89.6</v>
      </c>
      <c r="H47" s="5"/>
      <c r="I47" s="5"/>
      <c r="J47" s="4"/>
      <c r="K47" s="4"/>
      <c r="L47" s="4">
        <v>3600</v>
      </c>
      <c r="M47" s="4">
        <v>3597</v>
      </c>
      <c r="N47" s="4">
        <v>8420</v>
      </c>
      <c r="O47" s="4">
        <v>8412.21</v>
      </c>
      <c r="P47" s="4">
        <v>1474.7</v>
      </c>
      <c r="Q47" s="4">
        <v>1474.7</v>
      </c>
      <c r="R47" s="4"/>
      <c r="S47" s="4"/>
      <c r="T47" s="4">
        <v>835.7</v>
      </c>
      <c r="U47" s="4">
        <v>835.7</v>
      </c>
      <c r="V47" s="4">
        <v>200</v>
      </c>
      <c r="W47" s="4"/>
      <c r="X47" s="4">
        <f t="shared" si="3"/>
        <v>16879.21</v>
      </c>
      <c r="Y47" s="27"/>
      <c r="Z47" s="28"/>
    </row>
    <row r="48" spans="1:26" ht="12.75">
      <c r="A48" s="5" t="s">
        <v>40</v>
      </c>
      <c r="B48" s="5">
        <v>4828.13</v>
      </c>
      <c r="C48" s="4">
        <v>3608.44</v>
      </c>
      <c r="D48" s="4"/>
      <c r="E48" s="4"/>
      <c r="F48" s="4"/>
      <c r="G48" s="4"/>
      <c r="H48" s="5"/>
      <c r="I48" s="5"/>
      <c r="J48" s="4"/>
      <c r="K48" s="4"/>
      <c r="L48" s="4">
        <v>950</v>
      </c>
      <c r="M48" s="4">
        <v>948</v>
      </c>
      <c r="N48" s="4">
        <v>600</v>
      </c>
      <c r="O48" s="4">
        <v>580</v>
      </c>
      <c r="P48" s="4"/>
      <c r="Q48" s="4"/>
      <c r="R48" s="4"/>
      <c r="S48" s="4"/>
      <c r="T48" s="4"/>
      <c r="U48" s="4"/>
      <c r="V48" s="4"/>
      <c r="W48" s="4"/>
      <c r="X48" s="4">
        <f t="shared" si="3"/>
        <v>5136.4400000000005</v>
      </c>
      <c r="Y48" s="27"/>
      <c r="Z48" s="28"/>
    </row>
    <row r="49" spans="1:26" ht="12.75">
      <c r="A49" s="5" t="s">
        <v>41</v>
      </c>
      <c r="B49" s="5">
        <v>12400</v>
      </c>
      <c r="C49" s="4">
        <v>12390.84</v>
      </c>
      <c r="D49" s="4"/>
      <c r="E49" s="4"/>
      <c r="F49" s="4">
        <v>800</v>
      </c>
      <c r="G49" s="4">
        <v>768.47</v>
      </c>
      <c r="H49" s="5"/>
      <c r="I49" s="5"/>
      <c r="J49" s="4"/>
      <c r="K49" s="4"/>
      <c r="L49" s="4">
        <v>1700</v>
      </c>
      <c r="M49" s="4">
        <v>1700</v>
      </c>
      <c r="N49" s="4">
        <v>11301</v>
      </c>
      <c r="O49" s="4">
        <v>11300.08</v>
      </c>
      <c r="P49" s="4"/>
      <c r="Q49" s="4"/>
      <c r="R49" s="4">
        <v>120</v>
      </c>
      <c r="S49" s="4">
        <v>116.31</v>
      </c>
      <c r="T49" s="4">
        <v>1511.97</v>
      </c>
      <c r="U49" s="4">
        <v>1511.97</v>
      </c>
      <c r="V49" s="4">
        <v>200</v>
      </c>
      <c r="W49" s="4"/>
      <c r="X49" s="4">
        <f t="shared" si="3"/>
        <v>27787.670000000002</v>
      </c>
      <c r="Y49" s="27"/>
      <c r="Z49" s="28"/>
    </row>
    <row r="50" spans="1:26" ht="12.75">
      <c r="A50" s="5" t="s">
        <v>5</v>
      </c>
      <c r="B50" s="5">
        <v>4200</v>
      </c>
      <c r="C50" s="4">
        <v>3249.44</v>
      </c>
      <c r="D50" s="4"/>
      <c r="E50" s="4"/>
      <c r="F50" s="4">
        <v>300</v>
      </c>
      <c r="G50" s="4">
        <v>293.15</v>
      </c>
      <c r="H50" s="5"/>
      <c r="I50" s="5"/>
      <c r="J50" s="4"/>
      <c r="K50" s="4"/>
      <c r="L50" s="4">
        <v>2500</v>
      </c>
      <c r="M50" s="4">
        <v>2480</v>
      </c>
      <c r="N50" s="4">
        <v>10150</v>
      </c>
      <c r="O50" s="4">
        <v>10149.53</v>
      </c>
      <c r="P50" s="4">
        <v>1469.37</v>
      </c>
      <c r="Q50" s="4">
        <v>1469.37</v>
      </c>
      <c r="R50" s="4">
        <v>60</v>
      </c>
      <c r="S50" s="4">
        <v>58.16</v>
      </c>
      <c r="T50" s="4">
        <v>682.68</v>
      </c>
      <c r="U50" s="4">
        <v>682.68</v>
      </c>
      <c r="V50" s="4">
        <v>200</v>
      </c>
      <c r="W50" s="4"/>
      <c r="X50" s="4">
        <f t="shared" si="3"/>
        <v>18382.33</v>
      </c>
      <c r="Y50" s="27"/>
      <c r="Z50" s="28"/>
    </row>
    <row r="51" spans="1:26" ht="12.75">
      <c r="A51" s="5" t="s">
        <v>6</v>
      </c>
      <c r="B51" s="5"/>
      <c r="C51" s="4"/>
      <c r="D51" s="4"/>
      <c r="E51" s="4"/>
      <c r="F51" s="4">
        <v>3375</v>
      </c>
      <c r="G51" s="4">
        <v>3375</v>
      </c>
      <c r="H51" s="5"/>
      <c r="I51" s="5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>
        <f t="shared" si="3"/>
        <v>3375</v>
      </c>
      <c r="Y51" s="27"/>
      <c r="Z51" s="28"/>
    </row>
    <row r="52" spans="1:26" ht="12.75">
      <c r="A52" s="5" t="s">
        <v>42</v>
      </c>
      <c r="B52" s="5">
        <v>39800</v>
      </c>
      <c r="C52" s="4">
        <v>38149.94</v>
      </c>
      <c r="D52" s="4">
        <v>82535</v>
      </c>
      <c r="E52" s="4">
        <v>32318.48</v>
      </c>
      <c r="F52" s="4">
        <v>20100</v>
      </c>
      <c r="G52" s="4">
        <v>20026.6</v>
      </c>
      <c r="H52" s="5">
        <v>59800</v>
      </c>
      <c r="I52" s="5">
        <v>59183.32</v>
      </c>
      <c r="J52" s="4">
        <v>12100</v>
      </c>
      <c r="K52" s="4">
        <v>11954.38</v>
      </c>
      <c r="L52" s="4"/>
      <c r="M52" s="4"/>
      <c r="N52" s="4">
        <v>2844</v>
      </c>
      <c r="O52" s="4">
        <v>2843.82</v>
      </c>
      <c r="P52" s="4">
        <v>3353.49</v>
      </c>
      <c r="Q52" s="4">
        <v>3353.49</v>
      </c>
      <c r="R52" s="4"/>
      <c r="S52" s="4"/>
      <c r="T52" s="4"/>
      <c r="U52" s="4"/>
      <c r="V52" s="4"/>
      <c r="W52" s="4"/>
      <c r="X52" s="4">
        <f t="shared" si="3"/>
        <v>167830.03</v>
      </c>
      <c r="Y52" s="27"/>
      <c r="Z52" s="28"/>
    </row>
    <row r="53" spans="1:26" ht="12.75">
      <c r="A53" s="5" t="s">
        <v>43</v>
      </c>
      <c r="B53" s="5">
        <v>1000</v>
      </c>
      <c r="C53" s="4">
        <v>758.44</v>
      </c>
      <c r="D53" s="4"/>
      <c r="E53" s="4"/>
      <c r="F53" s="16"/>
      <c r="G53" s="6"/>
      <c r="H53" s="5"/>
      <c r="I53" s="5"/>
      <c r="J53" s="4"/>
      <c r="K53" s="4"/>
      <c r="L53" s="16">
        <v>7130</v>
      </c>
      <c r="M53" s="16">
        <v>7127</v>
      </c>
      <c r="N53" s="16">
        <v>600</v>
      </c>
      <c r="O53" s="16">
        <v>580</v>
      </c>
      <c r="P53" s="4">
        <v>1236.66</v>
      </c>
      <c r="Q53" s="4">
        <v>1236.66</v>
      </c>
      <c r="R53" s="16"/>
      <c r="S53" s="16"/>
      <c r="T53" s="16"/>
      <c r="U53" s="4"/>
      <c r="V53" s="16"/>
      <c r="W53" s="16"/>
      <c r="X53" s="4">
        <f t="shared" si="3"/>
        <v>9702.1</v>
      </c>
      <c r="Y53" s="27"/>
      <c r="Z53" s="28"/>
    </row>
    <row r="54" spans="1:26" ht="12.75">
      <c r="A54" s="3" t="s">
        <v>7</v>
      </c>
      <c r="B54" s="3">
        <f>SUM(B35:B53)</f>
        <v>124728.13</v>
      </c>
      <c r="C54" s="3">
        <f>SUM(C35:C53)</f>
        <v>102628.61000000003</v>
      </c>
      <c r="D54" s="3">
        <f aca="true" t="shared" si="4" ref="D54:X54">SUM(D35:D53)</f>
        <v>82535</v>
      </c>
      <c r="E54" s="3">
        <f t="shared" si="4"/>
        <v>32318.48</v>
      </c>
      <c r="F54" s="3">
        <f>SUM(F35:F53)</f>
        <v>26875</v>
      </c>
      <c r="G54" s="3">
        <f>SUM(G35:G53)</f>
        <v>25338</v>
      </c>
      <c r="H54" s="3">
        <f>SUM(H35:H53)</f>
        <v>59800</v>
      </c>
      <c r="I54" s="3">
        <f t="shared" si="4"/>
        <v>59183.32</v>
      </c>
      <c r="J54" s="3">
        <f t="shared" si="4"/>
        <v>12100</v>
      </c>
      <c r="K54" s="3">
        <f t="shared" si="4"/>
        <v>11954.38</v>
      </c>
      <c r="L54" s="3">
        <f t="shared" si="4"/>
        <v>23150</v>
      </c>
      <c r="M54" s="3">
        <f>SUM(M35:M53)</f>
        <v>23117</v>
      </c>
      <c r="N54" s="3">
        <f>SUM(N35:N53)</f>
        <v>65265</v>
      </c>
      <c r="O54" s="3">
        <f>SUM(O35:O53)</f>
        <v>64708.03</v>
      </c>
      <c r="P54" s="3">
        <f t="shared" si="4"/>
        <v>12100</v>
      </c>
      <c r="Q54" s="3">
        <f t="shared" si="4"/>
        <v>12100</v>
      </c>
      <c r="R54" s="3">
        <f t="shared" si="4"/>
        <v>500</v>
      </c>
      <c r="S54" s="3">
        <f t="shared" si="4"/>
        <v>480.48</v>
      </c>
      <c r="T54" s="3">
        <f t="shared" si="4"/>
        <v>5800.000000000001</v>
      </c>
      <c r="U54" s="3">
        <f t="shared" si="4"/>
        <v>5800.000000000001</v>
      </c>
      <c r="V54" s="3">
        <f t="shared" si="4"/>
        <v>1000</v>
      </c>
      <c r="W54" s="3">
        <f t="shared" si="4"/>
        <v>0</v>
      </c>
      <c r="X54" s="3">
        <f t="shared" si="4"/>
        <v>337628.30000000005</v>
      </c>
      <c r="Y54" s="7"/>
      <c r="Z54" s="28"/>
    </row>
    <row r="55" spans="1:26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7"/>
      <c r="Z55" s="28"/>
    </row>
    <row r="56" spans="1:26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7"/>
      <c r="Z56" s="28"/>
    </row>
    <row r="57" spans="1:26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7"/>
      <c r="Z57" s="28"/>
    </row>
    <row r="58" spans="1:26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7"/>
      <c r="Z58" s="28"/>
    </row>
    <row r="59" spans="1:26" ht="12.75">
      <c r="A59" s="29" t="s">
        <v>27</v>
      </c>
      <c r="B59" s="29"/>
      <c r="C59" s="29"/>
      <c r="D59" s="29"/>
      <c r="E59" s="29"/>
      <c r="F59" s="29"/>
      <c r="G59" s="1"/>
      <c r="H59" s="1"/>
      <c r="I59" s="1"/>
      <c r="J59" s="1"/>
      <c r="K59" s="19" t="s">
        <v>28</v>
      </c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7"/>
      <c r="Z59" s="28"/>
    </row>
    <row r="60" spans="1:26" ht="19.5" customHeight="1">
      <c r="A60" s="15" t="s">
        <v>0</v>
      </c>
      <c r="B60" s="45" t="s">
        <v>46</v>
      </c>
      <c r="C60" s="46"/>
      <c r="D60" s="45" t="s">
        <v>50</v>
      </c>
      <c r="E60" s="46"/>
      <c r="F60" s="45" t="s">
        <v>47</v>
      </c>
      <c r="G60" s="46"/>
      <c r="H60" s="40">
        <v>3110</v>
      </c>
      <c r="I60" s="41">
        <v>3110</v>
      </c>
      <c r="J60" s="40">
        <v>3132</v>
      </c>
      <c r="K60" s="41">
        <v>3132</v>
      </c>
      <c r="L60" s="4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7"/>
      <c r="Z60" s="28"/>
    </row>
    <row r="61" spans="1:26" ht="19.5" customHeight="1">
      <c r="A61" s="15"/>
      <c r="B61" s="35" t="s">
        <v>45</v>
      </c>
      <c r="C61" s="41">
        <v>3122.3142</v>
      </c>
      <c r="D61" s="40">
        <v>3110.3142</v>
      </c>
      <c r="E61" s="41">
        <v>3110.3142</v>
      </c>
      <c r="F61" s="40">
        <v>3142</v>
      </c>
      <c r="G61" s="41">
        <v>3142</v>
      </c>
      <c r="H61" s="43"/>
      <c r="I61" s="43"/>
      <c r="J61" s="43"/>
      <c r="K61" s="43"/>
      <c r="L61" s="43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7"/>
      <c r="Z61" s="28"/>
    </row>
    <row r="62" spans="1:26" ht="79.5" customHeight="1">
      <c r="A62" s="15" t="s">
        <v>1</v>
      </c>
      <c r="B62" s="12" t="s">
        <v>18</v>
      </c>
      <c r="C62" s="12" t="s">
        <v>48</v>
      </c>
      <c r="D62" s="12" t="s">
        <v>18</v>
      </c>
      <c r="E62" s="17" t="s">
        <v>21</v>
      </c>
      <c r="F62" s="12" t="s">
        <v>18</v>
      </c>
      <c r="G62" s="12" t="s">
        <v>49</v>
      </c>
      <c r="H62" s="17" t="s">
        <v>18</v>
      </c>
      <c r="I62" s="17" t="s">
        <v>21</v>
      </c>
      <c r="J62" s="12" t="s">
        <v>18</v>
      </c>
      <c r="K62" s="12" t="s">
        <v>29</v>
      </c>
      <c r="L62" s="17" t="s">
        <v>51</v>
      </c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7"/>
      <c r="Z62" s="28"/>
    </row>
    <row r="63" spans="1:26" ht="12.7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"/>
      <c r="N63" s="7"/>
      <c r="O63" s="7"/>
      <c r="P63" s="1"/>
      <c r="Q63" s="1"/>
      <c r="R63" s="1"/>
      <c r="S63" s="1"/>
      <c r="T63" s="1"/>
      <c r="U63" s="1"/>
      <c r="V63" s="1"/>
      <c r="W63" s="1"/>
      <c r="X63" s="1"/>
      <c r="Y63" s="7"/>
      <c r="Z63" s="28"/>
    </row>
    <row r="64" spans="1:26" ht="12.75">
      <c r="A64" s="3" t="s">
        <v>30</v>
      </c>
      <c r="B64" s="4"/>
      <c r="C64" s="4"/>
      <c r="D64" s="4"/>
      <c r="E64" s="4"/>
      <c r="F64" s="4"/>
      <c r="G64" s="4"/>
      <c r="H64" s="4">
        <f>11862+683193+41832+213215.04+14390</f>
        <v>964492.04</v>
      </c>
      <c r="I64" s="4">
        <f>11862+683193+41832+213215.04+14390</f>
        <v>964492.04</v>
      </c>
      <c r="J64" s="4"/>
      <c r="K64" s="4"/>
      <c r="L64" s="4">
        <f>C64+E64+G64+I64+K64</f>
        <v>964492.04</v>
      </c>
      <c r="M64" s="1"/>
      <c r="N64" s="27"/>
      <c r="O64" s="7"/>
      <c r="P64" s="1"/>
      <c r="Q64" s="1"/>
      <c r="R64" s="1"/>
      <c r="S64" s="1"/>
      <c r="T64" s="1"/>
      <c r="U64" s="1"/>
      <c r="V64" s="1"/>
      <c r="W64" s="1"/>
      <c r="X64" s="1"/>
      <c r="Y64" s="7"/>
      <c r="Z64" s="28"/>
    </row>
    <row r="65" spans="1:26" ht="12.75">
      <c r="A65" s="3" t="s">
        <v>31</v>
      </c>
      <c r="B65" s="4"/>
      <c r="C65" s="4"/>
      <c r="D65" s="4"/>
      <c r="E65" s="4"/>
      <c r="F65" s="4"/>
      <c r="G65" s="4"/>
      <c r="H65" s="4">
        <f>150000+10000+94900+9612+876807+41832+213215.04+14390</f>
        <v>1410756.04</v>
      </c>
      <c r="I65" s="4">
        <f>148499.96+10000+94900+9612+876807+41832+213215.04+14390</f>
        <v>1409256</v>
      </c>
      <c r="J65" s="4"/>
      <c r="K65" s="4"/>
      <c r="L65" s="4">
        <f aca="true" t="shared" si="5" ref="L65:L82">C65+E65+G65+I65+K65</f>
        <v>1409256</v>
      </c>
      <c r="M65" s="1"/>
      <c r="N65" s="27"/>
      <c r="O65" s="7"/>
      <c r="P65" s="1"/>
      <c r="Q65" s="1"/>
      <c r="R65" s="1"/>
      <c r="S65" s="1"/>
      <c r="T65" s="1"/>
      <c r="U65" s="1"/>
      <c r="V65" s="1"/>
      <c r="W65" s="1"/>
      <c r="X65" s="1"/>
      <c r="Y65" s="7"/>
      <c r="Z65" s="28"/>
    </row>
    <row r="66" spans="1:26" ht="12.75">
      <c r="A66" s="3" t="s">
        <v>32</v>
      </c>
      <c r="B66" s="4"/>
      <c r="C66" s="4"/>
      <c r="D66" s="4">
        <f>449572+39982</f>
        <v>489554</v>
      </c>
      <c r="E66" s="4">
        <f>449572+39982</f>
        <v>489554</v>
      </c>
      <c r="F66" s="4"/>
      <c r="G66" s="4"/>
      <c r="H66" s="4">
        <f>50340+24612+22105+2466+20916+79955.64+21585+22648</f>
        <v>244627.64</v>
      </c>
      <c r="I66" s="4">
        <f>50340+24612+22105+2466+20916+79955.64+21585+22648</f>
        <v>244627.64</v>
      </c>
      <c r="J66" s="4">
        <f>145000+87368</f>
        <v>232368</v>
      </c>
      <c r="K66" s="4">
        <f>140960.23+87367</f>
        <v>228327.23</v>
      </c>
      <c r="L66" s="4">
        <f t="shared" si="5"/>
        <v>962508.87</v>
      </c>
      <c r="M66" s="1"/>
      <c r="N66" s="27"/>
      <c r="O66" s="7"/>
      <c r="P66" s="1"/>
      <c r="Q66" s="1"/>
      <c r="R66" s="1"/>
      <c r="S66" s="1"/>
      <c r="T66" s="1"/>
      <c r="U66" s="1"/>
      <c r="V66" s="1"/>
      <c r="W66" s="1"/>
      <c r="X66" s="1"/>
      <c r="Y66" s="7"/>
      <c r="Z66" s="28"/>
    </row>
    <row r="67" spans="1:26" ht="12.75">
      <c r="A67" s="3" t="s">
        <v>33</v>
      </c>
      <c r="B67" s="4"/>
      <c r="C67" s="4"/>
      <c r="D67" s="4"/>
      <c r="E67" s="4"/>
      <c r="F67" s="4"/>
      <c r="G67" s="4"/>
      <c r="H67" s="4">
        <f>32598+19689+7812+41832+239866.92+14390</f>
        <v>356187.92000000004</v>
      </c>
      <c r="I67" s="4">
        <f>32598+19689+7812+41832+239866.92+14390</f>
        <v>356187.92000000004</v>
      </c>
      <c r="J67" s="4">
        <f>145000+86021</f>
        <v>231021</v>
      </c>
      <c r="K67" s="4">
        <f>140196.93+86022</f>
        <v>226218.93</v>
      </c>
      <c r="L67" s="4">
        <f t="shared" si="5"/>
        <v>582406.8500000001</v>
      </c>
      <c r="M67" s="1"/>
      <c r="N67" s="27"/>
      <c r="O67" s="7"/>
      <c r="P67" s="1"/>
      <c r="Q67" s="1"/>
      <c r="R67" s="1"/>
      <c r="S67" s="1"/>
      <c r="T67" s="1"/>
      <c r="U67" s="1"/>
      <c r="V67" s="1"/>
      <c r="W67" s="1"/>
      <c r="X67" s="1"/>
      <c r="Y67" s="7"/>
      <c r="Z67" s="28"/>
    </row>
    <row r="68" spans="1:26" ht="12.75">
      <c r="A68" s="3" t="s">
        <v>2</v>
      </c>
      <c r="B68" s="4">
        <v>125785.77</v>
      </c>
      <c r="C68" s="4">
        <v>125785.77</v>
      </c>
      <c r="D68" s="4"/>
      <c r="E68" s="4"/>
      <c r="F68" s="4"/>
      <c r="G68" s="4"/>
      <c r="H68" s="4">
        <f>20916+3726+106607.52+21585</f>
        <v>152834.52000000002</v>
      </c>
      <c r="I68" s="4">
        <f>20916+3726+106607.52+21585</f>
        <v>152834.52000000002</v>
      </c>
      <c r="J68" s="4">
        <v>100000</v>
      </c>
      <c r="K68" s="4">
        <v>99745.17</v>
      </c>
      <c r="L68" s="4">
        <f t="shared" si="5"/>
        <v>378365.46</v>
      </c>
      <c r="M68" s="1"/>
      <c r="N68" s="27"/>
      <c r="O68" s="7"/>
      <c r="P68" s="1"/>
      <c r="Q68" s="1"/>
      <c r="R68" s="1"/>
      <c r="S68" s="1"/>
      <c r="T68" s="1"/>
      <c r="U68" s="1"/>
      <c r="V68" s="1"/>
      <c r="W68" s="1"/>
      <c r="X68" s="1"/>
      <c r="Y68" s="7"/>
      <c r="Z68" s="28"/>
    </row>
    <row r="69" spans="1:26" ht="12.75">
      <c r="A69" s="5" t="s">
        <v>34</v>
      </c>
      <c r="B69" s="4"/>
      <c r="C69" s="4"/>
      <c r="D69" s="6"/>
      <c r="E69" s="6"/>
      <c r="F69" s="4">
        <v>1324917.49</v>
      </c>
      <c r="G69" s="4">
        <v>1324917.49</v>
      </c>
      <c r="H69" s="4">
        <f>29936+4626+20916+79955.64+21585</f>
        <v>157018.64</v>
      </c>
      <c r="I69" s="4">
        <f>29936+4626+20916+79955.64+21585+17872</f>
        <v>174890.64</v>
      </c>
      <c r="J69" s="4">
        <f>149277+88969+56000</f>
        <v>294246</v>
      </c>
      <c r="K69" s="4">
        <f>131828.96+88969+55916.63</f>
        <v>276714.58999999997</v>
      </c>
      <c r="L69" s="4">
        <f t="shared" si="5"/>
        <v>1776522.7199999997</v>
      </c>
      <c r="M69" s="1"/>
      <c r="N69" s="27"/>
      <c r="O69" s="7"/>
      <c r="P69" s="1"/>
      <c r="Q69" s="1"/>
      <c r="R69" s="1"/>
      <c r="S69" s="1"/>
      <c r="T69" s="1"/>
      <c r="U69" s="1"/>
      <c r="V69" s="1"/>
      <c r="W69" s="1"/>
      <c r="X69" s="1"/>
      <c r="Y69" s="7"/>
      <c r="Z69" s="28"/>
    </row>
    <row r="70" spans="1:26" ht="12.75">
      <c r="A70" s="5" t="s">
        <v>35</v>
      </c>
      <c r="B70" s="4">
        <v>671104.63</v>
      </c>
      <c r="C70" s="4">
        <v>671104.63</v>
      </c>
      <c r="D70" s="4"/>
      <c r="E70" s="4"/>
      <c r="F70" s="4">
        <v>249309.53</v>
      </c>
      <c r="G70" s="4">
        <v>249309.53</v>
      </c>
      <c r="H70" s="4">
        <f>61940+17872+36913+4842+20916+10458+142143.36+14390</f>
        <v>309474.36</v>
      </c>
      <c r="I70" s="4">
        <f>61940+36913+4842+20916+10458+142143.36+14390</f>
        <v>291602.36</v>
      </c>
      <c r="J70" s="4">
        <f>149444</f>
        <v>149444</v>
      </c>
      <c r="K70" s="4">
        <f>133781.44</f>
        <v>133781.44</v>
      </c>
      <c r="L70" s="4">
        <f t="shared" si="5"/>
        <v>1345797.96</v>
      </c>
      <c r="M70" s="1"/>
      <c r="N70" s="27"/>
      <c r="O70" s="7"/>
      <c r="P70" s="1"/>
      <c r="Q70" s="1"/>
      <c r="R70" s="1"/>
      <c r="S70" s="1"/>
      <c r="T70" s="1"/>
      <c r="U70" s="1"/>
      <c r="V70" s="1"/>
      <c r="W70" s="1"/>
      <c r="X70" s="1"/>
      <c r="Y70" s="7"/>
      <c r="Z70" s="28"/>
    </row>
    <row r="71" spans="1:26" ht="12.75">
      <c r="A71" s="5" t="s">
        <v>36</v>
      </c>
      <c r="B71" s="4"/>
      <c r="C71" s="4"/>
      <c r="D71" s="4"/>
      <c r="E71" s="4"/>
      <c r="F71" s="4">
        <f>298431.77+298244.98</f>
        <v>596676.75</v>
      </c>
      <c r="G71" s="4">
        <f>298431.77+298244.98</f>
        <v>596676.75</v>
      </c>
      <c r="H71" s="4">
        <f>10458+1476+44419.8+21585</f>
        <v>77938.8</v>
      </c>
      <c r="I71" s="4">
        <f>10458+1476+44419.8+21585</f>
        <v>77938.8</v>
      </c>
      <c r="J71" s="4">
        <f>89368</f>
        <v>89368</v>
      </c>
      <c r="K71" s="4">
        <f>89368</f>
        <v>89368</v>
      </c>
      <c r="L71" s="4">
        <f t="shared" si="5"/>
        <v>763983.55</v>
      </c>
      <c r="M71" s="1"/>
      <c r="N71" s="27"/>
      <c r="O71" s="7"/>
      <c r="P71" s="1"/>
      <c r="Q71" s="1"/>
      <c r="R71" s="1"/>
      <c r="S71" s="1"/>
      <c r="T71" s="1"/>
      <c r="U71" s="1"/>
      <c r="V71" s="1"/>
      <c r="W71" s="1"/>
      <c r="X71" s="1"/>
      <c r="Y71" s="7"/>
      <c r="Z71" s="28"/>
    </row>
    <row r="72" spans="1:26" ht="12.75">
      <c r="A72" s="5" t="s">
        <v>37</v>
      </c>
      <c r="B72" s="4"/>
      <c r="C72" s="4"/>
      <c r="D72" s="4"/>
      <c r="E72" s="4"/>
      <c r="F72" s="4"/>
      <c r="G72" s="4"/>
      <c r="H72" s="4">
        <f>44500+44500+2196+12000+7000+10458+53303.76+21585</f>
        <v>195542.76</v>
      </c>
      <c r="I72" s="4">
        <f>44500+44500+2196+12000+7000+10458+53303.76+21585</f>
        <v>195542.76</v>
      </c>
      <c r="J72" s="4">
        <v>296000</v>
      </c>
      <c r="K72" s="4">
        <v>295829</v>
      </c>
      <c r="L72" s="4">
        <f t="shared" si="5"/>
        <v>491371.76</v>
      </c>
      <c r="M72" s="1"/>
      <c r="N72" s="27"/>
      <c r="O72" s="7"/>
      <c r="P72" s="1"/>
      <c r="Q72" s="1"/>
      <c r="R72" s="1"/>
      <c r="S72" s="1"/>
      <c r="T72" s="1"/>
      <c r="U72" s="1"/>
      <c r="V72" s="1"/>
      <c r="W72" s="1"/>
      <c r="X72" s="1"/>
      <c r="Y72" s="7"/>
      <c r="Z72" s="28"/>
    </row>
    <row r="73" spans="1:26" ht="12.75">
      <c r="A73" s="5" t="s">
        <v>38</v>
      </c>
      <c r="B73" s="4"/>
      <c r="C73" s="4"/>
      <c r="D73" s="4"/>
      <c r="E73" s="4"/>
      <c r="F73" s="4"/>
      <c r="G73" s="4"/>
      <c r="H73" s="4">
        <f>31374+5886+124375.44+14390</f>
        <v>176025.44</v>
      </c>
      <c r="I73" s="4">
        <f>31374+5886+124375.44+14390</f>
        <v>176025.44</v>
      </c>
      <c r="J73" s="4"/>
      <c r="K73" s="4"/>
      <c r="L73" s="4">
        <f t="shared" si="5"/>
        <v>176025.44</v>
      </c>
      <c r="M73" s="1"/>
      <c r="N73" s="27"/>
      <c r="O73" s="7"/>
      <c r="P73" s="1"/>
      <c r="Q73" s="1"/>
      <c r="R73" s="1"/>
      <c r="S73" s="1"/>
      <c r="T73" s="1"/>
      <c r="U73" s="1"/>
      <c r="V73" s="1"/>
      <c r="W73" s="1"/>
      <c r="X73" s="1"/>
      <c r="Y73" s="7"/>
      <c r="Z73" s="28"/>
    </row>
    <row r="74" spans="1:26" ht="12.75">
      <c r="A74" s="5" t="s">
        <v>39</v>
      </c>
      <c r="B74" s="4"/>
      <c r="C74" s="4"/>
      <c r="D74" s="4"/>
      <c r="E74" s="4"/>
      <c r="F74" s="4"/>
      <c r="G74" s="4"/>
      <c r="H74" s="4">
        <f>10458+4356+115491.48+14390</f>
        <v>144695.47999999998</v>
      </c>
      <c r="I74" s="4">
        <f>10458+4356+115491.48+14390</f>
        <v>144695.47999999998</v>
      </c>
      <c r="J74" s="4">
        <f>109072+65225</f>
        <v>174297</v>
      </c>
      <c r="K74" s="4">
        <f>107381.71+65225</f>
        <v>172606.71000000002</v>
      </c>
      <c r="L74" s="4">
        <f t="shared" si="5"/>
        <v>317302.19</v>
      </c>
      <c r="M74" s="1"/>
      <c r="N74" s="27"/>
      <c r="O74" s="7"/>
      <c r="P74" s="1"/>
      <c r="Q74" s="1"/>
      <c r="R74" s="1"/>
      <c r="S74" s="1"/>
      <c r="T74" s="1"/>
      <c r="U74" s="1"/>
      <c r="V74" s="1"/>
      <c r="W74" s="1"/>
      <c r="X74" s="1"/>
      <c r="Y74" s="7"/>
      <c r="Z74" s="28"/>
    </row>
    <row r="75" spans="1:26" ht="12.75">
      <c r="A75" s="5" t="s">
        <v>4</v>
      </c>
      <c r="B75" s="4"/>
      <c r="C75" s="4"/>
      <c r="D75" s="4"/>
      <c r="E75" s="4"/>
      <c r="F75" s="4"/>
      <c r="G75" s="4"/>
      <c r="H75" s="4">
        <f>20916+5040</f>
        <v>25956</v>
      </c>
      <c r="I75" s="4">
        <f>20916+5040</f>
        <v>25956</v>
      </c>
      <c r="J75" s="4">
        <v>450134</v>
      </c>
      <c r="K75" s="4">
        <v>448539</v>
      </c>
      <c r="L75" s="4">
        <f t="shared" si="5"/>
        <v>474495</v>
      </c>
      <c r="M75" s="1"/>
      <c r="N75" s="27"/>
      <c r="O75" s="7"/>
      <c r="P75" s="1"/>
      <c r="Q75" s="1"/>
      <c r="R75" s="1"/>
      <c r="S75" s="1"/>
      <c r="T75" s="1"/>
      <c r="U75" s="1"/>
      <c r="V75" s="1"/>
      <c r="W75" s="1"/>
      <c r="X75" s="1"/>
      <c r="Y75" s="7"/>
      <c r="Z75" s="28"/>
    </row>
    <row r="76" spans="1:26" ht="12.75">
      <c r="A76" s="5" t="s">
        <v>40</v>
      </c>
      <c r="B76" s="4"/>
      <c r="C76" s="4"/>
      <c r="D76" s="4">
        <v>6746</v>
      </c>
      <c r="E76" s="4">
        <v>6746</v>
      </c>
      <c r="F76" s="4"/>
      <c r="G76" s="4"/>
      <c r="H76" s="4">
        <f>20916+3006+79955.64+21585</f>
        <v>125462.64</v>
      </c>
      <c r="I76" s="4">
        <f>20916+3006+79955.64+21585</f>
        <v>125462.64</v>
      </c>
      <c r="J76" s="4"/>
      <c r="K76" s="4"/>
      <c r="L76" s="4">
        <f t="shared" si="5"/>
        <v>132208.64</v>
      </c>
      <c r="M76" s="1"/>
      <c r="N76" s="27"/>
      <c r="O76" s="7"/>
      <c r="P76" s="1"/>
      <c r="Q76" s="1"/>
      <c r="R76" s="1"/>
      <c r="S76" s="1"/>
      <c r="T76" s="1"/>
      <c r="U76" s="1"/>
      <c r="V76" s="1"/>
      <c r="W76" s="1"/>
      <c r="X76" s="1"/>
      <c r="Y76" s="7"/>
      <c r="Z76" s="28"/>
    </row>
    <row r="77" spans="1:26" ht="12.75">
      <c r="A77" s="5" t="s">
        <v>41</v>
      </c>
      <c r="B77" s="4"/>
      <c r="C77" s="4"/>
      <c r="D77" s="4"/>
      <c r="E77" s="4"/>
      <c r="F77" s="4">
        <f>297998.93</f>
        <v>297998.93</v>
      </c>
      <c r="G77" s="4">
        <v>297998.93</v>
      </c>
      <c r="H77" s="4">
        <f>75000+43697+11772+41832+284286.72+14390</f>
        <v>470977.72</v>
      </c>
      <c r="I77" s="4">
        <f>75000+43697+11772+41832+284286.72+14390</f>
        <v>470977.72</v>
      </c>
      <c r="J77" s="4"/>
      <c r="K77" s="4"/>
      <c r="L77" s="4">
        <f t="shared" si="5"/>
        <v>768976.6499999999</v>
      </c>
      <c r="M77" s="1"/>
      <c r="N77" s="27"/>
      <c r="O77" s="7"/>
      <c r="P77" s="1"/>
      <c r="Q77" s="1"/>
      <c r="R77" s="1"/>
      <c r="S77" s="1"/>
      <c r="T77" s="1"/>
      <c r="U77" s="1"/>
      <c r="V77" s="1"/>
      <c r="W77" s="1"/>
      <c r="X77" s="1"/>
      <c r="Y77" s="7"/>
      <c r="Z77" s="28"/>
    </row>
    <row r="78" spans="1:25" ht="12.75">
      <c r="A78" s="5" t="s">
        <v>5</v>
      </c>
      <c r="B78" s="4">
        <v>1511799.42</v>
      </c>
      <c r="C78" s="4">
        <v>1511799.42</v>
      </c>
      <c r="D78" s="4"/>
      <c r="E78" s="4"/>
      <c r="F78" s="4"/>
      <c r="G78" s="4"/>
      <c r="H78" s="4">
        <f>31374+4446+168795.24+14390</f>
        <v>219005.24</v>
      </c>
      <c r="I78" s="4">
        <f>31374+4446+168795.24+14390</f>
        <v>219005.24</v>
      </c>
      <c r="J78" s="4">
        <f>116926+90000</f>
        <v>206926</v>
      </c>
      <c r="K78" s="4">
        <f>111077.75+90000</f>
        <v>201077.75</v>
      </c>
      <c r="L78" s="4">
        <f t="shared" si="5"/>
        <v>1931882.41</v>
      </c>
      <c r="M78" s="1"/>
      <c r="N78" s="27"/>
      <c r="O78" s="7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1:25" ht="12.75">
      <c r="A79" s="5" t="s">
        <v>6</v>
      </c>
      <c r="B79" s="4"/>
      <c r="C79" s="4"/>
      <c r="D79" s="4"/>
      <c r="E79" s="4"/>
      <c r="F79" s="4"/>
      <c r="G79" s="4"/>
      <c r="H79" s="4">
        <f>4922+2196+10458+21585</f>
        <v>39161</v>
      </c>
      <c r="I79" s="4">
        <f>4922+2196+10458+21585+62187.72</f>
        <v>101348.72</v>
      </c>
      <c r="J79" s="4">
        <f>149412+89348+245000</f>
        <v>483760</v>
      </c>
      <c r="K79" s="4">
        <f>129472.09+89348+241314.96</f>
        <v>460135.05</v>
      </c>
      <c r="L79" s="4">
        <f t="shared" si="5"/>
        <v>561483.77</v>
      </c>
      <c r="M79" s="1"/>
      <c r="N79" s="27"/>
      <c r="O79" s="7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1:25" ht="12.75">
      <c r="A80" s="5" t="s">
        <v>42</v>
      </c>
      <c r="B80" s="4"/>
      <c r="C80" s="4"/>
      <c r="D80" s="4"/>
      <c r="E80" s="4"/>
      <c r="F80" s="4">
        <v>149729.65</v>
      </c>
      <c r="G80" s="4">
        <v>149729.65</v>
      </c>
      <c r="H80" s="4">
        <f>38605+1085+612+133259.4+14390</f>
        <v>187951.4</v>
      </c>
      <c r="I80" s="4">
        <f>38415+1085+612+133259.4+14390</f>
        <v>187761.4</v>
      </c>
      <c r="J80" s="4"/>
      <c r="K80" s="4"/>
      <c r="L80" s="4">
        <f>C80+E80+G80+I80+K80</f>
        <v>337491.05</v>
      </c>
      <c r="M80" s="1"/>
      <c r="N80" s="27"/>
      <c r="O80" s="7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1:25" ht="12.75">
      <c r="A81" s="5" t="s">
        <v>43</v>
      </c>
      <c r="B81" s="4"/>
      <c r="C81" s="4"/>
      <c r="D81" s="4"/>
      <c r="E81" s="4"/>
      <c r="F81" s="6"/>
      <c r="G81" s="6"/>
      <c r="H81" s="6">
        <f>79955.64+9612+14390</f>
        <v>103957.64</v>
      </c>
      <c r="I81" s="6">
        <f>79955.64+9612+14390</f>
        <v>103957.64</v>
      </c>
      <c r="J81" s="6"/>
      <c r="K81" s="4"/>
      <c r="L81" s="4">
        <f t="shared" si="5"/>
        <v>103957.64</v>
      </c>
      <c r="M81" s="1"/>
      <c r="N81" s="42"/>
      <c r="O81" s="7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1:25" ht="12.75">
      <c r="A82" s="3" t="s">
        <v>7</v>
      </c>
      <c r="B82" s="3">
        <f>SUM(B64:B81)</f>
        <v>2308689.82</v>
      </c>
      <c r="C82" s="3">
        <f aca="true" t="shared" si="6" ref="C82:I82">SUM(C64:C81)</f>
        <v>2308689.82</v>
      </c>
      <c r="D82" s="3">
        <f t="shared" si="6"/>
        <v>496300</v>
      </c>
      <c r="E82" s="3">
        <f t="shared" si="6"/>
        <v>496300</v>
      </c>
      <c r="F82" s="3">
        <f t="shared" si="6"/>
        <v>2618632.35</v>
      </c>
      <c r="G82" s="3">
        <f t="shared" si="6"/>
        <v>2618632.35</v>
      </c>
      <c r="H82" s="3">
        <f t="shared" si="6"/>
        <v>5362065.279999999</v>
      </c>
      <c r="I82" s="3">
        <f t="shared" si="6"/>
        <v>5422562.959999999</v>
      </c>
      <c r="J82" s="3">
        <f>SUM(J64:J81)</f>
        <v>2707564</v>
      </c>
      <c r="K82" s="3">
        <f>SUM(K64:K81)</f>
        <v>2632342.87</v>
      </c>
      <c r="L82" s="4">
        <f t="shared" si="5"/>
        <v>13478528</v>
      </c>
      <c r="M82" s="1"/>
      <c r="N82" s="7"/>
      <c r="O82" s="7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1:25" ht="12.7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27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1:25" ht="12.75">
      <c r="A84" s="7"/>
      <c r="B84" s="7"/>
      <c r="C84" s="7"/>
      <c r="D84" s="7"/>
      <c r="E84" s="7"/>
      <c r="F84" s="7"/>
      <c r="G84" s="7"/>
      <c r="H84" s="7"/>
      <c r="I84" s="7"/>
      <c r="J84" s="7" t="s">
        <v>44</v>
      </c>
      <c r="K84" s="7" t="s">
        <v>44</v>
      </c>
      <c r="L84" s="27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1:25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1:25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1:22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</row>
    <row r="88" spans="1:22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</row>
    <row r="89" spans="1:22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</row>
    <row r="90" spans="1:22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</row>
    <row r="91" spans="1:22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</row>
    <row r="92" spans="1:22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</row>
    <row r="93" spans="1:22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</row>
    <row r="94" spans="1:22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</row>
    <row r="95" spans="1:22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</row>
    <row r="96" spans="1:22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</row>
    <row r="97" spans="1:22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</row>
    <row r="98" spans="1:22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</row>
    <row r="99" spans="1:22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</row>
    <row r="100" spans="1:22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</row>
    <row r="101" spans="1:22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</row>
    <row r="102" spans="1:22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</row>
    <row r="103" spans="1:22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</row>
    <row r="104" spans="1:22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</row>
    <row r="105" spans="1:22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</row>
    <row r="106" spans="1:22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</row>
    <row r="107" spans="1:22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</row>
    <row r="108" spans="1:22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</row>
    <row r="109" spans="1:22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</row>
    <row r="110" spans="1:22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</row>
    <row r="111" spans="1:22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</row>
    <row r="112" spans="1:22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</row>
    <row r="113" spans="1:22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</row>
    <row r="114" spans="1:22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</row>
    <row r="115" spans="1:22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</row>
    <row r="116" spans="1:22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</row>
    <row r="117" spans="1:22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</row>
    <row r="118" spans="1:22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</row>
    <row r="119" spans="1:22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</row>
    <row r="120" spans="1:22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</row>
    <row r="121" spans="1:22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</row>
    <row r="122" spans="1:22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</row>
    <row r="123" spans="1:22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</row>
    <row r="124" spans="1:22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</row>
    <row r="125" spans="1:22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</row>
    <row r="126" spans="1:22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</row>
    <row r="127" spans="1:22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</row>
  </sheetData>
  <sheetProtection/>
  <mergeCells count="4">
    <mergeCell ref="A1:Z1"/>
    <mergeCell ref="B60:C60"/>
    <mergeCell ref="F60:G60"/>
    <mergeCell ref="D60:E60"/>
  </mergeCells>
  <printOptions/>
  <pageMargins left="0" right="0" top="0.984251968503937" bottom="0.984251968503937" header="0.5118110236220472" footer="0.5118110236220472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2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8.00390625" style="0" bestFit="1" customWidth="1"/>
  </cols>
  <sheetData>
    <row r="1" spans="1:24" ht="12.75">
      <c r="A1" s="47" t="s">
        <v>52</v>
      </c>
      <c r="B1" s="47" t="s">
        <v>18</v>
      </c>
      <c r="C1" s="47" t="s">
        <v>14</v>
      </c>
      <c r="D1" s="47" t="s">
        <v>18</v>
      </c>
      <c r="E1" s="47" t="s">
        <v>22</v>
      </c>
      <c r="F1" s="47" t="s">
        <v>18</v>
      </c>
      <c r="G1" s="47" t="s">
        <v>17</v>
      </c>
      <c r="H1" s="47" t="s">
        <v>18</v>
      </c>
      <c r="I1" s="47" t="s">
        <v>8</v>
      </c>
      <c r="J1" s="47" t="s">
        <v>18</v>
      </c>
      <c r="K1" s="47" t="s">
        <v>9</v>
      </c>
      <c r="L1" s="47" t="s">
        <v>18</v>
      </c>
      <c r="M1" s="47" t="s">
        <v>21</v>
      </c>
      <c r="N1" s="47" t="s">
        <v>18</v>
      </c>
      <c r="O1" s="47" t="s">
        <v>16</v>
      </c>
      <c r="P1" s="47" t="s">
        <v>18</v>
      </c>
      <c r="Q1" s="47" t="s">
        <v>11</v>
      </c>
      <c r="R1" s="47" t="s">
        <v>18</v>
      </c>
      <c r="S1" s="47" t="s">
        <v>12</v>
      </c>
      <c r="T1" s="47" t="s">
        <v>18</v>
      </c>
      <c r="U1" s="47" t="s">
        <v>13</v>
      </c>
      <c r="V1" s="47" t="s">
        <v>18</v>
      </c>
      <c r="W1" s="47" t="s">
        <v>15</v>
      </c>
      <c r="X1" s="47" t="s">
        <v>53</v>
      </c>
    </row>
    <row r="2" spans="1:24" ht="12.75">
      <c r="A2" s="47" t="s">
        <v>30</v>
      </c>
      <c r="B2" s="47">
        <v>12300</v>
      </c>
      <c r="C2" s="47">
        <v>8696</v>
      </c>
      <c r="D2" s="47"/>
      <c r="E2" s="47"/>
      <c r="F2" s="47">
        <v>1100</v>
      </c>
      <c r="G2" s="47">
        <v>557.55</v>
      </c>
      <c r="H2" s="47"/>
      <c r="I2" s="47"/>
      <c r="J2" s="47"/>
      <c r="K2" s="47"/>
      <c r="L2" s="47">
        <v>1610</v>
      </c>
      <c r="M2" s="47">
        <v>1610</v>
      </c>
      <c r="N2" s="47">
        <v>11200</v>
      </c>
      <c r="O2" s="47">
        <v>10868.81</v>
      </c>
      <c r="P2" s="47">
        <v>1478.67</v>
      </c>
      <c r="Q2" s="47">
        <v>1478.67</v>
      </c>
      <c r="R2" s="47">
        <v>170</v>
      </c>
      <c r="S2" s="47">
        <v>161.5</v>
      </c>
      <c r="T2" s="47">
        <v>1559.7</v>
      </c>
      <c r="U2" s="47">
        <v>1559.7</v>
      </c>
      <c r="V2" s="47">
        <v>200</v>
      </c>
      <c r="W2" s="47"/>
      <c r="X2" s="47">
        <v>24932.23</v>
      </c>
    </row>
    <row r="3" spans="1:24" ht="12.75">
      <c r="A3" s="47" t="s">
        <v>31</v>
      </c>
      <c r="B3" s="47">
        <v>20100</v>
      </c>
      <c r="C3" s="47">
        <v>20053.55</v>
      </c>
      <c r="D3" s="47"/>
      <c r="E3" s="47"/>
      <c r="F3" s="47">
        <v>900</v>
      </c>
      <c r="G3" s="47">
        <v>227.63</v>
      </c>
      <c r="H3" s="47"/>
      <c r="I3" s="47"/>
      <c r="J3" s="47"/>
      <c r="K3" s="47"/>
      <c r="L3" s="47">
        <v>3580</v>
      </c>
      <c r="M3" s="47">
        <v>3579</v>
      </c>
      <c r="N3" s="47">
        <v>13120</v>
      </c>
      <c r="O3" s="47">
        <v>13108.34</v>
      </c>
      <c r="P3" s="47">
        <v>1678.07</v>
      </c>
      <c r="Q3" s="47">
        <v>1678.07</v>
      </c>
      <c r="R3" s="47">
        <v>90</v>
      </c>
      <c r="S3" s="47">
        <v>86.35</v>
      </c>
      <c r="T3" s="47">
        <v>1209.95</v>
      </c>
      <c r="U3" s="47">
        <v>1209.95</v>
      </c>
      <c r="V3" s="47">
        <v>200</v>
      </c>
      <c r="W3" s="47"/>
      <c r="X3" s="47">
        <v>39942.89</v>
      </c>
    </row>
    <row r="4" spans="1:24" ht="12.75">
      <c r="A4" s="47" t="s">
        <v>32</v>
      </c>
      <c r="B4" s="47">
        <v>4500</v>
      </c>
      <c r="C4" s="47">
        <v>4258.44</v>
      </c>
      <c r="D4" s="47"/>
      <c r="E4" s="47"/>
      <c r="F4" s="47"/>
      <c r="G4" s="47"/>
      <c r="H4" s="47"/>
      <c r="I4" s="47"/>
      <c r="J4" s="47"/>
      <c r="K4" s="47"/>
      <c r="L4" s="47">
        <v>600</v>
      </c>
      <c r="M4" s="47">
        <v>600</v>
      </c>
      <c r="N4" s="47">
        <v>600</v>
      </c>
      <c r="O4" s="47">
        <v>580</v>
      </c>
      <c r="P4" s="47"/>
      <c r="Q4" s="47"/>
      <c r="R4" s="47"/>
      <c r="S4" s="47"/>
      <c r="T4" s="47"/>
      <c r="U4" s="47"/>
      <c r="V4" s="47"/>
      <c r="W4" s="47"/>
      <c r="X4" s="47">
        <v>5438.44</v>
      </c>
    </row>
    <row r="5" spans="1:24" ht="12.75">
      <c r="A5" s="47" t="s">
        <v>33</v>
      </c>
      <c r="B5" s="47">
        <v>2000</v>
      </c>
      <c r="C5" s="47">
        <v>758.44</v>
      </c>
      <c r="D5" s="47"/>
      <c r="E5" s="47"/>
      <c r="F5" s="47"/>
      <c r="G5" s="47"/>
      <c r="H5" s="47"/>
      <c r="I5" s="47"/>
      <c r="J5" s="47"/>
      <c r="K5" s="47"/>
      <c r="L5" s="47"/>
      <c r="M5" s="47"/>
      <c r="N5" s="47">
        <v>600</v>
      </c>
      <c r="O5" s="47">
        <v>580</v>
      </c>
      <c r="P5" s="47"/>
      <c r="Q5" s="47"/>
      <c r="R5" s="47">
        <v>60</v>
      </c>
      <c r="S5" s="47">
        <v>58.16</v>
      </c>
      <c r="T5" s="47"/>
      <c r="U5" s="47"/>
      <c r="V5" s="47"/>
      <c r="W5" s="47"/>
      <c r="X5" s="47">
        <v>1396.6000000000001</v>
      </c>
    </row>
    <row r="6" spans="1:24" ht="12.75">
      <c r="A6" s="47" t="s">
        <v>2</v>
      </c>
      <c r="B6" s="47">
        <v>3000</v>
      </c>
      <c r="C6" s="47">
        <v>758.44</v>
      </c>
      <c r="D6" s="47"/>
      <c r="E6" s="47"/>
      <c r="F6" s="47"/>
      <c r="G6" s="47"/>
      <c r="H6" s="47"/>
      <c r="I6" s="47"/>
      <c r="J6" s="47"/>
      <c r="K6" s="47"/>
      <c r="L6" s="47">
        <v>1480</v>
      </c>
      <c r="M6" s="47">
        <v>1476</v>
      </c>
      <c r="N6" s="47">
        <v>600</v>
      </c>
      <c r="O6" s="47">
        <v>580</v>
      </c>
      <c r="P6" s="47">
        <v>1409.04</v>
      </c>
      <c r="Q6" s="47">
        <v>1409.04</v>
      </c>
      <c r="R6" s="47"/>
      <c r="S6" s="47"/>
      <c r="T6" s="47"/>
      <c r="U6" s="47"/>
      <c r="V6" s="47"/>
      <c r="W6" s="47"/>
      <c r="X6" s="47">
        <v>4223.48</v>
      </c>
    </row>
    <row r="7" spans="1:24" ht="12.75">
      <c r="A7" s="47" t="s">
        <v>34</v>
      </c>
      <c r="B7" s="47">
        <v>3000</v>
      </c>
      <c r="C7" s="47">
        <v>758.44</v>
      </c>
      <c r="D7" s="47"/>
      <c r="E7" s="47"/>
      <c r="F7" s="47"/>
      <c r="G7" s="47"/>
      <c r="H7" s="47"/>
      <c r="I7" s="47"/>
      <c r="J7" s="47"/>
      <c r="K7" s="47"/>
      <c r="L7" s="47"/>
      <c r="M7" s="47"/>
      <c r="N7" s="47">
        <v>600</v>
      </c>
      <c r="O7" s="47">
        <v>580</v>
      </c>
      <c r="P7" s="47"/>
      <c r="Q7" s="47"/>
      <c r="R7" s="47"/>
      <c r="S7" s="47"/>
      <c r="T7" s="47"/>
      <c r="U7" s="47"/>
      <c r="V7" s="47"/>
      <c r="W7" s="47"/>
      <c r="X7" s="47">
        <v>1338.44</v>
      </c>
    </row>
    <row r="8" spans="1:24" ht="12.75">
      <c r="A8" s="47" t="s">
        <v>35</v>
      </c>
      <c r="B8" s="47">
        <v>3400</v>
      </c>
      <c r="C8" s="47">
        <v>2334.44</v>
      </c>
      <c r="D8" s="47"/>
      <c r="E8" s="47"/>
      <c r="F8" s="47"/>
      <c r="G8" s="47"/>
      <c r="H8" s="47"/>
      <c r="I8" s="47"/>
      <c r="J8" s="47"/>
      <c r="K8" s="47"/>
      <c r="L8" s="47"/>
      <c r="M8" s="47"/>
      <c r="N8" s="47">
        <v>600</v>
      </c>
      <c r="O8" s="47">
        <v>580</v>
      </c>
      <c r="P8" s="47"/>
      <c r="Q8" s="47"/>
      <c r="R8" s="47"/>
      <c r="S8" s="47"/>
      <c r="T8" s="47"/>
      <c r="U8" s="47"/>
      <c r="V8" s="47"/>
      <c r="W8" s="47"/>
      <c r="X8" s="47">
        <v>2914.44</v>
      </c>
    </row>
    <row r="9" spans="1:24" ht="12.75">
      <c r="A9" s="47" t="s">
        <v>36</v>
      </c>
      <c r="B9" s="47">
        <v>3000</v>
      </c>
      <c r="C9" s="47">
        <v>758.44</v>
      </c>
      <c r="D9" s="47"/>
      <c r="E9" s="47"/>
      <c r="F9" s="47"/>
      <c r="G9" s="47"/>
      <c r="H9" s="47"/>
      <c r="I9" s="47"/>
      <c r="J9" s="47"/>
      <c r="K9" s="47"/>
      <c r="L9" s="47"/>
      <c r="M9" s="47"/>
      <c r="N9" s="47">
        <v>600</v>
      </c>
      <c r="O9" s="47">
        <v>580</v>
      </c>
      <c r="P9" s="47"/>
      <c r="Q9" s="47"/>
      <c r="R9" s="47"/>
      <c r="S9" s="47"/>
      <c r="T9" s="47"/>
      <c r="U9" s="47"/>
      <c r="V9" s="47"/>
      <c r="W9" s="47"/>
      <c r="X9" s="47">
        <v>1338.44</v>
      </c>
    </row>
    <row r="10" spans="1:24" ht="12.75">
      <c r="A10" s="47" t="s">
        <v>37</v>
      </c>
      <c r="B10" s="47">
        <v>3000</v>
      </c>
      <c r="C10" s="47">
        <v>758.44</v>
      </c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>
        <v>600</v>
      </c>
      <c r="O10" s="47">
        <v>580</v>
      </c>
      <c r="P10" s="47"/>
      <c r="Q10" s="47"/>
      <c r="R10" s="47"/>
      <c r="S10" s="47"/>
      <c r="T10" s="47"/>
      <c r="U10" s="47"/>
      <c r="V10" s="47"/>
      <c r="W10" s="47"/>
      <c r="X10" s="47">
        <v>1338.44</v>
      </c>
    </row>
    <row r="11" spans="1:24" ht="12.75">
      <c r="A11" s="47" t="s">
        <v>38</v>
      </c>
      <c r="B11" s="47">
        <v>3000</v>
      </c>
      <c r="C11" s="47">
        <v>758.44</v>
      </c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>
        <v>2230</v>
      </c>
      <c r="O11" s="47">
        <v>2225.24</v>
      </c>
      <c r="P11" s="47"/>
      <c r="Q11" s="47"/>
      <c r="R11" s="47"/>
      <c r="S11" s="47"/>
      <c r="T11" s="47"/>
      <c r="U11" s="47"/>
      <c r="V11" s="47"/>
      <c r="W11" s="47"/>
      <c r="X11" s="47">
        <v>2983.68</v>
      </c>
    </row>
    <row r="12" spans="1:24" ht="12.75">
      <c r="A12" s="47" t="s">
        <v>39</v>
      </c>
      <c r="B12" s="47">
        <v>2200</v>
      </c>
      <c r="C12" s="47">
        <v>2108.44</v>
      </c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>
        <v>600</v>
      </c>
      <c r="O12" s="47">
        <v>580</v>
      </c>
      <c r="P12" s="47"/>
      <c r="Q12" s="47"/>
      <c r="R12" s="47"/>
      <c r="S12" s="47"/>
      <c r="T12" s="47"/>
      <c r="U12" s="47"/>
      <c r="V12" s="47"/>
      <c r="W12" s="47"/>
      <c r="X12" s="47">
        <v>2688.44</v>
      </c>
    </row>
    <row r="13" spans="1:24" ht="12.75">
      <c r="A13" s="47" t="s">
        <v>3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>
        <v>0</v>
      </c>
    </row>
    <row r="14" spans="1:24" ht="12.75">
      <c r="A14" s="47" t="s">
        <v>4</v>
      </c>
      <c r="B14" s="47">
        <v>3000</v>
      </c>
      <c r="C14" s="47">
        <v>2470</v>
      </c>
      <c r="D14" s="47"/>
      <c r="E14" s="47"/>
      <c r="F14" s="47">
        <v>300</v>
      </c>
      <c r="G14" s="47">
        <v>89.6</v>
      </c>
      <c r="H14" s="47"/>
      <c r="I14" s="47"/>
      <c r="J14" s="47"/>
      <c r="K14" s="47"/>
      <c r="L14" s="47">
        <v>3600</v>
      </c>
      <c r="M14" s="47">
        <v>3597</v>
      </c>
      <c r="N14" s="47">
        <v>8420</v>
      </c>
      <c r="O14" s="47">
        <v>8412.21</v>
      </c>
      <c r="P14" s="47">
        <v>1474.7</v>
      </c>
      <c r="Q14" s="47">
        <v>1474.7</v>
      </c>
      <c r="R14" s="47"/>
      <c r="S14" s="47"/>
      <c r="T14" s="47">
        <v>835.7</v>
      </c>
      <c r="U14" s="47">
        <v>835.7</v>
      </c>
      <c r="V14" s="47">
        <v>200</v>
      </c>
      <c r="W14" s="47"/>
      <c r="X14" s="47">
        <v>16879.21</v>
      </c>
    </row>
    <row r="15" spans="1:24" ht="12.75">
      <c r="A15" s="47" t="s">
        <v>40</v>
      </c>
      <c r="B15" s="47">
        <v>4828.13</v>
      </c>
      <c r="C15" s="47">
        <v>3608.44</v>
      </c>
      <c r="D15" s="47"/>
      <c r="E15" s="47"/>
      <c r="F15" s="47"/>
      <c r="G15" s="47"/>
      <c r="H15" s="47"/>
      <c r="I15" s="47"/>
      <c r="J15" s="47"/>
      <c r="K15" s="47"/>
      <c r="L15" s="47">
        <v>950</v>
      </c>
      <c r="M15" s="47">
        <v>948</v>
      </c>
      <c r="N15" s="47">
        <v>600</v>
      </c>
      <c r="O15" s="47">
        <v>580</v>
      </c>
      <c r="P15" s="47"/>
      <c r="Q15" s="47"/>
      <c r="R15" s="47"/>
      <c r="S15" s="47"/>
      <c r="T15" s="47"/>
      <c r="U15" s="47"/>
      <c r="V15" s="47"/>
      <c r="W15" s="47"/>
      <c r="X15" s="47">
        <v>5136.4400000000005</v>
      </c>
    </row>
    <row r="16" spans="1:24" ht="12.75">
      <c r="A16" s="47" t="s">
        <v>41</v>
      </c>
      <c r="B16" s="47">
        <v>12400</v>
      </c>
      <c r="C16" s="47">
        <v>12390.84</v>
      </c>
      <c r="D16" s="47"/>
      <c r="E16" s="47"/>
      <c r="F16" s="47">
        <v>800</v>
      </c>
      <c r="G16" s="47">
        <v>768.47</v>
      </c>
      <c r="H16" s="47"/>
      <c r="I16" s="47"/>
      <c r="J16" s="47"/>
      <c r="K16" s="47"/>
      <c r="L16" s="47">
        <v>1700</v>
      </c>
      <c r="M16" s="47">
        <v>1700</v>
      </c>
      <c r="N16" s="47">
        <v>11301</v>
      </c>
      <c r="O16" s="47">
        <v>11300.08</v>
      </c>
      <c r="P16" s="47"/>
      <c r="Q16" s="47"/>
      <c r="R16" s="47">
        <v>120</v>
      </c>
      <c r="S16" s="47">
        <v>116.31</v>
      </c>
      <c r="T16" s="47">
        <v>1511.97</v>
      </c>
      <c r="U16" s="47">
        <v>1511.97</v>
      </c>
      <c r="V16" s="47">
        <v>200</v>
      </c>
      <c r="W16" s="47"/>
      <c r="X16" s="47">
        <v>27787.670000000002</v>
      </c>
    </row>
    <row r="17" spans="1:24" ht="12.75">
      <c r="A17" s="47" t="s">
        <v>5</v>
      </c>
      <c r="B17" s="47">
        <v>4200</v>
      </c>
      <c r="C17" s="47">
        <v>3249.44</v>
      </c>
      <c r="D17" s="47"/>
      <c r="E17" s="47"/>
      <c r="F17" s="47">
        <v>300</v>
      </c>
      <c r="G17" s="47">
        <v>293.15</v>
      </c>
      <c r="H17" s="47"/>
      <c r="I17" s="47"/>
      <c r="J17" s="47"/>
      <c r="K17" s="47"/>
      <c r="L17" s="47">
        <v>2500</v>
      </c>
      <c r="M17" s="47">
        <v>2480</v>
      </c>
      <c r="N17" s="47">
        <v>10150</v>
      </c>
      <c r="O17" s="47">
        <v>10149.53</v>
      </c>
      <c r="P17" s="47">
        <v>1469.37</v>
      </c>
      <c r="Q17" s="47">
        <v>1469.37</v>
      </c>
      <c r="R17" s="47">
        <v>60</v>
      </c>
      <c r="S17" s="47">
        <v>58.16</v>
      </c>
      <c r="T17" s="47">
        <v>682.68</v>
      </c>
      <c r="U17" s="47">
        <v>682.68</v>
      </c>
      <c r="V17" s="47">
        <v>200</v>
      </c>
      <c r="W17" s="47"/>
      <c r="X17" s="47">
        <v>18382.33</v>
      </c>
    </row>
    <row r="18" spans="1:24" ht="12.75">
      <c r="A18" s="47" t="s">
        <v>6</v>
      </c>
      <c r="B18" s="47"/>
      <c r="C18" s="47"/>
      <c r="D18" s="47"/>
      <c r="E18" s="47"/>
      <c r="F18" s="47">
        <v>3375</v>
      </c>
      <c r="G18" s="47">
        <v>3375</v>
      </c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>
        <v>3375</v>
      </c>
    </row>
    <row r="19" spans="1:24" ht="12.75">
      <c r="A19" s="47" t="s">
        <v>42</v>
      </c>
      <c r="B19" s="47">
        <v>39800</v>
      </c>
      <c r="C19" s="47">
        <v>38149.94</v>
      </c>
      <c r="D19" s="47">
        <v>82535</v>
      </c>
      <c r="E19" s="47">
        <v>32318.48</v>
      </c>
      <c r="F19" s="47">
        <v>20100</v>
      </c>
      <c r="G19" s="47">
        <v>20026.6</v>
      </c>
      <c r="H19" s="47">
        <v>59800</v>
      </c>
      <c r="I19" s="47">
        <v>59183.32</v>
      </c>
      <c r="J19" s="47">
        <v>12100</v>
      </c>
      <c r="K19" s="47">
        <v>11954.38</v>
      </c>
      <c r="L19" s="47"/>
      <c r="M19" s="47"/>
      <c r="N19" s="47">
        <v>2844</v>
      </c>
      <c r="O19" s="47">
        <v>2843.82</v>
      </c>
      <c r="P19" s="47">
        <v>3353.49</v>
      </c>
      <c r="Q19" s="47">
        <v>3353.49</v>
      </c>
      <c r="R19" s="47"/>
      <c r="S19" s="47"/>
      <c r="T19" s="47"/>
      <c r="U19" s="47"/>
      <c r="V19" s="47"/>
      <c r="W19" s="47"/>
      <c r="X19" s="47">
        <v>167830.03</v>
      </c>
    </row>
    <row r="20" spans="1:24" ht="12.75">
      <c r="A20" s="47" t="s">
        <v>43</v>
      </c>
      <c r="B20" s="47">
        <v>1000</v>
      </c>
      <c r="C20" s="47">
        <v>758.44</v>
      </c>
      <c r="D20" s="47"/>
      <c r="E20" s="47"/>
      <c r="F20" s="47"/>
      <c r="G20" s="47"/>
      <c r="H20" s="47"/>
      <c r="I20" s="47"/>
      <c r="J20" s="47"/>
      <c r="K20" s="47"/>
      <c r="L20" s="47">
        <v>7130</v>
      </c>
      <c r="M20" s="47">
        <v>7127</v>
      </c>
      <c r="N20" s="47">
        <v>600</v>
      </c>
      <c r="O20" s="47">
        <v>580</v>
      </c>
      <c r="P20" s="47">
        <v>1236.66</v>
      </c>
      <c r="Q20" s="47">
        <v>1236.66</v>
      </c>
      <c r="R20" s="47"/>
      <c r="S20" s="47"/>
      <c r="T20" s="47"/>
      <c r="U20" s="47"/>
      <c r="V20" s="47"/>
      <c r="W20" s="47"/>
      <c r="X20" s="47">
        <v>9702.1</v>
      </c>
    </row>
    <row r="21" spans="1:24" ht="12.75">
      <c r="A21" s="47" t="s">
        <v>7</v>
      </c>
      <c r="B21" s="47">
        <v>124728.13</v>
      </c>
      <c r="C21" s="47">
        <v>102628.61000000003</v>
      </c>
      <c r="D21" s="47">
        <v>82535</v>
      </c>
      <c r="E21" s="47">
        <v>32318.48</v>
      </c>
      <c r="F21" s="47">
        <v>26875</v>
      </c>
      <c r="G21" s="47">
        <v>25338</v>
      </c>
      <c r="H21" s="47">
        <v>59800</v>
      </c>
      <c r="I21" s="47">
        <v>59183.32</v>
      </c>
      <c r="J21" s="47">
        <v>12100</v>
      </c>
      <c r="K21" s="47">
        <v>11954.38</v>
      </c>
      <c r="L21" s="47">
        <v>23150</v>
      </c>
      <c r="M21" s="47">
        <v>23117</v>
      </c>
      <c r="N21" s="47">
        <v>65265</v>
      </c>
      <c r="O21" s="47">
        <v>64708.03</v>
      </c>
      <c r="P21" s="47">
        <v>12100</v>
      </c>
      <c r="Q21" s="47">
        <v>12100</v>
      </c>
      <c r="R21" s="47">
        <v>500</v>
      </c>
      <c r="S21" s="47">
        <v>480.48</v>
      </c>
      <c r="T21" s="47">
        <v>5800.000000000001</v>
      </c>
      <c r="U21" s="47">
        <v>5800.000000000001</v>
      </c>
      <c r="V21" s="47">
        <v>1000</v>
      </c>
      <c r="W21" s="47">
        <v>0</v>
      </c>
      <c r="X21" s="47">
        <v>337628.30000000005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8.00390625" style="0" bestFit="1" customWidth="1"/>
  </cols>
  <sheetData>
    <row r="1" spans="1:18" ht="12.75">
      <c r="A1" s="48" t="s">
        <v>52</v>
      </c>
      <c r="B1" s="48" t="s">
        <v>18</v>
      </c>
      <c r="C1" s="48" t="s">
        <v>14</v>
      </c>
      <c r="D1" s="48" t="s">
        <v>18</v>
      </c>
      <c r="E1" s="48" t="s">
        <v>17</v>
      </c>
      <c r="F1" s="48" t="s">
        <v>18</v>
      </c>
      <c r="G1" s="48" t="s">
        <v>10</v>
      </c>
      <c r="H1" s="48" t="s">
        <v>18</v>
      </c>
      <c r="I1" s="48" t="s">
        <v>15</v>
      </c>
      <c r="J1" s="48" t="s">
        <v>18</v>
      </c>
      <c r="K1" s="48" t="s">
        <v>21</v>
      </c>
      <c r="L1" s="48"/>
      <c r="M1" s="48"/>
      <c r="N1" s="48" t="s">
        <v>18</v>
      </c>
      <c r="O1" s="48" t="s">
        <v>19</v>
      </c>
      <c r="P1" s="48" t="s">
        <v>18</v>
      </c>
      <c r="Q1" s="48" t="s">
        <v>20</v>
      </c>
      <c r="R1" s="48" t="s">
        <v>53</v>
      </c>
    </row>
    <row r="2" spans="1:18" ht="12.75">
      <c r="A2" s="48" t="s">
        <v>30</v>
      </c>
      <c r="B2" s="48">
        <v>40000</v>
      </c>
      <c r="C2" s="48">
        <v>30000</v>
      </c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>
        <v>30000</v>
      </c>
    </row>
    <row r="3" spans="1:18" ht="12.75">
      <c r="A3" s="48" t="s">
        <v>31</v>
      </c>
      <c r="B3" s="48">
        <v>59000</v>
      </c>
      <c r="C3" s="48">
        <v>49407.54</v>
      </c>
      <c r="D3" s="48"/>
      <c r="E3" s="48"/>
      <c r="F3" s="48"/>
      <c r="G3" s="48"/>
      <c r="H3" s="48"/>
      <c r="I3" s="48"/>
      <c r="J3" s="48">
        <v>65100</v>
      </c>
      <c r="K3" s="48">
        <v>65100</v>
      </c>
      <c r="L3" s="48"/>
      <c r="M3" s="48"/>
      <c r="N3" s="48">
        <v>3240</v>
      </c>
      <c r="O3" s="48">
        <v>3240</v>
      </c>
      <c r="P3" s="48"/>
      <c r="Q3" s="48"/>
      <c r="R3" s="48">
        <v>117747.54000000001</v>
      </c>
    </row>
    <row r="4" spans="1:18" ht="12.75">
      <c r="A4" s="48" t="s">
        <v>32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>
        <v>63100</v>
      </c>
      <c r="Q4" s="48">
        <v>63071</v>
      </c>
      <c r="R4" s="48">
        <v>63071</v>
      </c>
    </row>
    <row r="5" spans="1:18" ht="12.75">
      <c r="A5" s="48" t="s">
        <v>33</v>
      </c>
      <c r="B5" s="48">
        <v>40075</v>
      </c>
      <c r="C5" s="48">
        <v>30075</v>
      </c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>
        <v>60000</v>
      </c>
      <c r="Q5" s="48">
        <v>60000</v>
      </c>
      <c r="R5" s="48">
        <v>90075</v>
      </c>
    </row>
    <row r="6" spans="1:18" ht="12.75">
      <c r="A6" s="48" t="s">
        <v>2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>
        <v>2100</v>
      </c>
      <c r="Q6" s="48">
        <v>2025</v>
      </c>
      <c r="R6" s="48">
        <v>2025</v>
      </c>
    </row>
    <row r="7" spans="1:18" ht="12.75">
      <c r="A7" s="48" t="s">
        <v>34</v>
      </c>
      <c r="B7" s="48">
        <v>12300</v>
      </c>
      <c r="C7" s="48">
        <v>12240</v>
      </c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>
        <v>45400</v>
      </c>
      <c r="Q7" s="48">
        <v>45094</v>
      </c>
      <c r="R7" s="48">
        <v>57334</v>
      </c>
    </row>
    <row r="8" spans="1:18" ht="12.75">
      <c r="A8" s="48" t="s">
        <v>35</v>
      </c>
      <c r="B8" s="48">
        <v>12000</v>
      </c>
      <c r="C8" s="48">
        <v>11687.28</v>
      </c>
      <c r="D8" s="48"/>
      <c r="E8" s="48"/>
      <c r="F8" s="48"/>
      <c r="G8" s="48"/>
      <c r="H8" s="48"/>
      <c r="I8" s="48"/>
      <c r="J8" s="48">
        <v>12258.54</v>
      </c>
      <c r="K8" s="48">
        <v>12258.54</v>
      </c>
      <c r="L8" s="48"/>
      <c r="M8" s="48"/>
      <c r="N8" s="48"/>
      <c r="O8" s="48"/>
      <c r="P8" s="48">
        <v>45080</v>
      </c>
      <c r="Q8" s="48">
        <v>43219</v>
      </c>
      <c r="R8" s="48">
        <v>67164.82</v>
      </c>
    </row>
    <row r="9" spans="1:18" ht="12.75">
      <c r="A9" s="48" t="s">
        <v>36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>
        <v>0</v>
      </c>
    </row>
    <row r="10" spans="1:18" ht="12.75">
      <c r="A10" s="48" t="s">
        <v>37</v>
      </c>
      <c r="B10" s="48">
        <v>1000</v>
      </c>
      <c r="C10" s="48">
        <v>996</v>
      </c>
      <c r="D10" s="48"/>
      <c r="E10" s="48"/>
      <c r="F10" s="48"/>
      <c r="G10" s="48"/>
      <c r="H10" s="48"/>
      <c r="I10" s="48"/>
      <c r="J10" s="48">
        <v>23004</v>
      </c>
      <c r="K10" s="48">
        <v>23004</v>
      </c>
      <c r="L10" s="48"/>
      <c r="M10" s="48"/>
      <c r="N10" s="48"/>
      <c r="O10" s="48"/>
      <c r="P10" s="48"/>
      <c r="Q10" s="48"/>
      <c r="R10" s="48">
        <v>24000</v>
      </c>
    </row>
    <row r="11" spans="1:18" ht="12.75">
      <c r="A11" s="48" t="s">
        <v>38</v>
      </c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>
        <v>0</v>
      </c>
    </row>
    <row r="12" spans="1:18" ht="12.75">
      <c r="A12" s="48" t="s">
        <v>39</v>
      </c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>
        <v>28700</v>
      </c>
      <c r="Q12" s="48">
        <v>28616</v>
      </c>
      <c r="R12" s="48">
        <v>28616</v>
      </c>
    </row>
    <row r="13" spans="1:18" ht="12.75">
      <c r="A13" s="48" t="s">
        <v>3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>
        <v>0</v>
      </c>
    </row>
    <row r="14" spans="1:18" ht="12.75">
      <c r="A14" s="48" t="s">
        <v>4</v>
      </c>
      <c r="B14" s="48">
        <v>23000</v>
      </c>
      <c r="C14" s="48">
        <v>12550</v>
      </c>
      <c r="D14" s="48"/>
      <c r="E14" s="48"/>
      <c r="F14" s="48"/>
      <c r="G14" s="48"/>
      <c r="H14" s="48"/>
      <c r="I14" s="48"/>
      <c r="J14" s="48">
        <v>3248</v>
      </c>
      <c r="K14" s="48">
        <v>3248</v>
      </c>
      <c r="L14" s="48"/>
      <c r="M14" s="48"/>
      <c r="N14" s="48"/>
      <c r="O14" s="48"/>
      <c r="P14" s="48">
        <v>2100</v>
      </c>
      <c r="Q14" s="48">
        <v>2025</v>
      </c>
      <c r="R14" s="48">
        <v>17823</v>
      </c>
    </row>
    <row r="15" spans="1:18" ht="12.75">
      <c r="A15" s="48" t="s">
        <v>40</v>
      </c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>
        <v>0</v>
      </c>
    </row>
    <row r="16" spans="1:18" ht="12.75">
      <c r="A16" s="48" t="s">
        <v>41</v>
      </c>
      <c r="B16" s="48">
        <v>7245.78</v>
      </c>
      <c r="C16" s="48"/>
      <c r="D16" s="48"/>
      <c r="E16" s="48"/>
      <c r="F16" s="48"/>
      <c r="G16" s="48"/>
      <c r="H16" s="48"/>
      <c r="I16" s="48"/>
      <c r="J16" s="48">
        <v>31026.460000000003</v>
      </c>
      <c r="K16" s="48">
        <v>29853.06</v>
      </c>
      <c r="L16" s="48"/>
      <c r="M16" s="48"/>
      <c r="N16" s="48"/>
      <c r="O16" s="48"/>
      <c r="P16" s="48">
        <v>2100</v>
      </c>
      <c r="Q16" s="48">
        <v>2025</v>
      </c>
      <c r="R16" s="48">
        <v>31878.06</v>
      </c>
    </row>
    <row r="17" spans="1:18" ht="12.75">
      <c r="A17" s="48" t="s">
        <v>5</v>
      </c>
      <c r="B17" s="48">
        <v>9000</v>
      </c>
      <c r="C17" s="48">
        <v>8409.8</v>
      </c>
      <c r="D17" s="48"/>
      <c r="E17" s="48"/>
      <c r="F17" s="48">
        <v>1792.54</v>
      </c>
      <c r="G17" s="48">
        <v>450</v>
      </c>
      <c r="H17" s="48"/>
      <c r="I17" s="48"/>
      <c r="J17" s="48">
        <v>3290</v>
      </c>
      <c r="K17" s="48">
        <v>3290</v>
      </c>
      <c r="L17" s="48"/>
      <c r="M17" s="48"/>
      <c r="N17" s="48"/>
      <c r="O17" s="48"/>
      <c r="P17" s="48">
        <v>93000</v>
      </c>
      <c r="Q17" s="48">
        <v>93000</v>
      </c>
      <c r="R17" s="48">
        <v>105149.8</v>
      </c>
    </row>
    <row r="18" spans="1:18" ht="12.75">
      <c r="A18" s="48" t="s">
        <v>6</v>
      </c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>
        <v>43000</v>
      </c>
      <c r="Q18" s="48">
        <v>43000</v>
      </c>
      <c r="R18" s="48">
        <v>43000</v>
      </c>
    </row>
    <row r="19" spans="1:18" ht="12.75">
      <c r="A19" s="48" t="s">
        <v>42</v>
      </c>
      <c r="B19" s="48">
        <v>208155.92</v>
      </c>
      <c r="C19" s="48">
        <v>208155.92</v>
      </c>
      <c r="D19" s="48">
        <v>30000</v>
      </c>
      <c r="E19" s="48">
        <v>8117.61</v>
      </c>
      <c r="F19" s="48">
        <v>207.46</v>
      </c>
      <c r="G19" s="48">
        <v>207.46</v>
      </c>
      <c r="H19" s="48">
        <v>3000</v>
      </c>
      <c r="I19" s="48">
        <v>3000</v>
      </c>
      <c r="J19" s="48"/>
      <c r="K19" s="48"/>
      <c r="L19" s="48"/>
      <c r="M19" s="48"/>
      <c r="N19" s="48"/>
      <c r="O19" s="48"/>
      <c r="P19" s="48"/>
      <c r="Q19" s="48"/>
      <c r="R19" s="48">
        <v>219480.99</v>
      </c>
    </row>
    <row r="20" spans="1:18" ht="12.75">
      <c r="A20" s="48" t="s">
        <v>43</v>
      </c>
      <c r="B20" s="48">
        <v>75000</v>
      </c>
      <c r="C20" s="48">
        <v>74167.13</v>
      </c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>
        <v>5500</v>
      </c>
      <c r="Q20" s="48">
        <v>5400</v>
      </c>
      <c r="R20" s="48">
        <v>79567.13</v>
      </c>
    </row>
    <row r="21" spans="1:18" ht="12.75">
      <c r="A21" s="48" t="s">
        <v>7</v>
      </c>
      <c r="B21" s="48">
        <v>486776.7</v>
      </c>
      <c r="C21" s="48">
        <v>437688.67000000004</v>
      </c>
      <c r="D21" s="48">
        <v>30000</v>
      </c>
      <c r="E21" s="48">
        <v>8117.61</v>
      </c>
      <c r="F21" s="48">
        <v>2000</v>
      </c>
      <c r="G21" s="48">
        <v>657.46</v>
      </c>
      <c r="H21" s="48">
        <v>3000</v>
      </c>
      <c r="I21" s="48">
        <v>3000</v>
      </c>
      <c r="J21" s="48">
        <v>137927</v>
      </c>
      <c r="K21" s="48">
        <v>136753.6</v>
      </c>
      <c r="L21" s="48">
        <v>0</v>
      </c>
      <c r="M21" s="48">
        <v>0</v>
      </c>
      <c r="N21" s="48">
        <v>3240</v>
      </c>
      <c r="O21" s="48">
        <v>3240</v>
      </c>
      <c r="P21" s="48">
        <v>390080</v>
      </c>
      <c r="Q21" s="48">
        <v>387475</v>
      </c>
      <c r="R21" s="48">
        <v>976932.3400000001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0"/>
  <sheetViews>
    <sheetView tabSelected="1" zoomScalePageLayoutView="0" workbookViewId="0" topLeftCell="A1">
      <selection activeCell="A26" sqref="A26"/>
    </sheetView>
  </sheetViews>
  <sheetFormatPr defaultColWidth="9.00390625" defaultRowHeight="12.75"/>
  <cols>
    <col min="1" max="1" width="28.00390625" style="0" bestFit="1" customWidth="1"/>
    <col min="12" max="12" width="9.125" style="0" customWidth="1"/>
  </cols>
  <sheetData>
    <row r="1" spans="1:12" ht="12.75">
      <c r="A1" s="47" t="s">
        <v>52</v>
      </c>
      <c r="B1" s="47" t="s">
        <v>18</v>
      </c>
      <c r="C1" s="47" t="s">
        <v>48</v>
      </c>
      <c r="D1" s="47" t="s">
        <v>18</v>
      </c>
      <c r="E1" s="47" t="s">
        <v>21</v>
      </c>
      <c r="F1" s="47" t="s">
        <v>18</v>
      </c>
      <c r="G1" s="47" t="s">
        <v>49</v>
      </c>
      <c r="H1" s="47" t="s">
        <v>18</v>
      </c>
      <c r="I1" s="47" t="s">
        <v>21</v>
      </c>
      <c r="J1" s="47" t="s">
        <v>18</v>
      </c>
      <c r="K1" s="47" t="s">
        <v>29</v>
      </c>
      <c r="L1" s="47" t="s">
        <v>53</v>
      </c>
    </row>
    <row r="2" spans="1:12" ht="12.75">
      <c r="A2" s="47" t="s">
        <v>30</v>
      </c>
      <c r="B2" s="47"/>
      <c r="C2" s="47"/>
      <c r="D2" s="47"/>
      <c r="E2" s="47"/>
      <c r="F2" s="47"/>
      <c r="G2" s="47"/>
      <c r="H2" s="47">
        <v>964492.04</v>
      </c>
      <c r="I2" s="47">
        <v>964492.04</v>
      </c>
      <c r="J2" s="47"/>
      <c r="K2" s="47"/>
      <c r="L2" s="47">
        <v>964492.04</v>
      </c>
    </row>
    <row r="3" spans="1:12" ht="12.75">
      <c r="A3" s="47" t="s">
        <v>31</v>
      </c>
      <c r="B3" s="47"/>
      <c r="C3" s="47"/>
      <c r="D3" s="47"/>
      <c r="E3" s="47"/>
      <c r="F3" s="47"/>
      <c r="G3" s="47"/>
      <c r="H3" s="47">
        <v>1410756.04</v>
      </c>
      <c r="I3" s="47">
        <v>1409256</v>
      </c>
      <c r="J3" s="47"/>
      <c r="K3" s="47"/>
      <c r="L3" s="47">
        <v>1409256</v>
      </c>
    </row>
    <row r="4" spans="1:12" ht="12.75">
      <c r="A4" s="47" t="s">
        <v>32</v>
      </c>
      <c r="B4" s="47"/>
      <c r="C4" s="47"/>
      <c r="D4" s="47">
        <v>489554</v>
      </c>
      <c r="E4" s="47">
        <v>489554</v>
      </c>
      <c r="F4" s="47"/>
      <c r="G4" s="47"/>
      <c r="H4" s="47">
        <v>244627.64</v>
      </c>
      <c r="I4" s="47">
        <v>244627.64</v>
      </c>
      <c r="J4" s="47">
        <v>232368</v>
      </c>
      <c r="K4" s="47">
        <v>228327.23</v>
      </c>
      <c r="L4" s="47">
        <v>962508.87</v>
      </c>
    </row>
    <row r="5" spans="1:12" ht="12.75">
      <c r="A5" s="47" t="s">
        <v>33</v>
      </c>
      <c r="B5" s="47"/>
      <c r="C5" s="47"/>
      <c r="D5" s="47"/>
      <c r="E5" s="47"/>
      <c r="F5" s="47"/>
      <c r="G5" s="47"/>
      <c r="H5" s="47">
        <v>356187.92000000004</v>
      </c>
      <c r="I5" s="47">
        <v>356187.92000000004</v>
      </c>
      <c r="J5" s="47">
        <v>231021</v>
      </c>
      <c r="K5" s="47">
        <v>226218.93</v>
      </c>
      <c r="L5" s="47">
        <v>582406.8500000001</v>
      </c>
    </row>
    <row r="6" spans="1:12" ht="12.75">
      <c r="A6" s="47" t="s">
        <v>2</v>
      </c>
      <c r="B6" s="47">
        <v>125785.77</v>
      </c>
      <c r="C6" s="47">
        <v>125785.77</v>
      </c>
      <c r="D6" s="47"/>
      <c r="E6" s="47"/>
      <c r="F6" s="47"/>
      <c r="G6" s="47"/>
      <c r="H6" s="47">
        <v>152834.52000000002</v>
      </c>
      <c r="I6" s="47">
        <v>152834.52000000002</v>
      </c>
      <c r="J6" s="47">
        <v>100000</v>
      </c>
      <c r="K6" s="47">
        <v>99745.17</v>
      </c>
      <c r="L6" s="47">
        <v>378365.46</v>
      </c>
    </row>
    <row r="7" spans="1:12" ht="12.75">
      <c r="A7" s="47" t="s">
        <v>34</v>
      </c>
      <c r="B7" s="47"/>
      <c r="C7" s="47"/>
      <c r="D7" s="47"/>
      <c r="E7" s="47"/>
      <c r="F7" s="47">
        <v>1324917.49</v>
      </c>
      <c r="G7" s="47">
        <v>1324917.49</v>
      </c>
      <c r="H7" s="47">
        <v>157018.64</v>
      </c>
      <c r="I7" s="47">
        <v>174890.64</v>
      </c>
      <c r="J7" s="47">
        <v>294246</v>
      </c>
      <c r="K7" s="47">
        <v>276714.58999999997</v>
      </c>
      <c r="L7" s="47">
        <v>1776522.7199999997</v>
      </c>
    </row>
    <row r="8" spans="1:12" ht="12.75">
      <c r="A8" s="47" t="s">
        <v>35</v>
      </c>
      <c r="B8" s="47">
        <v>671104.63</v>
      </c>
      <c r="C8" s="47">
        <v>671104.63</v>
      </c>
      <c r="D8" s="47"/>
      <c r="E8" s="47"/>
      <c r="F8" s="47">
        <v>249309.53</v>
      </c>
      <c r="G8" s="47">
        <v>249309.53</v>
      </c>
      <c r="H8" s="47">
        <v>309474.36</v>
      </c>
      <c r="I8" s="47">
        <v>291602.36</v>
      </c>
      <c r="J8" s="47">
        <v>149444</v>
      </c>
      <c r="K8" s="47">
        <v>133781.44</v>
      </c>
      <c r="L8" s="47">
        <v>1345797.96</v>
      </c>
    </row>
    <row r="9" spans="1:12" ht="12.75">
      <c r="A9" s="47" t="s">
        <v>36</v>
      </c>
      <c r="B9" s="47"/>
      <c r="C9" s="47"/>
      <c r="D9" s="47"/>
      <c r="E9" s="47"/>
      <c r="F9" s="47">
        <v>596676.75</v>
      </c>
      <c r="G9" s="47">
        <v>596676.75</v>
      </c>
      <c r="H9" s="47">
        <v>77938.8</v>
      </c>
      <c r="I9" s="47">
        <v>77938.8</v>
      </c>
      <c r="J9" s="47">
        <v>89368</v>
      </c>
      <c r="K9" s="47">
        <v>89368</v>
      </c>
      <c r="L9" s="47">
        <v>763983.55</v>
      </c>
    </row>
    <row r="10" spans="1:12" ht="12.75">
      <c r="A10" s="47" t="s">
        <v>37</v>
      </c>
      <c r="B10" s="47"/>
      <c r="C10" s="47"/>
      <c r="D10" s="47"/>
      <c r="E10" s="47"/>
      <c r="F10" s="47"/>
      <c r="G10" s="47"/>
      <c r="H10" s="47">
        <v>195542.76</v>
      </c>
      <c r="I10" s="47">
        <v>195542.76</v>
      </c>
      <c r="J10" s="47">
        <v>296000</v>
      </c>
      <c r="K10" s="47">
        <v>295829</v>
      </c>
      <c r="L10" s="47">
        <v>491371.76</v>
      </c>
    </row>
    <row r="11" spans="1:12" ht="12.75">
      <c r="A11" s="47" t="s">
        <v>38</v>
      </c>
      <c r="B11" s="47"/>
      <c r="C11" s="47"/>
      <c r="D11" s="47"/>
      <c r="E11" s="47"/>
      <c r="F11" s="47"/>
      <c r="G11" s="47"/>
      <c r="H11" s="47">
        <v>176025.44</v>
      </c>
      <c r="I11" s="47">
        <v>176025.44</v>
      </c>
      <c r="J11" s="47"/>
      <c r="K11" s="47"/>
      <c r="L11" s="47">
        <v>176025.44</v>
      </c>
    </row>
    <row r="12" spans="1:12" ht="12.75">
      <c r="A12" s="47" t="s">
        <v>39</v>
      </c>
      <c r="B12" s="47"/>
      <c r="C12" s="47"/>
      <c r="D12" s="47"/>
      <c r="E12" s="47"/>
      <c r="F12" s="47"/>
      <c r="G12" s="47"/>
      <c r="H12" s="47">
        <v>144695.47999999998</v>
      </c>
      <c r="I12" s="47">
        <v>144695.47999999998</v>
      </c>
      <c r="J12" s="47">
        <v>174297</v>
      </c>
      <c r="K12" s="47">
        <v>172606.71000000002</v>
      </c>
      <c r="L12" s="47">
        <v>317302.19</v>
      </c>
    </row>
    <row r="13" spans="1:12" ht="12.75">
      <c r="A13" s="47" t="s">
        <v>4</v>
      </c>
      <c r="B13" s="47"/>
      <c r="C13" s="47"/>
      <c r="D13" s="47"/>
      <c r="E13" s="47"/>
      <c r="F13" s="47"/>
      <c r="G13" s="47"/>
      <c r="H13" s="47">
        <v>25956</v>
      </c>
      <c r="I13" s="47">
        <v>25956</v>
      </c>
      <c r="J13" s="47">
        <v>450134</v>
      </c>
      <c r="K13" s="47">
        <v>448539</v>
      </c>
      <c r="L13" s="47">
        <v>474495</v>
      </c>
    </row>
    <row r="14" spans="1:12" ht="12.75">
      <c r="A14" s="47" t="s">
        <v>40</v>
      </c>
      <c r="B14" s="47"/>
      <c r="C14" s="47"/>
      <c r="D14" s="47">
        <v>6746</v>
      </c>
      <c r="E14" s="47">
        <v>6746</v>
      </c>
      <c r="F14" s="47"/>
      <c r="G14" s="47"/>
      <c r="H14" s="47">
        <v>125462.64</v>
      </c>
      <c r="I14" s="47">
        <v>125462.64</v>
      </c>
      <c r="J14" s="47"/>
      <c r="K14" s="47"/>
      <c r="L14" s="47">
        <v>132208.64</v>
      </c>
    </row>
    <row r="15" spans="1:12" ht="12.75">
      <c r="A15" s="47" t="s">
        <v>41</v>
      </c>
      <c r="B15" s="47"/>
      <c r="C15" s="47"/>
      <c r="D15" s="47"/>
      <c r="E15" s="47"/>
      <c r="F15" s="47">
        <v>297998.93</v>
      </c>
      <c r="G15" s="47">
        <v>297998.93</v>
      </c>
      <c r="H15" s="47">
        <v>470977.72</v>
      </c>
      <c r="I15" s="47">
        <v>470977.72</v>
      </c>
      <c r="J15" s="47"/>
      <c r="K15" s="47"/>
      <c r="L15" s="47">
        <v>768976.6499999999</v>
      </c>
    </row>
    <row r="16" spans="1:12" ht="12.75">
      <c r="A16" s="47" t="s">
        <v>5</v>
      </c>
      <c r="B16" s="47">
        <v>1511799.42</v>
      </c>
      <c r="C16" s="47">
        <v>1511799.42</v>
      </c>
      <c r="D16" s="47"/>
      <c r="E16" s="47"/>
      <c r="F16" s="47"/>
      <c r="G16" s="47"/>
      <c r="H16" s="47">
        <v>219005.24</v>
      </c>
      <c r="I16" s="47">
        <v>219005.24</v>
      </c>
      <c r="J16" s="47">
        <v>206926</v>
      </c>
      <c r="K16" s="47">
        <v>201077.75</v>
      </c>
      <c r="L16" s="47">
        <v>1931882.41</v>
      </c>
    </row>
    <row r="17" spans="1:12" ht="12.75">
      <c r="A17" s="47" t="s">
        <v>6</v>
      </c>
      <c r="B17" s="47"/>
      <c r="C17" s="47"/>
      <c r="D17" s="47"/>
      <c r="E17" s="47"/>
      <c r="F17" s="47"/>
      <c r="G17" s="47"/>
      <c r="H17" s="47">
        <v>39161</v>
      </c>
      <c r="I17" s="47">
        <v>101348.72</v>
      </c>
      <c r="J17" s="47">
        <v>483760</v>
      </c>
      <c r="K17" s="47">
        <v>460135.05</v>
      </c>
      <c r="L17" s="47">
        <v>561483.77</v>
      </c>
    </row>
    <row r="18" spans="1:12" ht="12.75">
      <c r="A18" s="47" t="s">
        <v>42</v>
      </c>
      <c r="B18" s="47"/>
      <c r="C18" s="47"/>
      <c r="D18" s="47"/>
      <c r="E18" s="47"/>
      <c r="F18" s="47">
        <v>149729.65</v>
      </c>
      <c r="G18" s="47">
        <v>149729.65</v>
      </c>
      <c r="H18" s="47">
        <v>187951.4</v>
      </c>
      <c r="I18" s="47">
        <v>187761.4</v>
      </c>
      <c r="J18" s="47"/>
      <c r="K18" s="47"/>
      <c r="L18" s="47">
        <v>337491.05</v>
      </c>
    </row>
    <row r="19" spans="1:12" ht="12.75">
      <c r="A19" s="47" t="s">
        <v>43</v>
      </c>
      <c r="B19" s="47"/>
      <c r="C19" s="47"/>
      <c r="D19" s="47"/>
      <c r="E19" s="47"/>
      <c r="F19" s="47"/>
      <c r="G19" s="47"/>
      <c r="H19" s="47">
        <v>103957.64</v>
      </c>
      <c r="I19" s="47">
        <v>103957.64</v>
      </c>
      <c r="J19" s="47"/>
      <c r="K19" s="47"/>
      <c r="L19" s="47">
        <v>103957.64</v>
      </c>
    </row>
    <row r="20" spans="1:12" ht="12.75">
      <c r="A20" s="47" t="s">
        <v>7</v>
      </c>
      <c r="B20" s="47">
        <v>2308689.82</v>
      </c>
      <c r="C20" s="47">
        <v>2308689.82</v>
      </c>
      <c r="D20" s="47">
        <v>496300</v>
      </c>
      <c r="E20" s="47">
        <v>496300</v>
      </c>
      <c r="F20" s="47">
        <v>2618632.35</v>
      </c>
      <c r="G20" s="47">
        <v>2618632.35</v>
      </c>
      <c r="H20" s="47">
        <v>5362065.279999999</v>
      </c>
      <c r="I20" s="47">
        <v>5422562.959999999</v>
      </c>
      <c r="J20" s="47">
        <v>2707564</v>
      </c>
      <c r="K20" s="47">
        <v>2632342.87</v>
      </c>
      <c r="L20" s="47">
        <v>13478528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Osvita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Inna</dc:creator>
  <cp:keywords/>
  <dc:description/>
  <cp:lastModifiedBy>User</cp:lastModifiedBy>
  <cp:lastPrinted>2019-10-21T08:32:21Z</cp:lastPrinted>
  <dcterms:created xsi:type="dcterms:W3CDTF">2005-03-07T12:31:16Z</dcterms:created>
  <dcterms:modified xsi:type="dcterms:W3CDTF">2020-05-29T11:51:28Z</dcterms:modified>
  <cp:category/>
  <cp:version/>
  <cp:contentType/>
  <cp:contentStatus/>
</cp:coreProperties>
</file>