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ВІТИ в ДПІ і департамент\Звіти і листи в департамент\Інформація згідно листа виконкому №30 від 22-03-2023\"/>
    </mc:Choice>
  </mc:AlternateContent>
  <bookViews>
    <workbookView xWindow="240" yWindow="525" windowWidth="18855" windowHeight="11190"/>
  </bookViews>
  <sheets>
    <sheet name="Sheet" sheetId="1" r:id="rId1"/>
  </sheets>
  <definedNames>
    <definedName name="_xlnm._FilterDatabase" localSheetId="0" hidden="1">Sheet!$A$4:$K$170</definedName>
  </definedNames>
  <calcPr calcId="152511"/>
</workbook>
</file>

<file path=xl/calcChain.xml><?xml version="1.0" encoding="utf-8"?>
<calcChain xmlns="http://schemas.openxmlformats.org/spreadsheetml/2006/main">
  <c r="B170" i="1" l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<sst xmlns="http://schemas.openxmlformats.org/spreadsheetml/2006/main" count="997" uniqueCount="469">
  <si>
    <t xml:space="preserve"> Медичні огляди, лабораторні та діагностичні дослідження та консультативні медичні послуги.</t>
  </si>
  <si>
    <t>-</t>
  </si>
  <si>
    <t>00000057</t>
  </si>
  <si>
    <t>0005424</t>
  </si>
  <si>
    <t>002</t>
  </si>
  <si>
    <t>03348933</t>
  </si>
  <si>
    <t>04725912</t>
  </si>
  <si>
    <t>09/13.21н</t>
  </si>
  <si>
    <t>1</t>
  </si>
  <si>
    <t>10</t>
  </si>
  <si>
    <t>10.7.1-789</t>
  </si>
  <si>
    <t>10/08</t>
  </si>
  <si>
    <t>100</t>
  </si>
  <si>
    <t>101</t>
  </si>
  <si>
    <t>10168-21</t>
  </si>
  <si>
    <t>102</t>
  </si>
  <si>
    <t>103</t>
  </si>
  <si>
    <t>104</t>
  </si>
  <si>
    <t>105</t>
  </si>
  <si>
    <t>106</t>
  </si>
  <si>
    <t>108</t>
  </si>
  <si>
    <t>109</t>
  </si>
  <si>
    <t>11</t>
  </si>
  <si>
    <t>11-ВР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</si>
  <si>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</si>
  <si>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</si>
  <si>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</si>
  <si>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</si>
  <si>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</si>
  <si>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</si>
  <si>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</si>
  <si>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</si>
  <si>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</si>
  <si>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</si>
  <si>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1199-18</t>
  </si>
  <si>
    <t>12</t>
  </si>
  <si>
    <t>1200-18</t>
  </si>
  <si>
    <t>13</t>
  </si>
  <si>
    <t>13553404</t>
  </si>
  <si>
    <t>14</t>
  </si>
  <si>
    <t>146</t>
  </si>
  <si>
    <t>15</t>
  </si>
  <si>
    <t>15/07</t>
  </si>
  <si>
    <t>16</t>
  </si>
  <si>
    <t>1647712922</t>
  </si>
  <si>
    <t>17</t>
  </si>
  <si>
    <t>18</t>
  </si>
  <si>
    <t>1878609613</t>
  </si>
  <si>
    <t>19</t>
  </si>
  <si>
    <t>19163609</t>
  </si>
  <si>
    <t>192-31-3140-10</t>
  </si>
  <si>
    <t>192-33-3141-10</t>
  </si>
  <si>
    <t>2</t>
  </si>
  <si>
    <t>20</t>
  </si>
  <si>
    <t>2009033819</t>
  </si>
  <si>
    <t>2021</t>
  </si>
  <si>
    <t>2022</t>
  </si>
  <si>
    <t>2046112503</t>
  </si>
  <si>
    <t>20762344</t>
  </si>
  <si>
    <t>20774287</t>
  </si>
  <si>
    <t>20774790</t>
  </si>
  <si>
    <t>20775105</t>
  </si>
  <si>
    <t>20779942</t>
  </si>
  <si>
    <t>20810304</t>
  </si>
  <si>
    <t>21</t>
  </si>
  <si>
    <t>2102-01</t>
  </si>
  <si>
    <t>21043756</t>
  </si>
  <si>
    <t>21182356</t>
  </si>
  <si>
    <t>21626809</t>
  </si>
  <si>
    <t>22</t>
  </si>
  <si>
    <t>22174404</t>
  </si>
  <si>
    <t>22336769</t>
  </si>
  <si>
    <t>22367215</t>
  </si>
  <si>
    <t>22406487</t>
  </si>
  <si>
    <t>22410247</t>
  </si>
  <si>
    <t>2256823351</t>
  </si>
  <si>
    <t>2294612026</t>
  </si>
  <si>
    <t>23</t>
  </si>
  <si>
    <t>2324007919</t>
  </si>
  <si>
    <t>2368707713</t>
  </si>
  <si>
    <t>23967437</t>
  </si>
  <si>
    <t>24</t>
  </si>
  <si>
    <t>2404110331</t>
  </si>
  <si>
    <t>2466009270</t>
  </si>
  <si>
    <t>2484213510</t>
  </si>
  <si>
    <t>25</t>
  </si>
  <si>
    <t>2501401711</t>
  </si>
  <si>
    <t>2587508245</t>
  </si>
  <si>
    <t>26</t>
  </si>
  <si>
    <t>2638815813</t>
  </si>
  <si>
    <t>2682117714</t>
  </si>
  <si>
    <t>2685321184</t>
  </si>
  <si>
    <t>27</t>
  </si>
  <si>
    <t>2718315210</t>
  </si>
  <si>
    <t>2743613690</t>
  </si>
  <si>
    <t>28</t>
  </si>
  <si>
    <t>2800202438</t>
  </si>
  <si>
    <t>2816716567</t>
  </si>
  <si>
    <t>2827713371</t>
  </si>
  <si>
    <t>2840405170</t>
  </si>
  <si>
    <t>2893803114</t>
  </si>
  <si>
    <t>29</t>
  </si>
  <si>
    <t>2914403473</t>
  </si>
  <si>
    <t>3</t>
  </si>
  <si>
    <t>30</t>
  </si>
  <si>
    <t>30028507</t>
  </si>
  <si>
    <t>3030911875</t>
  </si>
  <si>
    <t>3058304756</t>
  </si>
  <si>
    <t>3087614841</t>
  </si>
  <si>
    <t>31</t>
  </si>
  <si>
    <t>31264010</t>
  </si>
  <si>
    <t>31487471</t>
  </si>
  <si>
    <t>31640840</t>
  </si>
  <si>
    <t>3190308195</t>
  </si>
  <si>
    <t>32</t>
  </si>
  <si>
    <t>322-18</t>
  </si>
  <si>
    <t>3224507115</t>
  </si>
  <si>
    <t>32490244</t>
  </si>
  <si>
    <t>3279105735</t>
  </si>
  <si>
    <t>32923858</t>
  </si>
  <si>
    <t>33</t>
  </si>
  <si>
    <t>3353102998</t>
  </si>
  <si>
    <t>34</t>
  </si>
  <si>
    <t>35</t>
  </si>
  <si>
    <t>35217535</t>
  </si>
  <si>
    <t>35390910</t>
  </si>
  <si>
    <t>35775774</t>
  </si>
  <si>
    <t>36</t>
  </si>
  <si>
    <t>36248687</t>
  </si>
  <si>
    <t>36378103</t>
  </si>
  <si>
    <t>36483471</t>
  </si>
  <si>
    <t>37</t>
  </si>
  <si>
    <t>37596682</t>
  </si>
  <si>
    <t>37656348</t>
  </si>
  <si>
    <t>38007479</t>
  </si>
  <si>
    <t>38345221</t>
  </si>
  <si>
    <t>39</t>
  </si>
  <si>
    <t>39601416</t>
  </si>
  <si>
    <t>4</t>
  </si>
  <si>
    <t>40</t>
  </si>
  <si>
    <t>41</t>
  </si>
  <si>
    <t>42</t>
  </si>
  <si>
    <t>43</t>
  </si>
  <si>
    <t>44</t>
  </si>
  <si>
    <t>44220941</t>
  </si>
  <si>
    <t>45</t>
  </si>
  <si>
    <t>46</t>
  </si>
  <si>
    <t>47</t>
  </si>
  <si>
    <t>48</t>
  </si>
  <si>
    <t>48 ПК-11319/21</t>
  </si>
  <si>
    <t>4802-18</t>
  </si>
  <si>
    <t>4803-18</t>
  </si>
  <si>
    <t>48ПК-13437/21</t>
  </si>
  <si>
    <t>49</t>
  </si>
  <si>
    <t>5</t>
  </si>
  <si>
    <t>5 ДЕРЖАВНА ПОЖЕЖНО-РЯТУВАЛЬНА ЧАСТИНА ГОЛОВНОГО  УПРАВЛІННЯ ДЕРЖАВНОЇ СЛУЖБИ УКРАЇНИ З НАДЗВИЧАЙНИХ СИТУАЦІЙ У ЛЬВІВСЬКІЙ ОБЛАСТІ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</si>
  <si>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</si>
  <si>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</si>
  <si>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</si>
  <si>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</si>
  <si>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</si>
  <si>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</si>
  <si>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</si>
  <si>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</si>
  <si>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</si>
  <si>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</si>
  <si>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5997-21</t>
  </si>
  <si>
    <t>6</t>
  </si>
  <si>
    <t>60</t>
  </si>
  <si>
    <t>6087-21</t>
  </si>
  <si>
    <t>61</t>
  </si>
  <si>
    <t>61-1</t>
  </si>
  <si>
    <t>62</t>
  </si>
  <si>
    <t>63</t>
  </si>
  <si>
    <t>6363-21</t>
  </si>
  <si>
    <t>64</t>
  </si>
  <si>
    <t>65</t>
  </si>
  <si>
    <t>66</t>
  </si>
  <si>
    <t>67</t>
  </si>
  <si>
    <t>68</t>
  </si>
  <si>
    <t>68/1</t>
  </si>
  <si>
    <t>69</t>
  </si>
  <si>
    <t>7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</si>
  <si>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</si>
  <si>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</si>
  <si>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</si>
  <si>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</si>
  <si>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</si>
  <si>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</si>
  <si>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</si>
  <si>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</si>
  <si>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</si>
  <si>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</si>
  <si>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</t>
  </si>
  <si>
    <t>80</t>
  </si>
  <si>
    <t>8023-21</t>
  </si>
  <si>
    <t>81</t>
  </si>
  <si>
    <t>82</t>
  </si>
  <si>
    <t>83</t>
  </si>
  <si>
    <t>838-18</t>
  </si>
  <si>
    <t>839-18</t>
  </si>
  <si>
    <t>84</t>
  </si>
  <si>
    <t>85</t>
  </si>
  <si>
    <t>86</t>
  </si>
  <si>
    <t>87</t>
  </si>
  <si>
    <t>88</t>
  </si>
  <si>
    <t>89</t>
  </si>
  <si>
    <t>9</t>
  </si>
  <si>
    <t>90</t>
  </si>
  <si>
    <t>91</t>
  </si>
  <si>
    <t>92</t>
  </si>
  <si>
    <t>93</t>
  </si>
  <si>
    <t>94</t>
  </si>
  <si>
    <t>95</t>
  </si>
  <si>
    <t>96</t>
  </si>
  <si>
    <t>9616-21</t>
  </si>
  <si>
    <t>97</t>
  </si>
  <si>
    <t>98</t>
  </si>
  <si>
    <t>99</t>
  </si>
  <si>
    <t>ЄДРПОУ переможця</t>
  </si>
  <si>
    <t>ІВАНИШИН ВІКТОР ВОЛОДИМИРОВИЧ</t>
  </si>
  <si>
    <t>Ідентифікатор закупівлі</t>
  </si>
  <si>
    <t>Автоматика до котла</t>
  </si>
  <si>
    <t>Автомобільні замки</t>
  </si>
  <si>
    <t>Автомобільні шини</t>
  </si>
  <si>
    <t>Автотранcпортні послуги вантажних автомобілів, екскаваторів, автокранів...</t>
  </si>
  <si>
    <t>Адвокатські послуги (надання правової допомоги).</t>
  </si>
  <si>
    <t>Аксесуари до робочого одягу</t>
  </si>
  <si>
    <t>Акумулятор Dzyga 6CТ - 105</t>
  </si>
  <si>
    <t>Антисептичні засоби</t>
  </si>
  <si>
    <t>Ацетилен</t>
  </si>
  <si>
    <t>БУЛЬКЕВИЧ ВЛАДИСЛАВ ЗБІГНЄВИЧ</t>
  </si>
  <si>
    <t>Барвники та пігменти</t>
  </si>
  <si>
    <t>Бензин А-92; Бензин А-95; Дизельне паливо</t>
  </si>
  <si>
    <t>Бензопила MS462 3/8 R.</t>
  </si>
  <si>
    <t>Будівельні прути, стрижні, кутники, профілі, круги стальні...</t>
  </si>
  <si>
    <t>Будівельні товари (каналізаційні люки та інші)</t>
  </si>
  <si>
    <t>ВОЙТКІВ АНДРІЙ РОМАНОВИЧ</t>
  </si>
  <si>
    <t>Вентеля та клапани</t>
  </si>
  <si>
    <t>Вентилятор до котла</t>
  </si>
  <si>
    <t>Вентилятори</t>
  </si>
  <si>
    <t>Вивіски.</t>
  </si>
  <si>
    <t>Виготовлення копії технічного паспорту на багатоквартирний будинок за адресою м.Дрогобич, вул.Фабрична,61/8</t>
  </si>
  <si>
    <t>Видача висновку експертизи стану охорони праці та безпеки промислового виробництва під час виконання заявлених робіт.</t>
  </si>
  <si>
    <t>Вимикачі, перемикачі, бокс, коробки та інші.</t>
  </si>
  <si>
    <t>Відкриті торги</t>
  </si>
  <si>
    <t>Віники.</t>
  </si>
  <si>
    <t>ГАВРИК ЛЮБОВ ПЕТРІВНА</t>
  </si>
  <si>
    <t>ГРОМ ОРЕСТ СТЕПАНОВИЧ</t>
  </si>
  <si>
    <t>Газ скраплений для автомобілів</t>
  </si>
  <si>
    <t>Герметик бітумний; Герметик універсальний силіконовий</t>
  </si>
  <si>
    <t>ДЕРЖАВНЕ ПІДПРИЄМСТВО "ЗАХІДНИЙ ЕКСПЕРТНО-ТЕХНІЧНИЙ ЦЕНТР ДЕРЖПРАЦІ"</t>
  </si>
  <si>
    <t>ДЕРЖАВНЕ ПІДПРИЄМСТВО "ЛЬВІВСЬКИЙ НАУКОВО-ВИРОБНИЧИЙ ЦЕНТР СТАНДАРТИЗАЦІЇ, МЕТРОЛОГІЇ ТА СЕРТИФІКАЦІЇ"</t>
  </si>
  <si>
    <t>ДОРОФТЕЙ ОЛЕКСІЙ ДМИТРОВИЧ</t>
  </si>
  <si>
    <t>ДОЧІРНЄ ПІДПРИЄМСТВО "ДРОГОБИЦЬКИЙ МІСЬКИЙ ВІДДІЛ ПРОФІЛАКТИЧНОЇ ДЕЗИНФЕКЦІЇ"</t>
  </si>
  <si>
    <t>ДРОГОБИЦЬКА ГОСПРОЗРАХУНКОВА РЕМОНТНО-БУДІВЕЛЬНА ДІЛЬНИЦЯ ПРОТИПОЖЕЖНИХ РОБІТ ЛЬВІВСЬКОГО ОБЛАСНОГО СПЕЦРБП ПР</t>
  </si>
  <si>
    <t>Дата підписання договору:</t>
  </si>
  <si>
    <t>Двері</t>
  </si>
  <si>
    <t>Двері та супутні вироби.</t>
  </si>
  <si>
    <t>Дезинфекційні засоби.</t>
  </si>
  <si>
    <t>Диски відрізні, косильна струна, свердла, косильна головка, напильники...</t>
  </si>
  <si>
    <t>Договір діє до:</t>
  </si>
  <si>
    <t>Драбини</t>
  </si>
  <si>
    <t>Дроти, катанка...</t>
  </si>
  <si>
    <t>Друкована продукція (пустографки, табеля, акти, довідки, бухгалтерські книги та інше).</t>
  </si>
  <si>
    <t>Дріт пружинний ф 5,0 мм ст.70.</t>
  </si>
  <si>
    <t>Експертне обстеження ліфтів.</t>
  </si>
  <si>
    <t>Електроди</t>
  </si>
  <si>
    <t>Електроінструменти</t>
  </si>
  <si>
    <t>Емаль ПФ-115П, Delfi, біла (по 2,8кг); Емаль ПФ-115П, Delfi, біла (по 0,9кг); Емаль ПФ-115П, Delfi, помаранчева (по 2,8кг); Емаль ПФ-115П, Delfi, помаранчева (по 0,9кг); Емаль ПФ-115П, Delfi, чорна (по 2,8кг); Емаль ПФ-115П, Delfi, сіра (по 2,8кг); Емаль ПФ-115П, Delfi, світло-сіра (по 0,9кг); Емаль ПФ-115П, Delfi, жовта (по 2,8кг); Емаль ПФ-115П, Delfi, жовта (по 0,9кг); Емаль ПФ-115П, Delfi, коричнева (по 2,8кг); Емаль ПФ-115П, Delfi, коричнева (по 0,9кг); Емаль ПФ-115П, Delfi, світлий горіх (по 2,8кг); Емаль ПФ-115П, Delfi, синя (по 2,8кг); Емаль ПФ-115П, Delfi, яскраво-блакитна (по 0,9кг); Емаль ПФ-115П, Delfi, салатова (по 2,8кг); Емаль ПФ-115П, Delfi, зелена (по 2,8кг); Емаль ПФ-115П, Delfi, вишнева (по 2,8кг); Емаль ПФ-115П, Delfi, червона (по 0,9кг); Емаль ПФ-115П, Farbex, фіолетова (по 0,9кг); Емаль ПФ-115П, Farbex, бузок (по 0,9кг); Емаль ПФ-115П, Farbex, слонова кістка (по 2,8кг); Фарба акрилова біла Sniezka Eko 7 кг</t>
  </si>
  <si>
    <t>Емалі</t>
  </si>
  <si>
    <t>Жалюзі вертикальні</t>
  </si>
  <si>
    <t>ЗУБРИЦЬКИЙ АНДРІЙ МИКОЛАЙОВИЧ</t>
  </si>
  <si>
    <t>Закупівля без використання електронної системи</t>
  </si>
  <si>
    <t>Замки, ключі, деталі замків.</t>
  </si>
  <si>
    <t>Запасні частини до вантажних транспортних засобів та легкових автомобілів.</t>
  </si>
  <si>
    <t>Запасні частини до ліфтів</t>
  </si>
  <si>
    <t>Запасні частини до мото- та бензоінструментів.</t>
  </si>
  <si>
    <t>Заправка катриджів.</t>
  </si>
  <si>
    <t>Запчастини до автомобіля.</t>
  </si>
  <si>
    <t>Запчастини до ліфтів.</t>
  </si>
  <si>
    <t>Запчастини до сільськогосподарської техніки.</t>
  </si>
  <si>
    <t>Захисні та світловідбивні жилети.</t>
  </si>
  <si>
    <t>Знаряддя</t>
  </si>
  <si>
    <t>КОЛЕКТИВНЕ ТОРГОВЕ ПІДПРИЄМСТВО "БУДМАТЕРІАЛИ"</t>
  </si>
  <si>
    <t>КОМУНАЛЬНЕ НЕКОМЕРЦІЙНЕ ПІДПРИЄМСТВО "ДРОГОБИЦЬКА МІСЬКА ПОЛІКЛІНІКА" ДРОГОБИЦЬКОЇ МІСЬКОЇ РАДИ</t>
  </si>
  <si>
    <t>КОМУНАЛЬНЕ ПІДПРИЄМСТВО "ДРОГОБИЦЬКЕ РЕГІОНАЛЬНЕ РАДІОМОВЛЕННЯ "ФРАНКОВА ЗЕМЛЯ"</t>
  </si>
  <si>
    <t>КОМУНАЛЬНЕ ПІДПРИЄМСТВО ЛЬВІВСЬКОЇ ОБЛАСНОЇ РАДИ "ДРОГОБИЦЬКЕ МІЖМІСЬКЕ БЮРО ТЕХНІЧНОЇ ІНВЕНТАРИЗАЦІЇ ТА ЕКСПЕРТНОЇ ОЦІНКИ"</t>
  </si>
  <si>
    <t>КУЦАБА МИХАЙЛО АНТОНОВИЧ</t>
  </si>
  <si>
    <t>Кабелі, провода та супутня продукція.</t>
  </si>
  <si>
    <t>Канцтовари</t>
  </si>
  <si>
    <t>Карбід кальцію фракція 80</t>
  </si>
  <si>
    <t>Кисень</t>
  </si>
  <si>
    <t>Клей для плитки Атлант СКС-11.</t>
  </si>
  <si>
    <t>Клей до плитки.; Клей ПВА.</t>
  </si>
  <si>
    <t>Комп'ютерне обладнання</t>
  </si>
  <si>
    <t>Комплекс послуг з проведення санітарно-гігієнічних досліджень</t>
  </si>
  <si>
    <t>Конверти, марки</t>
  </si>
  <si>
    <t>Кондиціонер ТАС-12СНSА/ХА71 ON/OF</t>
  </si>
  <si>
    <t>Косарки</t>
  </si>
  <si>
    <t>Крани</t>
  </si>
  <si>
    <t>Крейда, гіпс, вапно.</t>
  </si>
  <si>
    <t>Круги шліфувальні, струбцина...</t>
  </si>
  <si>
    <t>Кріпильні деталі (болти, гайки, шайби, саморізи, дюбеля...)</t>
  </si>
  <si>
    <t>Кузов вантажного автомобіля</t>
  </si>
  <si>
    <t>Кульки для сміття 240л. TOP SUPER LUXE</t>
  </si>
  <si>
    <t xml:space="preserve">Л000000055 </t>
  </si>
  <si>
    <t>Л000000057</t>
  </si>
  <si>
    <t>Л000000064</t>
  </si>
  <si>
    <t>ЛІСОВСЬКИЙ ОЛЕКСАНДР ЮРІЙОВИЧ</t>
  </si>
  <si>
    <t>ЛОБАЧИВЕЦЬ ОКСАНА МИКОЛАЇВНА</t>
  </si>
  <si>
    <t>ЛЬВІВСЬКА ДИРЕКЦІЯ АКЦІОНЕРНОГО ТОВАРИСТВА "УКРПОШТА"</t>
  </si>
  <si>
    <t>Ланцюги</t>
  </si>
  <si>
    <t>Лист оцинкований 2*1,25*0,45; Лист гофрований 2*1,17*0,45</t>
  </si>
  <si>
    <t>Ліхтарик POLICE BL-P611-P50 акум.; Ліхтарик POLICE Q-2804 (кріплення)</t>
  </si>
  <si>
    <t>Ліхтарик на голову 8101 (акумулятор)</t>
  </si>
  <si>
    <t>Ліхтарі</t>
  </si>
  <si>
    <t>Лічильник водяний</t>
  </si>
  <si>
    <t>МІХОВИЧ ТАРАС СТЕПАНОВИЧ</t>
  </si>
  <si>
    <t>МАЛЕ ПРИВАТНЕ ПІДПРИЄМСТВО "ГАЗТЕХСЕРВІС-АВТО"</t>
  </si>
  <si>
    <t>МАЛЕ ПРИВАТНЕ ПІДПРИЄМСТВО "РУСЛАН"</t>
  </si>
  <si>
    <t>МАРЧЕНКО  ЛЕСЯ МИКОЛАЇВНА</t>
  </si>
  <si>
    <t>МАРЧЕНКО АНДРІЙ ЄВГЕНОВИЧ</t>
  </si>
  <si>
    <t>МИКИТА УСТИНА ТАДЕЇВНА</t>
  </si>
  <si>
    <t>МОНАКОВ ЄВГЕНІЙ ВАЛЕНТИНОВИЧ</t>
  </si>
  <si>
    <t>Мастика, шпаклівка, грунтівка, розчинники.</t>
  </si>
  <si>
    <t>Медогляд працівників.</t>
  </si>
  <si>
    <t>Механічні запасні частини</t>
  </si>
  <si>
    <t>Монтаж Кондиціонера настінного типу 12000 BTU.</t>
  </si>
  <si>
    <t>Муфти, згони, різьби, ревізії, заглушки, коліна та інші</t>
  </si>
  <si>
    <t>Муфти, коліна, редукції, трійники, ревізії, різьби, перехідники, голендри, кріплення.</t>
  </si>
  <si>
    <t>НІМИЛОВИЧ ІВАННА  ВАСИЛІВНА</t>
  </si>
  <si>
    <t>НАНІВСЬКА МАРІЯ ІВАНІВНА</t>
  </si>
  <si>
    <t>НАУКОВО-ВИРОБНИЧЕ МАЛЕ ПРИВАТНЕ ПІДПРИЄМСТВО "ЛОГІКА"</t>
  </si>
  <si>
    <t>НИЗЬКА ОЛЕКСАНДРА ГРИГОРІВНА</t>
  </si>
  <si>
    <t>Навчання осіб, відповідальних за ведення робіт при експлуатації електроустановок споживачів згідно вимог ПБЕЕС для присвоєння ІІ-V групи з електробезпеки.</t>
  </si>
  <si>
    <t>Навчання та атестація посадових осіб і фахівців з питань охорони праці.</t>
  </si>
  <si>
    <t>Номер договору</t>
  </si>
  <si>
    <t>Німилович Іванна Василівна</t>
  </si>
  <si>
    <t>Олива 2-х тактна</t>
  </si>
  <si>
    <t>Олива моторна М8В</t>
  </si>
  <si>
    <t>Оливи, охолоджуюча та гальмівна рідина, солідол, літол.</t>
  </si>
  <si>
    <t>Оформлення дубліката технічного паспорта підйомника.</t>
  </si>
  <si>
    <t>Охолоджуюча рідина FrostTerm G12RED 10 кг</t>
  </si>
  <si>
    <t>ПАНІВ ЮРІЙ ЗЕНОВІЙОВИЧ</t>
  </si>
  <si>
    <t>ПАНКРАТОВ ЮРІЙ ОЛЕКСАНДРОВИЧ</t>
  </si>
  <si>
    <t>ПОХОДЖАЙ МИКОЛА МИХАЙЛОВИЧ</t>
  </si>
  <si>
    <t>ПП "ОККО КОНТРАКТ"</t>
  </si>
  <si>
    <t>ПРИВАТНЕ АКЦІОНЕРНЕ ТОВАРИСТВО "АКЦІОНЕРНА СТРАХОВА КОМПАНІЯ "ОМЕГА"</t>
  </si>
  <si>
    <t>ПРИВАТНЕ ПІДПРИЄМСТВО "МАГНІТ"</t>
  </si>
  <si>
    <t>ПРИВАТНЕ ПІДПРИЄМСТВО "ОККО КОНТРАКТ"</t>
  </si>
  <si>
    <t>ПРИВАТНЕ ПІДПРИЄМСТВО - ФІРМА "ТЕХЗАПЧАСТИНА"</t>
  </si>
  <si>
    <t>ПРИВАТНЕ ПІДПРИЄМСТВО ПРИВАТНЕ ТОРГОВО-ВИРОБНИЧЕ ПІДПРИЄМСТВО "ЛІГА"</t>
  </si>
  <si>
    <t xml:space="preserve">Папір для друку </t>
  </si>
  <si>
    <t>Паяльник для пвх труб</t>
  </si>
  <si>
    <t>Переатестація ІТП по "Правила безпеки систем газопостачання".</t>
  </si>
  <si>
    <t>Переатестація посадових осіб і фахівців з питань охорони праці.</t>
  </si>
  <si>
    <t>Перевірка технічного стану автомобілів</t>
  </si>
  <si>
    <t>Перезарядка вогнегасника.</t>
  </si>
  <si>
    <t>Пиломатеріали</t>
  </si>
  <si>
    <t>Повірка ЗР ЗВТ. Перетворювачі тиску кл. 0,5..1,5 усіх типів</t>
  </si>
  <si>
    <t>Полікарбонат</t>
  </si>
  <si>
    <t>Послуги автокрану.</t>
  </si>
  <si>
    <t>Послуги з відновлення роботоздатності статора асинхронного електродвигуна АН180S6.</t>
  </si>
  <si>
    <t>Послуги з обслуговування та підключення програми Медок.</t>
  </si>
  <si>
    <t>Послуги з повірки лічильника.</t>
  </si>
  <si>
    <t>Послуги з поточного ремонту по заміні вікон на металопластикові за адресою м.Дрогобич, вул. М.Грушевського,103/2.</t>
  </si>
  <si>
    <t>Послуги з поточного ремонту по заміні вікон на металопластикові за адресою м.Дрогобич, вул.В.Великого,96.</t>
  </si>
  <si>
    <t>Послуги з підвищення кваліфікації спеціалістів у сфері здійснення публічних закупівель.</t>
  </si>
  <si>
    <t>Послуги з ремонту автомобіля.</t>
  </si>
  <si>
    <t>Послуги з ремонту електродвигунів та обладнання до ліфтів.</t>
  </si>
  <si>
    <t>Послуги з ремонту і технічного обслуговування автомобілів (ремонт автомобіля УАЗ 452).</t>
  </si>
  <si>
    <t>Послуги з юридичного консультування та юридичного представництва.</t>
  </si>
  <si>
    <t>Послуги по перевірці та випробуванні протипожежного водопостачання.</t>
  </si>
  <si>
    <t>Послуги радіомовлення</t>
  </si>
  <si>
    <t>Послуги із санітарно-гігієнічної обробки приміщень (дератизація та дезинсекція)</t>
  </si>
  <si>
    <t>Поточний ремонт автопідйомника АГП-22 на базі а/м ЗІЛ-130.</t>
  </si>
  <si>
    <t>Предмет закупівлі</t>
  </si>
  <si>
    <t>Прес гідравлічний ручний 12т для наконечників 10-300мм</t>
  </si>
  <si>
    <t>Проведення поточної інвентаризації об'єкту за адресою м.Дрогобич, вул. Л.Українки,21 (1 поверх).</t>
  </si>
  <si>
    <t>Проведення поточної інвентаризації об'єкту за адресою м.Дрогобич, вул. Фабрична,61/8.</t>
  </si>
  <si>
    <t xml:space="preserve">Продукція для чищення (миючі засоби). </t>
  </si>
  <si>
    <t>Прожектор св/діод. 100W</t>
  </si>
  <si>
    <t>Прочисна машина, модель Flaxshaft.</t>
  </si>
  <si>
    <t>Підготовка відповідальних осіб за безпечну експлуатацію автовишки.</t>
  </si>
  <si>
    <t>Підтвердження ІІ-V групи з електробезпеки на виробництві осіб, відповідальних за безпечне проведення робіт при експлуатації електроустановок споживачів згідно вимог ПБЕЕС.</t>
  </si>
  <si>
    <t>Пінопласт 2см; Пінопласт 3см; Пінопласт 4см; Пінопласт 5см; Пінопласт 6см</t>
  </si>
  <si>
    <t>Пісок, відсів, щебінь.</t>
  </si>
  <si>
    <t>РУЖИЛО ВОЛОДИМИР МИРОСЛАВОВИЧ</t>
  </si>
  <si>
    <t>Радіатор охолодження та частини до нього.</t>
  </si>
  <si>
    <t>Радіо послуги</t>
  </si>
  <si>
    <t>Редуктор газовий, кисневий, крани до газових балонів...</t>
  </si>
  <si>
    <t>Ремонт автомобіля ВАЗ 2104</t>
  </si>
  <si>
    <t>Ремонт автомобіля ВАЗ 2104.</t>
  </si>
  <si>
    <t>Ремонт автомобіля ГАЗ ВС 8671 СК</t>
  </si>
  <si>
    <t>Ремонт автомобіля ГАЗ.</t>
  </si>
  <si>
    <t>Ремонт автомобіля Газель ВС 8671 СК</t>
  </si>
  <si>
    <t>Ремонт автомобіля УАЗ Д/Н ВС3880СР.</t>
  </si>
  <si>
    <t>Робочі рукавиці</t>
  </si>
  <si>
    <t>Розміщення в номері газети "Вільне Слово" інформаційне повідомлення, вітання, рекламу, публікацію.</t>
  </si>
  <si>
    <t>Руберойд бітумакс ЕКП 4,0 сланець (10м); Руберойд бітумакс ХПП 2,5 (15м)</t>
  </si>
  <si>
    <t>Рукав пожежний, повстина пожежна, вогнегасники.</t>
  </si>
  <si>
    <t>Рукавиці</t>
  </si>
  <si>
    <t>Рукавиці "Зірка" Оранжева, синя</t>
  </si>
  <si>
    <t>Річний план на</t>
  </si>
  <si>
    <t>СІГЕТІЙ НАЗАР ІВАНОВИЧ</t>
  </si>
  <si>
    <t>САВЧИН ТАРАС МИХАЙЛОВИЧ</t>
  </si>
  <si>
    <t>САВШАК ІВАН МИКОЛАЙОВИЧ</t>
  </si>
  <si>
    <t>СТРЕЛЬНІКОВ ОЛЕКСАНДР ОЛЕКСАНДРОВИЧ</t>
  </si>
  <si>
    <t>СТУПНИЦЬКИЙ МИХАЙЛО ІВАНОВИЧ</t>
  </si>
  <si>
    <t>Скраплений газ</t>
  </si>
  <si>
    <t>Спеціальний робочий одяг</t>
  </si>
  <si>
    <t>Спрощена закупівля</t>
  </si>
  <si>
    <t>Страхувальні пояси</t>
  </si>
  <si>
    <t>Страхування від нещасних випадків на транспорті.</t>
  </si>
  <si>
    <t>Страхування транспортних засобів.</t>
  </si>
  <si>
    <t>Сума укладеного договору</t>
  </si>
  <si>
    <t>Супровід та обслуговування локальної комп'ютерної мережі.</t>
  </si>
  <si>
    <t>ТОВ "СОЮЗМЕТАЛСЕРВІС"</t>
  </si>
  <si>
    <t>ТОВАРИСТВО З ОБМЕЖЕНОЮ ВІДПОВІДАЛЬНІСТЮ "ІМЕСТ-ПЛЮС"</t>
  </si>
  <si>
    <t>ТОВАРИСТВО З ОБМЕЖЕНОЮ ВІДПОВІДАЛЬНІСТЮ "АГЕНТСТВО "КОНСАЛТ"</t>
  </si>
  <si>
    <t>ТОВАРИСТВО З ОБМЕЖЕНОЮ ВІДПОВІДАЛЬНІСТЮ "ДІЄСА"</t>
  </si>
  <si>
    <t>ТОВАРИСТВО З ОБМЕЖЕНОЮ ВІДПОВІДАЛЬНІСТЮ "ДРОГОБИЦЬКА МІСЬКА ДРУКАРНЯ"</t>
  </si>
  <si>
    <t>ТОВАРИСТВО З ОБМЕЖЕНОЮ ВІДПОВІДАЛЬНІСТЮ "ДРОГОБИЧКИСЕНЬГАЗ ЛХЗ"</t>
  </si>
  <si>
    <t>ТОВАРИСТВО З ОБМЕЖЕНОЮ ВІДПОВІДАЛЬНІСТЮ "ЕПІЦЕНТР К"</t>
  </si>
  <si>
    <t>ТОВАРИСТВО З ОБМЕЖЕНОЮ ВІДПОВІДАЛЬНІСТЮ "КІМАК"</t>
  </si>
  <si>
    <t>ТОВАРИСТВО З ОБМЕЖЕНОЮ ВІДПОВІДАЛЬНІСТЮ "КОМПАНІЯ "ЦЕНТР ЛТД"</t>
  </si>
  <si>
    <t>ТОВАРИСТВО З ОБМЕЖЕНОЮ ВІДПОВІДАЛЬНІСТЮ "ЛОЇК І ПАРТНЕРИ"</t>
  </si>
  <si>
    <t>ТОВАРИСТВО З ОБМЕЖЕНОЮ ВІДПОВІДАЛЬНІСТЮ "ПЕТРУС"</t>
  </si>
  <si>
    <t>ТОВАРИСТВО З ОБМЕЖЕНОЮ ВІДПОВІДАЛЬНІСТЮ "РАЗОМ"</t>
  </si>
  <si>
    <t>ТОВАРИСТВО З ОБМЕЖЕНОЮ ВІДПОВІДАЛЬНІСТЮ "РЕМОНТТЕХСЕРВІС"</t>
  </si>
  <si>
    <t>ТОВАРИСТВО З ОБМЕЖЕНОЮ ВІДПОВІДАЛЬНІСТЮ "СОЮЗМЕТАЛСЕРВІС"</t>
  </si>
  <si>
    <t>ТОВАРИСТВО З ОБМЕЖЕНОЮ ВІДПОВІДАЛЬНІСТЮ "ТЕРМОПЛАСТ ПЛЮС"</t>
  </si>
  <si>
    <t>ТОВАРИСТВО З ОБМЕЖЕНОЮ ВІДПОВІДАЛЬНІСТЮ "ХОЛДИНГОВА КОМПАНІЯ "ДОБРОТА"</t>
  </si>
  <si>
    <t>ТОВАРИСТВО З ОБМЕЖЕНОЮ ВІДПОВІДАЛЬНІСТЮ "ЮРАН-ТРАНСБУД"</t>
  </si>
  <si>
    <t>ТУНСЬКИЙ АНДРІЙ РОМАНОВИЧ</t>
  </si>
  <si>
    <t>Технічне обслуговування та поточний ремонт автомобіля марки ВС 8663СК (ГАЗель).</t>
  </si>
  <si>
    <t>Технічне обслуговування та ремонт автомобіля Газель ВС8663СК</t>
  </si>
  <si>
    <t>Технічне обслуговування та ремонт офісної техніки.</t>
  </si>
  <si>
    <t>Технічний огляд вишки (експертне обстеження з видачею висновку).</t>
  </si>
  <si>
    <t>Тип процедури</t>
  </si>
  <si>
    <t>Товари для господарства.</t>
  </si>
  <si>
    <t>Товариство з обмеженою відповідальністю "Металекс Трейд"</t>
  </si>
  <si>
    <t>Труба д. 15*2,8; Труба д. 20*2,8; Труба д. 20*3,2; Труба д. 25*3,2; Труба д. 25*4,0; Труба д. 32*3,2; Труба д. 40*3,0; Труба д. 40*3,5; Труба д. 50*3,0; Труба д. 50*3,5; Труба д. 76*3,2; Труба д. 76*3,5; Труба д. 89*4,0; Труба д. 89*3,5; Труба д.108*4,5</t>
  </si>
  <si>
    <t>Труба д.15*2,8; Труба д.20*2,8; Труба д.20*3,2; Труба д.25*3,2; Труба д.25*4,0; Труба д.32*3,2; Труба д.40*3,0; Труба д.40*3,5; Труба д.50*3,0; Труба д.50*3,5; Труба д.76*3,2; Труба д.76*3,5; Труба д.89*4,0; Труба д.89*3,5; Труба д.108*4,5</t>
  </si>
  <si>
    <t>Труба каналізаційна ПВХ 50/1,8*0,3м.; Труба каналізаційна ПВХ 50/1,8*0,5м.; Труба каналізаційна ПВХ 50/1,8*1м.; Труба каналізаційна ПВХ 50/1,8*2м.; Труба каналізаційна ПВХ 110/2,7*0,3м.; Труба каналізаційна ПВХ 110/2,7*0,5м.; Труба каналізаційна ПВХ 110/2,7*1м.; Труба каналізаційна ПВХ 110/2,7*2м.; Труба каналізаційна ПВХ 110/2,7*3м.; Труба каналізаційна ПВХ 160/3,2*0,5м.; Труба каналізаційна ПВХ 160/3,2*1м.; Труба каналізаційна ПВХ 160/3,2*2м.; Труба каналізаційна ПВХ 160/3,2*3м.; Труба д.20*3,4 скловолокно; Труба д.25*4,2 скловолокно; Труба д.32*5,4 скловолокно; Труба д.40*6,7 скловолокно; Труба д.50*8,4 скловолокно</t>
  </si>
  <si>
    <t>Труба каналізаційна ПВХ 50/1,8х0,3м; Труба каналізаційна ПВХ 50/1,8х0,5м; Труба каналізаційна ПВХ 50/1,8х1м; Труба каналізаційна ПВХ 50/1,8х2м; Труба каналізаційна ПВХ 110/2,7х0,3м; Труба каналізаційна ПВХ 110/2,7х0,5м; Труба каналізаційна ПВХ 110/2,7х1м; Труба каналізаційна ПВХ 110/2,7х2м; Труба каналізаційна ПВХ 110/2,7х3м; Труба каналізаційна ПВХ160/3,2х0,5м; Труба каналізаційна ПВХ 160/3,2х2м; Труба каналізаційна ПВХ 160/3,2х3м; Труба д.20х3,4 скловолокно; Труба д.25х4,2 скловолокно; Труба д.32х5,4 скловолокно; Труба д.40х6,7 скловолокно; Труба д.50х8,4 скловолокно; Труба водостічна д.100 штанга 3м.; Труба водостічна д.100 штанга 4м.; Тримач жолоба металевий; З'єднювач жолоба; Тримач труби металевий д.100х200мм; Труба каналізаційна ПВХ 160/3,2х1м.; Жолоб водостічний д.125 штанга 4м.</t>
  </si>
  <si>
    <t>ФОП  ЛОБАЧИВЕЦЬ ОКСАНА МИКОЛАЇВНА</t>
  </si>
  <si>
    <t>ФОП "Німилович Іванна Василівна"</t>
  </si>
  <si>
    <t>ФОП "Панкратов Юрій Олександрович"</t>
  </si>
  <si>
    <t>ФОП Ружило Володимир Мирославович</t>
  </si>
  <si>
    <t>Фактичний переможець</t>
  </si>
  <si>
    <t>ХАМАН ВОЛОДИМИР ДМИТРОВИЧ</t>
  </si>
  <si>
    <t>Хомут GEBO</t>
  </si>
  <si>
    <t>Цвяхи в асортименті</t>
  </si>
  <si>
    <t>Цемент</t>
  </si>
  <si>
    <t>Цемент М400 25кг; Цемент М400 50кг</t>
  </si>
  <si>
    <t>Цемент М400, 25 кг; Цемент М400, 50 кг</t>
  </si>
  <si>
    <t>Цемент М400, 25кг</t>
  </si>
  <si>
    <t>ЧВ-Крісло офісне Черрі тем.-вишневе; ЧВ-Крісло офісне BOSS KD TILT PL64 (CH) ECO-21 світл-корич.</t>
  </si>
  <si>
    <t>Частини до світильників та освітлювального обладнання (лампи електричні, патрони...)</t>
  </si>
  <si>
    <t>ШИХ ІГОР БОГДАНОВИЧ</t>
  </si>
  <si>
    <t>ШУСТОВ ОЛЕКСАНДР ЮРІЙОВИЧ</t>
  </si>
  <si>
    <t>Шини до транспортних засобів</t>
  </si>
  <si>
    <t>Шифер</t>
  </si>
  <si>
    <t>Шнур альпіністський</t>
  </si>
  <si>
    <t>№</t>
  </si>
  <si>
    <t>КП "Управитель "ЖЕО" ДМР</t>
  </si>
  <si>
    <t>Закупівлі  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</si>
</sst>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7" formatCode="dd\.mm\.yyyy;@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167" fontId="1" fillId="0" borderId="1" xfId="0" applyNumberFormat="1" applyFont="1" applyBorder="1" applyAlignment="1">
      <alignment horizontal="left" vertical="top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y.zakupki.prom.ua/remote/dispatcher/state_purchase_view/31700246" TargetMode="External"/><Relationship Id="rId117" Type="http://schemas.openxmlformats.org/officeDocument/2006/relationships/hyperlink" Target="https://my.zakupki.prom.ua/remote/dispatcher/state_purchase_view/24710904" TargetMode="External"/><Relationship Id="rId21" Type="http://schemas.openxmlformats.org/officeDocument/2006/relationships/hyperlink" Target="https://my.zakupki.prom.ua/remote/dispatcher/state_purchase_view/32243796" TargetMode="External"/><Relationship Id="rId42" Type="http://schemas.openxmlformats.org/officeDocument/2006/relationships/hyperlink" Target="https://my.zakupki.prom.ua/remote/dispatcher/state_purchase_view/30128056" TargetMode="External"/><Relationship Id="rId47" Type="http://schemas.openxmlformats.org/officeDocument/2006/relationships/hyperlink" Target="https://my.zakupki.prom.ua/remote/dispatcher/state_purchase_view/29340401" TargetMode="External"/><Relationship Id="rId63" Type="http://schemas.openxmlformats.org/officeDocument/2006/relationships/hyperlink" Target="https://my.zakupki.prom.ua/remote/dispatcher/state_purchase_view/28257723" TargetMode="External"/><Relationship Id="rId68" Type="http://schemas.openxmlformats.org/officeDocument/2006/relationships/hyperlink" Target="https://my.zakupki.prom.ua/remote/dispatcher/state_purchase_view/27733181" TargetMode="External"/><Relationship Id="rId84" Type="http://schemas.openxmlformats.org/officeDocument/2006/relationships/hyperlink" Target="https://my.zakupki.prom.ua/remote/dispatcher/state_purchase_view/25996580" TargetMode="External"/><Relationship Id="rId89" Type="http://schemas.openxmlformats.org/officeDocument/2006/relationships/hyperlink" Target="https://my.zakupki.prom.ua/remote/dispatcher/state_purchase_view/25780767" TargetMode="External"/><Relationship Id="rId112" Type="http://schemas.openxmlformats.org/officeDocument/2006/relationships/hyperlink" Target="https://my.zakupki.prom.ua/remote/dispatcher/state_purchase_view/24757768" TargetMode="External"/><Relationship Id="rId133" Type="http://schemas.openxmlformats.org/officeDocument/2006/relationships/hyperlink" Target="https://my.zakupki.prom.ua/remote/dispatcher/state_purchase_view/24413658" TargetMode="External"/><Relationship Id="rId138" Type="http://schemas.openxmlformats.org/officeDocument/2006/relationships/hyperlink" Target="https://my.zakupki.prom.ua/remote/dispatcher/state_purchase_view/24350043" TargetMode="External"/><Relationship Id="rId154" Type="http://schemas.openxmlformats.org/officeDocument/2006/relationships/hyperlink" Target="https://my.zakupki.prom.ua/remote/dispatcher/state_purchase_view/23717929" TargetMode="External"/><Relationship Id="rId159" Type="http://schemas.openxmlformats.org/officeDocument/2006/relationships/hyperlink" Target="https://my.zakupki.prom.ua/remote/dispatcher/state_purchase_view/23509763" TargetMode="External"/><Relationship Id="rId16" Type="http://schemas.openxmlformats.org/officeDocument/2006/relationships/hyperlink" Target="https://my.zakupki.prom.ua/remote/dispatcher/state_purchase_view/32796472" TargetMode="External"/><Relationship Id="rId107" Type="http://schemas.openxmlformats.org/officeDocument/2006/relationships/hyperlink" Target="https://my.zakupki.prom.ua/remote/dispatcher/state_purchase_view/24846984" TargetMode="External"/><Relationship Id="rId11" Type="http://schemas.openxmlformats.org/officeDocument/2006/relationships/hyperlink" Target="https://my.zakupki.prom.ua/remote/dispatcher/state_purchase_view/33174923" TargetMode="External"/><Relationship Id="rId32" Type="http://schemas.openxmlformats.org/officeDocument/2006/relationships/hyperlink" Target="https://my.zakupki.prom.ua/remote/dispatcher/state_purchase_view/31259714" TargetMode="External"/><Relationship Id="rId37" Type="http://schemas.openxmlformats.org/officeDocument/2006/relationships/hyperlink" Target="https://my.zakupki.prom.ua/remote/dispatcher/state_purchase_view/30871575" TargetMode="External"/><Relationship Id="rId53" Type="http://schemas.openxmlformats.org/officeDocument/2006/relationships/hyperlink" Target="https://my.zakupki.prom.ua/remote/dispatcher/state_purchase_view/28619619" TargetMode="External"/><Relationship Id="rId58" Type="http://schemas.openxmlformats.org/officeDocument/2006/relationships/hyperlink" Target="https://my.zakupki.prom.ua/remote/dispatcher/state_purchase_view/28444018" TargetMode="External"/><Relationship Id="rId74" Type="http://schemas.openxmlformats.org/officeDocument/2006/relationships/hyperlink" Target="https://my.zakupki.prom.ua/remote/dispatcher/state_purchase_view/26923384" TargetMode="External"/><Relationship Id="rId79" Type="http://schemas.openxmlformats.org/officeDocument/2006/relationships/hyperlink" Target="https://my.zakupki.prom.ua/remote/dispatcher/state_purchase_view/26281498" TargetMode="External"/><Relationship Id="rId102" Type="http://schemas.openxmlformats.org/officeDocument/2006/relationships/hyperlink" Target="https://my.zakupki.prom.ua/remote/dispatcher/state_purchase_view/25132490" TargetMode="External"/><Relationship Id="rId123" Type="http://schemas.openxmlformats.org/officeDocument/2006/relationships/hyperlink" Target="https://my.zakupki.prom.ua/remote/dispatcher/state_purchase_view/24450829" TargetMode="External"/><Relationship Id="rId128" Type="http://schemas.openxmlformats.org/officeDocument/2006/relationships/hyperlink" Target="https://my.zakupki.prom.ua/remote/dispatcher/state_purchase_view/24434784" TargetMode="External"/><Relationship Id="rId144" Type="http://schemas.openxmlformats.org/officeDocument/2006/relationships/hyperlink" Target="https://my.zakupki.prom.ua/remote/dispatcher/state_purchase_view/24075138" TargetMode="External"/><Relationship Id="rId149" Type="http://schemas.openxmlformats.org/officeDocument/2006/relationships/hyperlink" Target="https://my.zakupki.prom.ua/remote/dispatcher/state_purchase_view/23833574" TargetMode="External"/><Relationship Id="rId5" Type="http://schemas.openxmlformats.org/officeDocument/2006/relationships/hyperlink" Target="https://my.zakupki.prom.ua/remote/dispatcher/state_purchase_view/33734173" TargetMode="External"/><Relationship Id="rId90" Type="http://schemas.openxmlformats.org/officeDocument/2006/relationships/hyperlink" Target="https://my.zakupki.prom.ua/remote/dispatcher/state_purchase_view/25641208" TargetMode="External"/><Relationship Id="rId95" Type="http://schemas.openxmlformats.org/officeDocument/2006/relationships/hyperlink" Target="https://my.zakupki.prom.ua/remote/dispatcher/state_purchase_view/25393753" TargetMode="External"/><Relationship Id="rId160" Type="http://schemas.openxmlformats.org/officeDocument/2006/relationships/hyperlink" Target="https://my.zakupki.prom.ua/remote/dispatcher/state_purchase_view/23507839" TargetMode="External"/><Relationship Id="rId165" Type="http://schemas.openxmlformats.org/officeDocument/2006/relationships/hyperlink" Target="https://my.zakupki.prom.ua/remote/dispatcher/state_purchase_view/23218653" TargetMode="External"/><Relationship Id="rId22" Type="http://schemas.openxmlformats.org/officeDocument/2006/relationships/hyperlink" Target="https://my.zakupki.prom.ua/remote/dispatcher/state_purchase_view/32188320" TargetMode="External"/><Relationship Id="rId27" Type="http://schemas.openxmlformats.org/officeDocument/2006/relationships/hyperlink" Target="https://my.zakupki.prom.ua/remote/dispatcher/state_purchase_view/31630368" TargetMode="External"/><Relationship Id="rId43" Type="http://schemas.openxmlformats.org/officeDocument/2006/relationships/hyperlink" Target="https://my.zakupki.prom.ua/remote/dispatcher/state_purchase_view/29853515" TargetMode="External"/><Relationship Id="rId48" Type="http://schemas.openxmlformats.org/officeDocument/2006/relationships/hyperlink" Target="https://my.zakupki.prom.ua/remote/dispatcher/state_purchase_view/29223614" TargetMode="External"/><Relationship Id="rId64" Type="http://schemas.openxmlformats.org/officeDocument/2006/relationships/hyperlink" Target="https://my.zakupki.prom.ua/remote/dispatcher/state_purchase_view/28240703" TargetMode="External"/><Relationship Id="rId69" Type="http://schemas.openxmlformats.org/officeDocument/2006/relationships/hyperlink" Target="https://my.zakupki.prom.ua/remote/dispatcher/state_purchase_view/27728764" TargetMode="External"/><Relationship Id="rId113" Type="http://schemas.openxmlformats.org/officeDocument/2006/relationships/hyperlink" Target="https://my.zakupki.prom.ua/remote/dispatcher/state_purchase_view/24720807" TargetMode="External"/><Relationship Id="rId118" Type="http://schemas.openxmlformats.org/officeDocument/2006/relationships/hyperlink" Target="https://my.zakupki.prom.ua/remote/dispatcher/state_purchase_view/24707689" TargetMode="External"/><Relationship Id="rId134" Type="http://schemas.openxmlformats.org/officeDocument/2006/relationships/hyperlink" Target="https://my.zakupki.prom.ua/remote/dispatcher/state_purchase_view/24412326" TargetMode="External"/><Relationship Id="rId139" Type="http://schemas.openxmlformats.org/officeDocument/2006/relationships/hyperlink" Target="https://my.zakupki.prom.ua/remote/dispatcher/state_purchase_view/24348927" TargetMode="External"/><Relationship Id="rId80" Type="http://schemas.openxmlformats.org/officeDocument/2006/relationships/hyperlink" Target="https://my.zakupki.prom.ua/remote/dispatcher/state_purchase_view/26256236" TargetMode="External"/><Relationship Id="rId85" Type="http://schemas.openxmlformats.org/officeDocument/2006/relationships/hyperlink" Target="https://my.zakupki.prom.ua/remote/dispatcher/state_purchase_view/25995289" TargetMode="External"/><Relationship Id="rId150" Type="http://schemas.openxmlformats.org/officeDocument/2006/relationships/hyperlink" Target="https://my.zakupki.prom.ua/remote/dispatcher/state_purchase_view/23831544" TargetMode="External"/><Relationship Id="rId155" Type="http://schemas.openxmlformats.org/officeDocument/2006/relationships/hyperlink" Target="https://my.zakupki.prom.ua/remote/dispatcher/state_purchase_view/23710710" TargetMode="External"/><Relationship Id="rId12" Type="http://schemas.openxmlformats.org/officeDocument/2006/relationships/hyperlink" Target="https://my.zakupki.prom.ua/remote/dispatcher/state_purchase_view/33172675" TargetMode="External"/><Relationship Id="rId17" Type="http://schemas.openxmlformats.org/officeDocument/2006/relationships/hyperlink" Target="https://my.zakupki.prom.ua/remote/dispatcher/state_purchase_view/32580805" TargetMode="External"/><Relationship Id="rId33" Type="http://schemas.openxmlformats.org/officeDocument/2006/relationships/hyperlink" Target="https://my.zakupki.prom.ua/remote/dispatcher/state_purchase_view/31175450" TargetMode="External"/><Relationship Id="rId38" Type="http://schemas.openxmlformats.org/officeDocument/2006/relationships/hyperlink" Target="https://my.zakupki.prom.ua/remote/dispatcher/state_purchase_view/30549224" TargetMode="External"/><Relationship Id="rId59" Type="http://schemas.openxmlformats.org/officeDocument/2006/relationships/hyperlink" Target="https://my.zakupki.prom.ua/remote/dispatcher/state_purchase_view/28343144" TargetMode="External"/><Relationship Id="rId103" Type="http://schemas.openxmlformats.org/officeDocument/2006/relationships/hyperlink" Target="https://my.zakupki.prom.ua/remote/dispatcher/state_purchase_view/25083408" TargetMode="External"/><Relationship Id="rId108" Type="http://schemas.openxmlformats.org/officeDocument/2006/relationships/hyperlink" Target="https://my.zakupki.prom.ua/remote/dispatcher/state_purchase_view/24829610" TargetMode="External"/><Relationship Id="rId124" Type="http://schemas.openxmlformats.org/officeDocument/2006/relationships/hyperlink" Target="https://my.zakupki.prom.ua/remote/dispatcher/state_purchase_view/24450403" TargetMode="External"/><Relationship Id="rId129" Type="http://schemas.openxmlformats.org/officeDocument/2006/relationships/hyperlink" Target="https://my.zakupki.prom.ua/remote/dispatcher/state_purchase_view/24433245" TargetMode="External"/><Relationship Id="rId54" Type="http://schemas.openxmlformats.org/officeDocument/2006/relationships/hyperlink" Target="https://my.zakupki.prom.ua/remote/dispatcher/state_purchase_view/28483876" TargetMode="External"/><Relationship Id="rId70" Type="http://schemas.openxmlformats.org/officeDocument/2006/relationships/hyperlink" Target="https://my.zakupki.prom.ua/remote/dispatcher/state_purchase_view/27693821" TargetMode="External"/><Relationship Id="rId75" Type="http://schemas.openxmlformats.org/officeDocument/2006/relationships/hyperlink" Target="https://my.zakupki.prom.ua/remote/dispatcher/state_purchase_view/26915164" TargetMode="External"/><Relationship Id="rId91" Type="http://schemas.openxmlformats.org/officeDocument/2006/relationships/hyperlink" Target="https://my.zakupki.prom.ua/remote/dispatcher/state_purchase_view/25463132" TargetMode="External"/><Relationship Id="rId96" Type="http://schemas.openxmlformats.org/officeDocument/2006/relationships/hyperlink" Target="https://my.zakupki.prom.ua/remote/dispatcher/state_purchase_view/25330124" TargetMode="External"/><Relationship Id="rId140" Type="http://schemas.openxmlformats.org/officeDocument/2006/relationships/hyperlink" Target="https://my.zakupki.prom.ua/remote/dispatcher/state_purchase_view/24346932" TargetMode="External"/><Relationship Id="rId145" Type="http://schemas.openxmlformats.org/officeDocument/2006/relationships/hyperlink" Target="https://my.zakupki.prom.ua/remote/dispatcher/state_purchase_view/23979351" TargetMode="External"/><Relationship Id="rId161" Type="http://schemas.openxmlformats.org/officeDocument/2006/relationships/hyperlink" Target="https://my.zakupki.prom.ua/remote/dispatcher/state_purchase_view/23504437" TargetMode="External"/><Relationship Id="rId166" Type="http://schemas.openxmlformats.org/officeDocument/2006/relationships/hyperlink" Target="https://my.zakupki.prom.ua/remote/dispatcher/state_purchase_view/23170506" TargetMode="External"/><Relationship Id="rId1" Type="http://schemas.openxmlformats.org/officeDocument/2006/relationships/hyperlink" Target="https://my.zakupki.prom.ua/remote/dispatcher/state_purchase_view/33905740" TargetMode="External"/><Relationship Id="rId6" Type="http://schemas.openxmlformats.org/officeDocument/2006/relationships/hyperlink" Target="https://my.zakupki.prom.ua/remote/dispatcher/state_purchase_view/33659749" TargetMode="External"/><Relationship Id="rId15" Type="http://schemas.openxmlformats.org/officeDocument/2006/relationships/hyperlink" Target="https://my.zakupki.prom.ua/remote/dispatcher/state_purchase_view/32850626" TargetMode="External"/><Relationship Id="rId23" Type="http://schemas.openxmlformats.org/officeDocument/2006/relationships/hyperlink" Target="https://my.zakupki.prom.ua/remote/dispatcher/state_purchase_view/31962291" TargetMode="External"/><Relationship Id="rId28" Type="http://schemas.openxmlformats.org/officeDocument/2006/relationships/hyperlink" Target="https://my.zakupki.prom.ua/remote/dispatcher/state_purchase_view/31398428" TargetMode="External"/><Relationship Id="rId36" Type="http://schemas.openxmlformats.org/officeDocument/2006/relationships/hyperlink" Target="https://my.zakupki.prom.ua/remote/dispatcher/state_purchase_view/30928805" TargetMode="External"/><Relationship Id="rId49" Type="http://schemas.openxmlformats.org/officeDocument/2006/relationships/hyperlink" Target="https://my.zakupki.prom.ua/remote/dispatcher/state_purchase_view/29194125" TargetMode="External"/><Relationship Id="rId57" Type="http://schemas.openxmlformats.org/officeDocument/2006/relationships/hyperlink" Target="https://my.zakupki.prom.ua/remote/dispatcher/state_purchase_view/28448065" TargetMode="External"/><Relationship Id="rId106" Type="http://schemas.openxmlformats.org/officeDocument/2006/relationships/hyperlink" Target="https://my.zakupki.prom.ua/remote/dispatcher/state_purchase_view/24901853" TargetMode="External"/><Relationship Id="rId114" Type="http://schemas.openxmlformats.org/officeDocument/2006/relationships/hyperlink" Target="https://my.zakupki.prom.ua/remote/dispatcher/state_purchase_view/24720548" TargetMode="External"/><Relationship Id="rId119" Type="http://schemas.openxmlformats.org/officeDocument/2006/relationships/hyperlink" Target="https://my.zakupki.prom.ua/remote/dispatcher/state_purchase_view/24617318" TargetMode="External"/><Relationship Id="rId127" Type="http://schemas.openxmlformats.org/officeDocument/2006/relationships/hyperlink" Target="https://my.zakupki.prom.ua/remote/dispatcher/state_purchase_view/24447438" TargetMode="External"/><Relationship Id="rId10" Type="http://schemas.openxmlformats.org/officeDocument/2006/relationships/hyperlink" Target="https://my.zakupki.prom.ua/remote/dispatcher/state_purchase_view/33250091" TargetMode="External"/><Relationship Id="rId31" Type="http://schemas.openxmlformats.org/officeDocument/2006/relationships/hyperlink" Target="https://my.zakupki.prom.ua/remote/dispatcher/state_purchase_view/31260433" TargetMode="External"/><Relationship Id="rId44" Type="http://schemas.openxmlformats.org/officeDocument/2006/relationships/hyperlink" Target="https://my.zakupki.prom.ua/remote/dispatcher/state_purchase_view/29807823" TargetMode="External"/><Relationship Id="rId52" Type="http://schemas.openxmlformats.org/officeDocument/2006/relationships/hyperlink" Target="https://my.zakupki.prom.ua/remote/dispatcher/state_purchase_view/28643533" TargetMode="External"/><Relationship Id="rId60" Type="http://schemas.openxmlformats.org/officeDocument/2006/relationships/hyperlink" Target="https://my.zakupki.prom.ua/remote/dispatcher/state_purchase_view/28307011" TargetMode="External"/><Relationship Id="rId65" Type="http://schemas.openxmlformats.org/officeDocument/2006/relationships/hyperlink" Target="https://my.zakupki.prom.ua/remote/dispatcher/state_purchase_view/27933726" TargetMode="External"/><Relationship Id="rId73" Type="http://schemas.openxmlformats.org/officeDocument/2006/relationships/hyperlink" Target="https://my.zakupki.prom.ua/remote/dispatcher/state_purchase_view/27031831" TargetMode="External"/><Relationship Id="rId78" Type="http://schemas.openxmlformats.org/officeDocument/2006/relationships/hyperlink" Target="https://my.zakupki.prom.ua/remote/dispatcher/state_purchase_view/26288963" TargetMode="External"/><Relationship Id="rId81" Type="http://schemas.openxmlformats.org/officeDocument/2006/relationships/hyperlink" Target="https://my.zakupki.prom.ua/remote/dispatcher/state_purchase_view/26226795" TargetMode="External"/><Relationship Id="rId86" Type="http://schemas.openxmlformats.org/officeDocument/2006/relationships/hyperlink" Target="https://my.zakupki.prom.ua/remote/dispatcher/state_purchase_view/25839890" TargetMode="External"/><Relationship Id="rId94" Type="http://schemas.openxmlformats.org/officeDocument/2006/relationships/hyperlink" Target="https://my.zakupki.prom.ua/remote/dispatcher/state_purchase_view/25408550" TargetMode="External"/><Relationship Id="rId99" Type="http://schemas.openxmlformats.org/officeDocument/2006/relationships/hyperlink" Target="https://my.zakupki.prom.ua/remote/dispatcher/state_purchase_view/25237783" TargetMode="External"/><Relationship Id="rId101" Type="http://schemas.openxmlformats.org/officeDocument/2006/relationships/hyperlink" Target="https://my.zakupki.prom.ua/remote/dispatcher/state_purchase_view/25134591" TargetMode="External"/><Relationship Id="rId122" Type="http://schemas.openxmlformats.org/officeDocument/2006/relationships/hyperlink" Target="https://my.zakupki.prom.ua/remote/dispatcher/state_purchase_view/24545377" TargetMode="External"/><Relationship Id="rId130" Type="http://schemas.openxmlformats.org/officeDocument/2006/relationships/hyperlink" Target="https://my.zakupki.prom.ua/remote/dispatcher/state_purchase_view/24414804" TargetMode="External"/><Relationship Id="rId135" Type="http://schemas.openxmlformats.org/officeDocument/2006/relationships/hyperlink" Target="https://my.zakupki.prom.ua/remote/dispatcher/state_purchase_view/24410740" TargetMode="External"/><Relationship Id="rId143" Type="http://schemas.openxmlformats.org/officeDocument/2006/relationships/hyperlink" Target="https://my.zakupki.prom.ua/remote/dispatcher/state_purchase_view/24170615" TargetMode="External"/><Relationship Id="rId148" Type="http://schemas.openxmlformats.org/officeDocument/2006/relationships/hyperlink" Target="https://my.zakupki.prom.ua/remote/dispatcher/state_purchase_view/23955313" TargetMode="External"/><Relationship Id="rId151" Type="http://schemas.openxmlformats.org/officeDocument/2006/relationships/hyperlink" Target="https://my.zakupki.prom.ua/remote/dispatcher/state_purchase_view/23783855" TargetMode="External"/><Relationship Id="rId156" Type="http://schemas.openxmlformats.org/officeDocument/2006/relationships/hyperlink" Target="https://my.zakupki.prom.ua/remote/dispatcher/state_purchase_view/23707194" TargetMode="External"/><Relationship Id="rId164" Type="http://schemas.openxmlformats.org/officeDocument/2006/relationships/hyperlink" Target="https://my.zakupki.prom.ua/remote/dispatcher/state_purchase_view/23233606" TargetMode="External"/><Relationship Id="rId4" Type="http://schemas.openxmlformats.org/officeDocument/2006/relationships/hyperlink" Target="https://my.zakupki.prom.ua/remote/dispatcher/state_purchase_view/33902519" TargetMode="External"/><Relationship Id="rId9" Type="http://schemas.openxmlformats.org/officeDocument/2006/relationships/hyperlink" Target="https://my.zakupki.prom.ua/remote/dispatcher/state_purchase_view/33339798" TargetMode="External"/><Relationship Id="rId13" Type="http://schemas.openxmlformats.org/officeDocument/2006/relationships/hyperlink" Target="https://my.zakupki.prom.ua/remote/dispatcher/state_purchase_view/33016689" TargetMode="External"/><Relationship Id="rId18" Type="http://schemas.openxmlformats.org/officeDocument/2006/relationships/hyperlink" Target="https://my.zakupki.prom.ua/remote/dispatcher/state_purchase_view/32516766" TargetMode="External"/><Relationship Id="rId39" Type="http://schemas.openxmlformats.org/officeDocument/2006/relationships/hyperlink" Target="https://my.zakupki.prom.ua/remote/dispatcher/state_purchase_view/30546952" TargetMode="External"/><Relationship Id="rId109" Type="http://schemas.openxmlformats.org/officeDocument/2006/relationships/hyperlink" Target="https://my.zakupki.prom.ua/remote/dispatcher/state_purchase_view/24812201" TargetMode="External"/><Relationship Id="rId34" Type="http://schemas.openxmlformats.org/officeDocument/2006/relationships/hyperlink" Target="https://my.zakupki.prom.ua/remote/dispatcher/state_purchase_view/31166112" TargetMode="External"/><Relationship Id="rId50" Type="http://schemas.openxmlformats.org/officeDocument/2006/relationships/hyperlink" Target="https://my.zakupki.prom.ua/remote/dispatcher/state_purchase_view/28946465" TargetMode="External"/><Relationship Id="rId55" Type="http://schemas.openxmlformats.org/officeDocument/2006/relationships/hyperlink" Target="https://my.zakupki.prom.ua/remote/dispatcher/state_purchase_view/28482689" TargetMode="External"/><Relationship Id="rId76" Type="http://schemas.openxmlformats.org/officeDocument/2006/relationships/hyperlink" Target="https://my.zakupki.prom.ua/remote/dispatcher/state_purchase_view/26903133" TargetMode="External"/><Relationship Id="rId97" Type="http://schemas.openxmlformats.org/officeDocument/2006/relationships/hyperlink" Target="https://my.zakupki.prom.ua/remote/dispatcher/state_purchase_view/25271333" TargetMode="External"/><Relationship Id="rId104" Type="http://schemas.openxmlformats.org/officeDocument/2006/relationships/hyperlink" Target="https://my.zakupki.prom.ua/remote/dispatcher/state_purchase_view/25044785" TargetMode="External"/><Relationship Id="rId120" Type="http://schemas.openxmlformats.org/officeDocument/2006/relationships/hyperlink" Target="https://my.zakupki.prom.ua/remote/dispatcher/state_purchase_view/24613643" TargetMode="External"/><Relationship Id="rId125" Type="http://schemas.openxmlformats.org/officeDocument/2006/relationships/hyperlink" Target="https://my.zakupki.prom.ua/remote/dispatcher/state_purchase_view/24449360" TargetMode="External"/><Relationship Id="rId141" Type="http://schemas.openxmlformats.org/officeDocument/2006/relationships/hyperlink" Target="https://my.zakupki.prom.ua/remote/dispatcher/state_purchase_view/24317897" TargetMode="External"/><Relationship Id="rId146" Type="http://schemas.openxmlformats.org/officeDocument/2006/relationships/hyperlink" Target="https://my.zakupki.prom.ua/remote/dispatcher/state_purchase_view/23976409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s://my.zakupki.prom.ua/remote/dispatcher/state_purchase_view/33417023" TargetMode="External"/><Relationship Id="rId71" Type="http://schemas.openxmlformats.org/officeDocument/2006/relationships/hyperlink" Target="https://my.zakupki.prom.ua/remote/dispatcher/state_purchase_view/27326807" TargetMode="External"/><Relationship Id="rId92" Type="http://schemas.openxmlformats.org/officeDocument/2006/relationships/hyperlink" Target="https://my.zakupki.prom.ua/remote/dispatcher/state_purchase_view/25411412" TargetMode="External"/><Relationship Id="rId162" Type="http://schemas.openxmlformats.org/officeDocument/2006/relationships/hyperlink" Target="https://my.zakupki.prom.ua/remote/dispatcher/state_purchase_view/23456679" TargetMode="External"/><Relationship Id="rId2" Type="http://schemas.openxmlformats.org/officeDocument/2006/relationships/hyperlink" Target="https://my.zakupki.prom.ua/remote/dispatcher/state_purchase_view/33903529" TargetMode="External"/><Relationship Id="rId29" Type="http://schemas.openxmlformats.org/officeDocument/2006/relationships/hyperlink" Target="https://my.zakupki.prom.ua/remote/dispatcher/state_purchase_view/31395398" TargetMode="External"/><Relationship Id="rId24" Type="http://schemas.openxmlformats.org/officeDocument/2006/relationships/hyperlink" Target="https://my.zakupki.prom.ua/remote/dispatcher/state_purchase_view/31960301" TargetMode="External"/><Relationship Id="rId40" Type="http://schemas.openxmlformats.org/officeDocument/2006/relationships/hyperlink" Target="https://my.zakupki.prom.ua/remote/dispatcher/state_purchase_view/30379732" TargetMode="External"/><Relationship Id="rId45" Type="http://schemas.openxmlformats.org/officeDocument/2006/relationships/hyperlink" Target="https://my.zakupki.prom.ua/remote/dispatcher/state_purchase_view/29758763" TargetMode="External"/><Relationship Id="rId66" Type="http://schemas.openxmlformats.org/officeDocument/2006/relationships/hyperlink" Target="https://my.zakupki.prom.ua/remote/dispatcher/state_purchase_view/27930698" TargetMode="External"/><Relationship Id="rId87" Type="http://schemas.openxmlformats.org/officeDocument/2006/relationships/hyperlink" Target="https://my.zakupki.prom.ua/remote/dispatcher/state_purchase_view/25826291" TargetMode="External"/><Relationship Id="rId110" Type="http://schemas.openxmlformats.org/officeDocument/2006/relationships/hyperlink" Target="https://my.zakupki.prom.ua/remote/dispatcher/state_purchase_view/24790156" TargetMode="External"/><Relationship Id="rId115" Type="http://schemas.openxmlformats.org/officeDocument/2006/relationships/hyperlink" Target="https://my.zakupki.prom.ua/remote/dispatcher/state_purchase_view/24719608" TargetMode="External"/><Relationship Id="rId131" Type="http://schemas.openxmlformats.org/officeDocument/2006/relationships/hyperlink" Target="https://my.zakupki.prom.ua/remote/dispatcher/state_purchase_view/24414505" TargetMode="External"/><Relationship Id="rId136" Type="http://schemas.openxmlformats.org/officeDocument/2006/relationships/hyperlink" Target="https://my.zakupki.prom.ua/remote/dispatcher/state_purchase_view/24408496" TargetMode="External"/><Relationship Id="rId157" Type="http://schemas.openxmlformats.org/officeDocument/2006/relationships/hyperlink" Target="https://my.zakupki.prom.ua/remote/dispatcher/state_purchase_view/23705571" TargetMode="External"/><Relationship Id="rId61" Type="http://schemas.openxmlformats.org/officeDocument/2006/relationships/hyperlink" Target="https://my.zakupki.prom.ua/remote/dispatcher/state_purchase_view/28297010" TargetMode="External"/><Relationship Id="rId82" Type="http://schemas.openxmlformats.org/officeDocument/2006/relationships/hyperlink" Target="https://my.zakupki.prom.ua/remote/dispatcher/state_purchase_view/26224693" TargetMode="External"/><Relationship Id="rId152" Type="http://schemas.openxmlformats.org/officeDocument/2006/relationships/hyperlink" Target="https://my.zakupki.prom.ua/remote/dispatcher/state_purchase_view/23782875" TargetMode="External"/><Relationship Id="rId19" Type="http://schemas.openxmlformats.org/officeDocument/2006/relationships/hyperlink" Target="https://my.zakupki.prom.ua/remote/dispatcher/state_purchase_view/32511165" TargetMode="External"/><Relationship Id="rId14" Type="http://schemas.openxmlformats.org/officeDocument/2006/relationships/hyperlink" Target="https://my.zakupki.prom.ua/remote/dispatcher/state_purchase_view/32920623" TargetMode="External"/><Relationship Id="rId30" Type="http://schemas.openxmlformats.org/officeDocument/2006/relationships/hyperlink" Target="https://my.zakupki.prom.ua/remote/dispatcher/state_purchase_view/31392904" TargetMode="External"/><Relationship Id="rId35" Type="http://schemas.openxmlformats.org/officeDocument/2006/relationships/hyperlink" Target="https://my.zakupki.prom.ua/remote/dispatcher/state_purchase_view/31021443" TargetMode="External"/><Relationship Id="rId56" Type="http://schemas.openxmlformats.org/officeDocument/2006/relationships/hyperlink" Target="https://my.zakupki.prom.ua/remote/dispatcher/state_purchase_view/28452077" TargetMode="External"/><Relationship Id="rId77" Type="http://schemas.openxmlformats.org/officeDocument/2006/relationships/hyperlink" Target="https://my.zakupki.prom.ua/remote/dispatcher/state_purchase_view/26600646" TargetMode="External"/><Relationship Id="rId100" Type="http://schemas.openxmlformats.org/officeDocument/2006/relationships/hyperlink" Target="https://my.zakupki.prom.ua/remote/dispatcher/state_purchase_view/25173574" TargetMode="External"/><Relationship Id="rId105" Type="http://schemas.openxmlformats.org/officeDocument/2006/relationships/hyperlink" Target="https://my.zakupki.prom.ua/remote/dispatcher/state_purchase_view/25044338" TargetMode="External"/><Relationship Id="rId126" Type="http://schemas.openxmlformats.org/officeDocument/2006/relationships/hyperlink" Target="https://my.zakupki.prom.ua/remote/dispatcher/state_purchase_view/24448341" TargetMode="External"/><Relationship Id="rId147" Type="http://schemas.openxmlformats.org/officeDocument/2006/relationships/hyperlink" Target="https://my.zakupki.prom.ua/remote/dispatcher/state_purchase_view/23972930" TargetMode="External"/><Relationship Id="rId8" Type="http://schemas.openxmlformats.org/officeDocument/2006/relationships/hyperlink" Target="https://my.zakupki.prom.ua/remote/dispatcher/state_purchase_view/33372664" TargetMode="External"/><Relationship Id="rId51" Type="http://schemas.openxmlformats.org/officeDocument/2006/relationships/hyperlink" Target="https://my.zakupki.prom.ua/remote/dispatcher/state_purchase_view/28828323" TargetMode="External"/><Relationship Id="rId72" Type="http://schemas.openxmlformats.org/officeDocument/2006/relationships/hyperlink" Target="https://my.zakupki.prom.ua/remote/dispatcher/state_purchase_view/27098393" TargetMode="External"/><Relationship Id="rId93" Type="http://schemas.openxmlformats.org/officeDocument/2006/relationships/hyperlink" Target="https://my.zakupki.prom.ua/remote/dispatcher/state_purchase_view/25410681" TargetMode="External"/><Relationship Id="rId98" Type="http://schemas.openxmlformats.org/officeDocument/2006/relationships/hyperlink" Target="https://my.zakupki.prom.ua/remote/dispatcher/state_purchase_view/25240713" TargetMode="External"/><Relationship Id="rId121" Type="http://schemas.openxmlformats.org/officeDocument/2006/relationships/hyperlink" Target="https://my.zakupki.prom.ua/remote/dispatcher/state_purchase_view/24546181" TargetMode="External"/><Relationship Id="rId142" Type="http://schemas.openxmlformats.org/officeDocument/2006/relationships/hyperlink" Target="https://my.zakupki.prom.ua/remote/dispatcher/state_purchase_view/24265259" TargetMode="External"/><Relationship Id="rId163" Type="http://schemas.openxmlformats.org/officeDocument/2006/relationships/hyperlink" Target="https://my.zakupki.prom.ua/remote/dispatcher/state_purchase_view/23264271" TargetMode="External"/><Relationship Id="rId3" Type="http://schemas.openxmlformats.org/officeDocument/2006/relationships/hyperlink" Target="https://my.zakupki.prom.ua/remote/dispatcher/state_purchase_view/33902951" TargetMode="External"/><Relationship Id="rId25" Type="http://schemas.openxmlformats.org/officeDocument/2006/relationships/hyperlink" Target="https://my.zakupki.prom.ua/remote/dispatcher/state_purchase_view/31746851" TargetMode="External"/><Relationship Id="rId46" Type="http://schemas.openxmlformats.org/officeDocument/2006/relationships/hyperlink" Target="https://my.zakupki.prom.ua/remote/dispatcher/state_purchase_view/29455090" TargetMode="External"/><Relationship Id="rId67" Type="http://schemas.openxmlformats.org/officeDocument/2006/relationships/hyperlink" Target="https://my.zakupki.prom.ua/remote/dispatcher/state_purchase_view/27756414" TargetMode="External"/><Relationship Id="rId116" Type="http://schemas.openxmlformats.org/officeDocument/2006/relationships/hyperlink" Target="https://my.zakupki.prom.ua/remote/dispatcher/state_purchase_view/24718017" TargetMode="External"/><Relationship Id="rId137" Type="http://schemas.openxmlformats.org/officeDocument/2006/relationships/hyperlink" Target="https://my.zakupki.prom.ua/remote/dispatcher/state_purchase_view/24405466" TargetMode="External"/><Relationship Id="rId158" Type="http://schemas.openxmlformats.org/officeDocument/2006/relationships/hyperlink" Target="https://my.zakupki.prom.ua/remote/dispatcher/state_purchase_view/23703236" TargetMode="External"/><Relationship Id="rId20" Type="http://schemas.openxmlformats.org/officeDocument/2006/relationships/hyperlink" Target="https://my.zakupki.prom.ua/remote/dispatcher/state_purchase_view/32507939" TargetMode="External"/><Relationship Id="rId41" Type="http://schemas.openxmlformats.org/officeDocument/2006/relationships/hyperlink" Target="https://my.zakupki.prom.ua/remote/dispatcher/state_purchase_view/30225338" TargetMode="External"/><Relationship Id="rId62" Type="http://schemas.openxmlformats.org/officeDocument/2006/relationships/hyperlink" Target="https://my.zakupki.prom.ua/remote/dispatcher/state_purchase_view/28260140" TargetMode="External"/><Relationship Id="rId83" Type="http://schemas.openxmlformats.org/officeDocument/2006/relationships/hyperlink" Target="https://my.zakupki.prom.ua/remote/dispatcher/state_purchase_view/26038854" TargetMode="External"/><Relationship Id="rId88" Type="http://schemas.openxmlformats.org/officeDocument/2006/relationships/hyperlink" Target="https://my.zakupki.prom.ua/remote/dispatcher/state_purchase_view/25823558" TargetMode="External"/><Relationship Id="rId111" Type="http://schemas.openxmlformats.org/officeDocument/2006/relationships/hyperlink" Target="https://my.zakupki.prom.ua/remote/dispatcher/state_purchase_view/24781873" TargetMode="External"/><Relationship Id="rId132" Type="http://schemas.openxmlformats.org/officeDocument/2006/relationships/hyperlink" Target="https://my.zakupki.prom.ua/remote/dispatcher/state_purchase_view/24414058" TargetMode="External"/><Relationship Id="rId153" Type="http://schemas.openxmlformats.org/officeDocument/2006/relationships/hyperlink" Target="https://my.zakupki.prom.ua/remote/dispatcher/state_purchase_view/23766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abSelected="1" workbookViewId="0">
      <pane ySplit="4" topLeftCell="A5" activePane="bottomLeft" state="frozen"/>
      <selection pane="bottomLeft" activeCell="A3" sqref="A3:XFD3"/>
    </sheetView>
  </sheetViews>
  <sheetFormatPr defaultColWidth="11.42578125" defaultRowHeight="15" x14ac:dyDescent="0.25"/>
  <cols>
    <col min="1" max="1" width="5" style="5"/>
    <col min="2" max="2" width="11.85546875" style="2" customWidth="1"/>
    <col min="3" max="3" width="32.5703125" style="2" customWidth="1"/>
    <col min="4" max="4" width="8" customWidth="1"/>
    <col min="5" max="5" width="14.85546875" style="2" customWidth="1"/>
    <col min="6" max="6" width="17.5703125" style="2" customWidth="1"/>
    <col min="7" max="7" width="10.7109375" customWidth="1"/>
    <col min="8" max="8" width="9.28515625" customWidth="1"/>
    <col min="9" max="9" width="12.7109375" customWidth="1"/>
    <col min="10" max="10" width="10.42578125" customWidth="1"/>
    <col min="11" max="11" width="9.5703125" customWidth="1"/>
  </cols>
  <sheetData>
    <row r="1" spans="1:11" ht="30" x14ac:dyDescent="0.25">
      <c r="A1" s="3"/>
      <c r="C1" s="1" t="s">
        <v>467</v>
      </c>
    </row>
    <row r="2" spans="1:11" x14ac:dyDescent="0.25">
      <c r="A2" s="4"/>
      <c r="C2" s="1" t="s">
        <v>468</v>
      </c>
    </row>
    <row r="3" spans="1:11" x14ac:dyDescent="0.25">
      <c r="A3" s="3"/>
    </row>
    <row r="4" spans="1:11" ht="39" x14ac:dyDescent="0.25">
      <c r="A4" s="6" t="s">
        <v>466</v>
      </c>
      <c r="B4" s="7" t="s">
        <v>221</v>
      </c>
      <c r="C4" s="7" t="s">
        <v>377</v>
      </c>
      <c r="D4" s="7" t="s">
        <v>404</v>
      </c>
      <c r="E4" s="7" t="s">
        <v>440</v>
      </c>
      <c r="F4" s="7" t="s">
        <v>451</v>
      </c>
      <c r="G4" s="7" t="s">
        <v>219</v>
      </c>
      <c r="H4" s="7" t="s">
        <v>337</v>
      </c>
      <c r="I4" s="7" t="s">
        <v>416</v>
      </c>
      <c r="J4" s="7" t="s">
        <v>256</v>
      </c>
      <c r="K4" s="7" t="s">
        <v>261</v>
      </c>
    </row>
    <row r="5" spans="1:11" ht="51" x14ac:dyDescent="0.25">
      <c r="A5" s="8">
        <v>1</v>
      </c>
      <c r="B5" s="9" t="str">
        <f>HYPERLINK("https://my.zakupki.prom.ua/remote/dispatcher/state_purchase_view/33905740", "UA-2021-12-31-001926-c")</f>
        <v>UA-2021-12-31-001926-c</v>
      </c>
      <c r="C5" s="10" t="s">
        <v>459</v>
      </c>
      <c r="D5" s="11" t="s">
        <v>55</v>
      </c>
      <c r="E5" s="10" t="s">
        <v>273</v>
      </c>
      <c r="F5" s="10" t="s">
        <v>424</v>
      </c>
      <c r="G5" s="11" t="s">
        <v>117</v>
      </c>
      <c r="H5" s="11" t="s">
        <v>3</v>
      </c>
      <c r="I5" s="12">
        <v>7068.44</v>
      </c>
      <c r="J5" s="13">
        <v>44558</v>
      </c>
      <c r="K5" s="14">
        <v>44561</v>
      </c>
    </row>
    <row r="6" spans="1:11" ht="51" x14ac:dyDescent="0.25">
      <c r="A6" s="8">
        <v>2</v>
      </c>
      <c r="B6" s="9" t="str">
        <f>HYPERLINK("https://my.zakupki.prom.ua/remote/dispatcher/state_purchase_view/33903529", "UA-2021-12-31-001243-c")</f>
        <v>UA-2021-12-31-001243-c</v>
      </c>
      <c r="C6" s="10" t="s">
        <v>314</v>
      </c>
      <c r="D6" s="11" t="s">
        <v>55</v>
      </c>
      <c r="E6" s="10" t="s">
        <v>273</v>
      </c>
      <c r="F6" s="10" t="s">
        <v>321</v>
      </c>
      <c r="G6" s="11" t="s">
        <v>57</v>
      </c>
      <c r="H6" s="11" t="s">
        <v>307</v>
      </c>
      <c r="I6" s="12">
        <v>677</v>
      </c>
      <c r="J6" s="13">
        <v>44558</v>
      </c>
      <c r="K6" s="14">
        <v>44561</v>
      </c>
    </row>
    <row r="7" spans="1:11" ht="51" x14ac:dyDescent="0.25">
      <c r="A7" s="8">
        <v>3</v>
      </c>
      <c r="B7" s="9" t="str">
        <f>HYPERLINK("https://my.zakupki.prom.ua/remote/dispatcher/state_purchase_view/33902951", "UA-2021-12-31-001047-c")</f>
        <v>UA-2021-12-31-001047-c</v>
      </c>
      <c r="C7" s="10" t="s">
        <v>403</v>
      </c>
      <c r="D7" s="11" t="s">
        <v>55</v>
      </c>
      <c r="E7" s="10" t="s">
        <v>273</v>
      </c>
      <c r="F7" s="10" t="s">
        <v>321</v>
      </c>
      <c r="G7" s="11" t="s">
        <v>57</v>
      </c>
      <c r="H7" s="11" t="s">
        <v>308</v>
      </c>
      <c r="I7" s="12">
        <v>437</v>
      </c>
      <c r="J7" s="13">
        <v>44559</v>
      </c>
      <c r="K7" s="14">
        <v>44561</v>
      </c>
    </row>
    <row r="8" spans="1:11" ht="51" x14ac:dyDescent="0.25">
      <c r="A8" s="8">
        <v>4</v>
      </c>
      <c r="B8" s="9" t="str">
        <f>HYPERLINK("https://my.zakupki.prom.ua/remote/dispatcher/state_purchase_view/33902519", "UA-2021-12-31-000864-c")</f>
        <v>UA-2021-12-31-000864-c</v>
      </c>
      <c r="C8" s="10" t="s">
        <v>315</v>
      </c>
      <c r="D8" s="11" t="s">
        <v>55</v>
      </c>
      <c r="E8" s="10" t="s">
        <v>273</v>
      </c>
      <c r="F8" s="10" t="s">
        <v>321</v>
      </c>
      <c r="G8" s="11" t="s">
        <v>57</v>
      </c>
      <c r="H8" s="11" t="s">
        <v>306</v>
      </c>
      <c r="I8" s="12">
        <v>900</v>
      </c>
      <c r="J8" s="13">
        <v>44558</v>
      </c>
      <c r="K8" s="14">
        <v>44561</v>
      </c>
    </row>
    <row r="9" spans="1:11" ht="76.5" x14ac:dyDescent="0.25">
      <c r="A9" s="8">
        <v>5</v>
      </c>
      <c r="B9" s="9" t="str">
        <f>HYPERLINK("https://my.zakupki.prom.ua/remote/dispatcher/state_purchase_view/33734173", "UA-2021-12-24-017045-c")</f>
        <v>UA-2021-12-24-017045-c</v>
      </c>
      <c r="C9" s="10" t="s">
        <v>437</v>
      </c>
      <c r="D9" s="11" t="s">
        <v>55</v>
      </c>
      <c r="E9" s="10" t="s">
        <v>273</v>
      </c>
      <c r="F9" s="10" t="s">
        <v>433</v>
      </c>
      <c r="G9" s="11" t="s">
        <v>80</v>
      </c>
      <c r="H9" s="11" t="s">
        <v>40</v>
      </c>
      <c r="I9" s="12">
        <v>8220</v>
      </c>
      <c r="J9" s="13">
        <v>44551</v>
      </c>
      <c r="K9" s="14">
        <v>44561</v>
      </c>
    </row>
    <row r="10" spans="1:11" ht="51" x14ac:dyDescent="0.25">
      <c r="A10" s="8">
        <v>6</v>
      </c>
      <c r="B10" s="9" t="str">
        <f>HYPERLINK("https://my.zakupki.prom.ua/remote/dispatcher/state_purchase_view/33659749", "UA-2021-12-23-018398-c")</f>
        <v>UA-2021-12-23-018398-c</v>
      </c>
      <c r="C10" s="10" t="s">
        <v>453</v>
      </c>
      <c r="D10" s="11" t="s">
        <v>55</v>
      </c>
      <c r="E10" s="10" t="s">
        <v>273</v>
      </c>
      <c r="F10" s="10" t="s">
        <v>323</v>
      </c>
      <c r="G10" s="11" t="s">
        <v>44</v>
      </c>
      <c r="H10" s="11" t="s">
        <v>33</v>
      </c>
      <c r="I10" s="12">
        <v>1380</v>
      </c>
      <c r="J10" s="13">
        <v>44550</v>
      </c>
      <c r="K10" s="14">
        <v>44561</v>
      </c>
    </row>
    <row r="11" spans="1:11" ht="25.5" x14ac:dyDescent="0.25">
      <c r="A11" s="8">
        <v>7</v>
      </c>
      <c r="B11" s="9" t="str">
        <f>HYPERLINK("https://my.zakupki.prom.ua/remote/dispatcher/state_purchase_view/33417023", "UA-2021-12-20-017475-c")</f>
        <v>UA-2021-12-20-017475-c</v>
      </c>
      <c r="C11" s="10" t="s">
        <v>249</v>
      </c>
      <c r="D11" s="11" t="s">
        <v>56</v>
      </c>
      <c r="E11" s="10" t="s">
        <v>245</v>
      </c>
      <c r="F11" s="10"/>
      <c r="G11" s="11"/>
      <c r="H11" s="11"/>
      <c r="I11" s="11"/>
      <c r="J11" s="11" t="s">
        <v>1</v>
      </c>
      <c r="K11" s="14"/>
    </row>
    <row r="12" spans="1:11" ht="25.5" x14ac:dyDescent="0.25">
      <c r="A12" s="8">
        <v>8</v>
      </c>
      <c r="B12" s="9" t="str">
        <f>HYPERLINK("https://my.zakupki.prom.ua/remote/dispatcher/state_purchase_view/33372664", "UA-2021-12-20-004658-c")</f>
        <v>UA-2021-12-20-004658-c</v>
      </c>
      <c r="C12" s="10" t="s">
        <v>233</v>
      </c>
      <c r="D12" s="11" t="s">
        <v>56</v>
      </c>
      <c r="E12" s="10" t="s">
        <v>245</v>
      </c>
      <c r="F12" s="10"/>
      <c r="G12" s="11"/>
      <c r="H12" s="11"/>
      <c r="I12" s="11"/>
      <c r="J12" s="11" t="s">
        <v>1</v>
      </c>
      <c r="K12" s="14"/>
    </row>
    <row r="13" spans="1:11" ht="38.25" x14ac:dyDescent="0.25">
      <c r="A13" s="8">
        <v>9</v>
      </c>
      <c r="B13" s="9" t="str">
        <f>HYPERLINK("https://my.zakupki.prom.ua/remote/dispatcher/state_purchase_view/33339798", "UA-2021-12-17-020987-c")</f>
        <v>UA-2021-12-17-020987-c</v>
      </c>
      <c r="C13" s="10" t="s">
        <v>330</v>
      </c>
      <c r="D13" s="11" t="s">
        <v>56</v>
      </c>
      <c r="E13" s="10" t="s">
        <v>245</v>
      </c>
      <c r="F13" s="10"/>
      <c r="G13" s="11"/>
      <c r="H13" s="11"/>
      <c r="I13" s="11"/>
      <c r="J13" s="11" t="s">
        <v>1</v>
      </c>
      <c r="K13" s="14"/>
    </row>
    <row r="14" spans="1:11" ht="280.5" x14ac:dyDescent="0.25">
      <c r="A14" s="8">
        <v>10</v>
      </c>
      <c r="B14" s="9" t="str">
        <f>HYPERLINK("https://my.zakupki.prom.ua/remote/dispatcher/state_purchase_view/33250091", "UA-2021-12-16-018479-c")</f>
        <v>UA-2021-12-16-018479-c</v>
      </c>
      <c r="C14" s="10" t="s">
        <v>445</v>
      </c>
      <c r="D14" s="11" t="s">
        <v>56</v>
      </c>
      <c r="E14" s="10" t="s">
        <v>245</v>
      </c>
      <c r="F14" s="10" t="s">
        <v>450</v>
      </c>
      <c r="G14" s="11" t="s">
        <v>98</v>
      </c>
      <c r="H14" s="11" t="s">
        <v>46</v>
      </c>
      <c r="I14" s="12">
        <v>225542.25</v>
      </c>
      <c r="J14" s="13">
        <v>44588</v>
      </c>
      <c r="K14" s="14">
        <v>44926</v>
      </c>
    </row>
    <row r="15" spans="1:11" ht="51" x14ac:dyDescent="0.25">
      <c r="A15" s="8">
        <v>11</v>
      </c>
      <c r="B15" s="9" t="str">
        <f>HYPERLINK("https://my.zakupki.prom.ua/remote/dispatcher/state_purchase_view/33174923", "UA-2021-12-15-020264-c")</f>
        <v>UA-2021-12-15-020264-c</v>
      </c>
      <c r="C15" s="10" t="s">
        <v>328</v>
      </c>
      <c r="D15" s="11" t="s">
        <v>55</v>
      </c>
      <c r="E15" s="10" t="s">
        <v>273</v>
      </c>
      <c r="F15" s="10" t="s">
        <v>309</v>
      </c>
      <c r="G15" s="11" t="s">
        <v>107</v>
      </c>
      <c r="H15" s="11" t="s">
        <v>31</v>
      </c>
      <c r="I15" s="12">
        <v>4200</v>
      </c>
      <c r="J15" s="13">
        <v>44544</v>
      </c>
      <c r="K15" s="14">
        <v>44561</v>
      </c>
    </row>
    <row r="16" spans="1:11" ht="51" x14ac:dyDescent="0.25">
      <c r="A16" s="8">
        <v>12</v>
      </c>
      <c r="B16" s="9" t="str">
        <f>HYPERLINK("https://my.zakupki.prom.ua/remote/dispatcher/state_purchase_view/33172675", "UA-2021-12-15-019655-c")</f>
        <v>UA-2021-12-15-019655-c</v>
      </c>
      <c r="C16" s="10" t="s">
        <v>298</v>
      </c>
      <c r="D16" s="11" t="s">
        <v>55</v>
      </c>
      <c r="E16" s="10" t="s">
        <v>273</v>
      </c>
      <c r="F16" s="10" t="s">
        <v>309</v>
      </c>
      <c r="G16" s="11" t="s">
        <v>107</v>
      </c>
      <c r="H16" s="11" t="s">
        <v>30</v>
      </c>
      <c r="I16" s="12">
        <v>12137</v>
      </c>
      <c r="J16" s="13">
        <v>44544</v>
      </c>
      <c r="K16" s="14">
        <v>44561</v>
      </c>
    </row>
    <row r="17" spans="1:11" ht="51" x14ac:dyDescent="0.25">
      <c r="A17" s="8">
        <v>13</v>
      </c>
      <c r="B17" s="9" t="str">
        <f>HYPERLINK("https://my.zakupki.prom.ua/remote/dispatcher/state_purchase_view/33016689", "UA-2021-12-13-017616-c")</f>
        <v>UA-2021-12-13-017616-c</v>
      </c>
      <c r="C17" s="10" t="s">
        <v>458</v>
      </c>
      <c r="D17" s="11" t="s">
        <v>56</v>
      </c>
      <c r="E17" s="10" t="s">
        <v>245</v>
      </c>
      <c r="F17" s="10" t="s">
        <v>425</v>
      </c>
      <c r="G17" s="11" t="s">
        <v>105</v>
      </c>
      <c r="H17" s="11" t="s">
        <v>9</v>
      </c>
      <c r="I17" s="12">
        <v>60000</v>
      </c>
      <c r="J17" s="13">
        <v>44585</v>
      </c>
      <c r="K17" s="14">
        <v>44926</v>
      </c>
    </row>
    <row r="18" spans="1:11" ht="51" x14ac:dyDescent="0.25">
      <c r="A18" s="8">
        <v>14</v>
      </c>
      <c r="B18" s="9" t="str">
        <f>HYPERLINK("https://my.zakupki.prom.ua/remote/dispatcher/state_purchase_view/32920623", "UA-2021-12-10-011951-c")</f>
        <v>UA-2021-12-10-011951-c</v>
      </c>
      <c r="C18" s="10" t="s">
        <v>228</v>
      </c>
      <c r="D18" s="11" t="s">
        <v>55</v>
      </c>
      <c r="E18" s="10" t="s">
        <v>273</v>
      </c>
      <c r="F18" s="10" t="s">
        <v>429</v>
      </c>
      <c r="G18" s="11" t="s">
        <v>74</v>
      </c>
      <c r="H18" s="11" t="s">
        <v>29</v>
      </c>
      <c r="I18" s="12">
        <v>3090</v>
      </c>
      <c r="J18" s="13">
        <v>44538</v>
      </c>
      <c r="K18" s="14">
        <v>44561</v>
      </c>
    </row>
    <row r="19" spans="1:11" ht="51" x14ac:dyDescent="0.25">
      <c r="A19" s="8">
        <v>15</v>
      </c>
      <c r="B19" s="9" t="str">
        <f>HYPERLINK("https://my.zakupki.prom.ua/remote/dispatcher/state_purchase_view/32850626", "UA-2021-12-09-013529-c")</f>
        <v>UA-2021-12-09-013529-c</v>
      </c>
      <c r="C19" s="10" t="s">
        <v>340</v>
      </c>
      <c r="D19" s="11" t="s">
        <v>55</v>
      </c>
      <c r="E19" s="10" t="s">
        <v>273</v>
      </c>
      <c r="F19" s="10" t="s">
        <v>429</v>
      </c>
      <c r="G19" s="11" t="s">
        <v>74</v>
      </c>
      <c r="H19" s="11" t="s">
        <v>28</v>
      </c>
      <c r="I19" s="12">
        <v>800</v>
      </c>
      <c r="J19" s="13">
        <v>44537</v>
      </c>
      <c r="K19" s="14">
        <v>44561</v>
      </c>
    </row>
    <row r="20" spans="1:11" ht="102" x14ac:dyDescent="0.25">
      <c r="A20" s="8">
        <v>16</v>
      </c>
      <c r="B20" s="9" t="str">
        <f>HYPERLINK("https://my.zakupki.prom.ua/remote/dispatcher/state_purchase_view/32796472", "UA-2021-12-08-018856-c")</f>
        <v>UA-2021-12-08-018856-c</v>
      </c>
      <c r="C20" s="10" t="s">
        <v>443</v>
      </c>
      <c r="D20" s="11" t="s">
        <v>56</v>
      </c>
      <c r="E20" s="10" t="s">
        <v>245</v>
      </c>
      <c r="F20" s="10" t="s">
        <v>418</v>
      </c>
      <c r="G20" s="11" t="s">
        <v>129</v>
      </c>
      <c r="H20" s="11" t="s">
        <v>167</v>
      </c>
      <c r="I20" s="12">
        <v>205530</v>
      </c>
      <c r="J20" s="13">
        <v>44582</v>
      </c>
      <c r="K20" s="14">
        <v>44926</v>
      </c>
    </row>
    <row r="21" spans="1:11" ht="25.5" x14ac:dyDescent="0.25">
      <c r="A21" s="8">
        <v>17</v>
      </c>
      <c r="B21" s="9" t="str">
        <f>HYPERLINK("https://my.zakupki.prom.ua/remote/dispatcher/state_purchase_view/32580805", "UA-2021-12-03-015486-c")</f>
        <v>UA-2021-12-03-015486-c</v>
      </c>
      <c r="C21" s="10" t="s">
        <v>249</v>
      </c>
      <c r="D21" s="11" t="s">
        <v>56</v>
      </c>
      <c r="E21" s="10" t="s">
        <v>245</v>
      </c>
      <c r="F21" s="10"/>
      <c r="G21" s="11"/>
      <c r="H21" s="11"/>
      <c r="I21" s="11"/>
      <c r="J21" s="11" t="s">
        <v>1</v>
      </c>
      <c r="K21" s="14"/>
    </row>
    <row r="22" spans="1:11" ht="25.5" x14ac:dyDescent="0.25">
      <c r="A22" s="8">
        <v>18</v>
      </c>
      <c r="B22" s="9" t="str">
        <f>HYPERLINK("https://my.zakupki.prom.ua/remote/dispatcher/state_purchase_view/32516766", "UA-2021-12-02-015110-c")</f>
        <v>UA-2021-12-02-015110-c</v>
      </c>
      <c r="C22" s="10" t="s">
        <v>233</v>
      </c>
      <c r="D22" s="11" t="s">
        <v>56</v>
      </c>
      <c r="E22" s="10" t="s">
        <v>245</v>
      </c>
      <c r="F22" s="10"/>
      <c r="G22" s="11"/>
      <c r="H22" s="11"/>
      <c r="I22" s="11"/>
      <c r="J22" s="11" t="s">
        <v>1</v>
      </c>
      <c r="K22" s="14"/>
    </row>
    <row r="23" spans="1:11" ht="76.5" x14ac:dyDescent="0.25">
      <c r="A23" s="8">
        <v>19</v>
      </c>
      <c r="B23" s="9" t="str">
        <f>HYPERLINK("https://my.zakupki.prom.ua/remote/dispatcher/state_purchase_view/32511165", "UA-2021-12-02-013049-c")</f>
        <v>UA-2021-12-02-013049-c</v>
      </c>
      <c r="C23" s="10" t="s">
        <v>385</v>
      </c>
      <c r="D23" s="11" t="s">
        <v>55</v>
      </c>
      <c r="E23" s="10" t="s">
        <v>273</v>
      </c>
      <c r="F23" s="10" t="s">
        <v>251</v>
      </c>
      <c r="G23" s="11" t="s">
        <v>60</v>
      </c>
      <c r="H23" s="11" t="s">
        <v>151</v>
      </c>
      <c r="I23" s="12">
        <v>884.26</v>
      </c>
      <c r="J23" s="13">
        <v>44531</v>
      </c>
      <c r="K23" s="14">
        <v>44561</v>
      </c>
    </row>
    <row r="24" spans="1:11" ht="76.5" x14ac:dyDescent="0.25">
      <c r="A24" s="8">
        <v>20</v>
      </c>
      <c r="B24" s="9" t="str">
        <f>HYPERLINK("https://my.zakupki.prom.ua/remote/dispatcher/state_purchase_view/32507939", "UA-2021-12-02-011944-c")</f>
        <v>UA-2021-12-02-011944-c</v>
      </c>
      <c r="C24" s="10" t="s">
        <v>355</v>
      </c>
      <c r="D24" s="11" t="s">
        <v>55</v>
      </c>
      <c r="E24" s="10" t="s">
        <v>273</v>
      </c>
      <c r="F24" s="10" t="s">
        <v>251</v>
      </c>
      <c r="G24" s="11" t="s">
        <v>60</v>
      </c>
      <c r="H24" s="11" t="s">
        <v>150</v>
      </c>
      <c r="I24" s="12">
        <v>389.08</v>
      </c>
      <c r="J24" s="13">
        <v>44531</v>
      </c>
      <c r="K24" s="14">
        <v>44561</v>
      </c>
    </row>
    <row r="25" spans="1:11" ht="51" x14ac:dyDescent="0.25">
      <c r="A25" s="8">
        <v>21</v>
      </c>
      <c r="B25" s="9" t="str">
        <f>HYPERLINK("https://my.zakupki.prom.ua/remote/dispatcher/state_purchase_view/32243796", "UA-2021-11-25-013603-a")</f>
        <v>UA-2021-11-25-013603-a</v>
      </c>
      <c r="C25" s="10" t="s">
        <v>378</v>
      </c>
      <c r="D25" s="11" t="s">
        <v>55</v>
      </c>
      <c r="E25" s="10" t="s">
        <v>273</v>
      </c>
      <c r="F25" s="10" t="s">
        <v>331</v>
      </c>
      <c r="G25" s="11" t="s">
        <v>108</v>
      </c>
      <c r="H25" s="11" t="s">
        <v>27</v>
      </c>
      <c r="I25" s="12">
        <v>2744.4</v>
      </c>
      <c r="J25" s="13">
        <v>44523</v>
      </c>
      <c r="K25" s="14">
        <v>44561</v>
      </c>
    </row>
    <row r="26" spans="1:11" ht="51" x14ac:dyDescent="0.25">
      <c r="A26" s="8">
        <v>22</v>
      </c>
      <c r="B26" s="9" t="str">
        <f>HYPERLINK("https://my.zakupki.prom.ua/remote/dispatcher/state_purchase_view/32188320", "UA-2021-11-24-014208-a")</f>
        <v>UA-2021-11-24-014208-a</v>
      </c>
      <c r="C26" s="10" t="s">
        <v>293</v>
      </c>
      <c r="D26" s="11" t="s">
        <v>55</v>
      </c>
      <c r="E26" s="10" t="s">
        <v>412</v>
      </c>
      <c r="F26" s="10" t="s">
        <v>425</v>
      </c>
      <c r="G26" s="11" t="s">
        <v>105</v>
      </c>
      <c r="H26" s="11" t="s">
        <v>32</v>
      </c>
      <c r="I26" s="12">
        <v>8850</v>
      </c>
      <c r="J26" s="13">
        <v>44545</v>
      </c>
      <c r="K26" s="14">
        <v>44561</v>
      </c>
    </row>
    <row r="27" spans="1:11" ht="63.75" x14ac:dyDescent="0.25">
      <c r="A27" s="8">
        <v>23</v>
      </c>
      <c r="B27" s="9" t="str">
        <f>HYPERLINK("https://my.zakupki.prom.ua/remote/dispatcher/state_purchase_view/31962291", "UA-2021-11-18-012544-a")</f>
        <v>UA-2021-11-18-012544-a</v>
      </c>
      <c r="C27" s="10" t="s">
        <v>313</v>
      </c>
      <c r="D27" s="11" t="s">
        <v>55</v>
      </c>
      <c r="E27" s="10" t="s">
        <v>273</v>
      </c>
      <c r="F27" s="10" t="s">
        <v>431</v>
      </c>
      <c r="G27" s="11" t="s">
        <v>129</v>
      </c>
      <c r="H27" s="11" t="s">
        <v>26</v>
      </c>
      <c r="I27" s="12">
        <v>20924.82</v>
      </c>
      <c r="J27" s="13">
        <v>44517</v>
      </c>
      <c r="K27" s="14">
        <v>44561</v>
      </c>
    </row>
    <row r="28" spans="1:11" ht="51" x14ac:dyDescent="0.25">
      <c r="A28" s="8">
        <v>24</v>
      </c>
      <c r="B28" s="9" t="str">
        <f>HYPERLINK("https://my.zakupki.prom.ua/remote/dispatcher/state_purchase_view/31960301", "UA-2021-11-18-011944-a")</f>
        <v>UA-2021-11-18-011944-a</v>
      </c>
      <c r="C28" s="10" t="s">
        <v>222</v>
      </c>
      <c r="D28" s="11" t="s">
        <v>55</v>
      </c>
      <c r="E28" s="10" t="s">
        <v>273</v>
      </c>
      <c r="F28" s="10" t="s">
        <v>323</v>
      </c>
      <c r="G28" s="11" t="s">
        <v>44</v>
      </c>
      <c r="H28" s="11" t="s">
        <v>25</v>
      </c>
      <c r="I28" s="12">
        <v>2669.8</v>
      </c>
      <c r="J28" s="13">
        <v>44516</v>
      </c>
      <c r="K28" s="14">
        <v>44561</v>
      </c>
    </row>
    <row r="29" spans="1:11" ht="51" x14ac:dyDescent="0.25">
      <c r="A29" s="8">
        <v>25</v>
      </c>
      <c r="B29" s="9" t="str">
        <f>HYPERLINK("https://my.zakupki.prom.ua/remote/dispatcher/state_purchase_view/31746851", "UA-2021-11-12-014298-a")</f>
        <v>UA-2021-11-12-014298-a</v>
      </c>
      <c r="C29" s="10" t="s">
        <v>327</v>
      </c>
      <c r="D29" s="11" t="s">
        <v>55</v>
      </c>
      <c r="E29" s="10" t="s">
        <v>273</v>
      </c>
      <c r="F29" s="10" t="s">
        <v>345</v>
      </c>
      <c r="G29" s="11" t="s">
        <v>99</v>
      </c>
      <c r="H29" s="11" t="s">
        <v>24</v>
      </c>
      <c r="I29" s="12">
        <v>1030</v>
      </c>
      <c r="J29" s="13">
        <v>44512</v>
      </c>
      <c r="K29" s="14">
        <v>44561</v>
      </c>
    </row>
    <row r="30" spans="1:11" ht="51" x14ac:dyDescent="0.25">
      <c r="A30" s="8">
        <v>26</v>
      </c>
      <c r="B30" s="9" t="str">
        <f>HYPERLINK("https://my.zakupki.prom.ua/remote/dispatcher/state_purchase_view/31700246", "UA-2021-11-11-015871-a")</f>
        <v>UA-2021-11-11-015871-a</v>
      </c>
      <c r="C30" s="10" t="s">
        <v>239</v>
      </c>
      <c r="D30" s="11" t="s">
        <v>55</v>
      </c>
      <c r="E30" s="10" t="s">
        <v>273</v>
      </c>
      <c r="F30" s="10" t="s">
        <v>323</v>
      </c>
      <c r="G30" s="11" t="s">
        <v>44</v>
      </c>
      <c r="H30" s="11" t="s">
        <v>21</v>
      </c>
      <c r="I30" s="12">
        <v>1213</v>
      </c>
      <c r="J30" s="13">
        <v>44509</v>
      </c>
      <c r="K30" s="14">
        <v>44561</v>
      </c>
    </row>
    <row r="31" spans="1:11" ht="25.5" x14ac:dyDescent="0.25">
      <c r="A31" s="8">
        <v>27</v>
      </c>
      <c r="B31" s="9" t="str">
        <f>HYPERLINK("https://my.zakupki.prom.ua/remote/dispatcher/state_purchase_view/31630368", "UA-2021-11-10-009283-a")</f>
        <v>UA-2021-11-10-009283-a</v>
      </c>
      <c r="C31" s="10" t="s">
        <v>249</v>
      </c>
      <c r="D31" s="11" t="s">
        <v>55</v>
      </c>
      <c r="E31" s="10" t="s">
        <v>412</v>
      </c>
      <c r="F31" s="10" t="s">
        <v>347</v>
      </c>
      <c r="G31" s="11" t="s">
        <v>128</v>
      </c>
      <c r="H31" s="11" t="s">
        <v>152</v>
      </c>
      <c r="I31" s="12">
        <v>46800</v>
      </c>
      <c r="J31" s="13">
        <v>44524</v>
      </c>
      <c r="K31" s="14">
        <v>44561</v>
      </c>
    </row>
    <row r="32" spans="1:11" ht="51" x14ac:dyDescent="0.25">
      <c r="A32" s="8">
        <v>28</v>
      </c>
      <c r="B32" s="9" t="str">
        <f>HYPERLINK("https://my.zakupki.prom.ua/remote/dispatcher/state_purchase_view/31398428", "UA-2021-11-03-014179-a")</f>
        <v>UA-2021-11-03-014179-a</v>
      </c>
      <c r="C32" s="10" t="s">
        <v>382</v>
      </c>
      <c r="D32" s="11" t="s">
        <v>55</v>
      </c>
      <c r="E32" s="10" t="s">
        <v>273</v>
      </c>
      <c r="F32" s="10" t="s">
        <v>331</v>
      </c>
      <c r="G32" s="11" t="s">
        <v>108</v>
      </c>
      <c r="H32" s="11" t="s">
        <v>20</v>
      </c>
      <c r="I32" s="12">
        <v>12000</v>
      </c>
      <c r="J32" s="13">
        <v>44501</v>
      </c>
      <c r="K32" s="14">
        <v>44561</v>
      </c>
    </row>
    <row r="33" spans="1:11" ht="51" x14ac:dyDescent="0.25">
      <c r="A33" s="8">
        <v>29</v>
      </c>
      <c r="B33" s="9" t="str">
        <f>HYPERLINK("https://my.zakupki.prom.ua/remote/dispatcher/state_purchase_view/31395398", "UA-2021-11-03-013044-a")</f>
        <v>UA-2021-11-03-013044-a</v>
      </c>
      <c r="C33" s="10" t="s">
        <v>271</v>
      </c>
      <c r="D33" s="11" t="s">
        <v>55</v>
      </c>
      <c r="E33" s="10" t="s">
        <v>273</v>
      </c>
      <c r="F33" s="10" t="s">
        <v>408</v>
      </c>
      <c r="G33" s="11" t="s">
        <v>94</v>
      </c>
      <c r="H33" s="11" t="s">
        <v>19</v>
      </c>
      <c r="I33" s="12">
        <v>5670</v>
      </c>
      <c r="J33" s="13">
        <v>44498</v>
      </c>
      <c r="K33" s="14">
        <v>44561</v>
      </c>
    </row>
    <row r="34" spans="1:11" ht="51" x14ac:dyDescent="0.25">
      <c r="A34" s="8">
        <v>30</v>
      </c>
      <c r="B34" s="9" t="str">
        <f>HYPERLINK("https://my.zakupki.prom.ua/remote/dispatcher/state_purchase_view/31392904", "UA-2021-11-03-012160-a")</f>
        <v>UA-2021-11-03-012160-a</v>
      </c>
      <c r="C34" s="10" t="s">
        <v>305</v>
      </c>
      <c r="D34" s="11" t="s">
        <v>55</v>
      </c>
      <c r="E34" s="10" t="s">
        <v>273</v>
      </c>
      <c r="F34" s="10" t="s">
        <v>321</v>
      </c>
      <c r="G34" s="11" t="s">
        <v>57</v>
      </c>
      <c r="H34" s="11" t="s">
        <v>18</v>
      </c>
      <c r="I34" s="12">
        <v>1560</v>
      </c>
      <c r="J34" s="13">
        <v>44498</v>
      </c>
      <c r="K34" s="14">
        <v>44561</v>
      </c>
    </row>
    <row r="35" spans="1:11" ht="51" x14ac:dyDescent="0.25">
      <c r="A35" s="8">
        <v>31</v>
      </c>
      <c r="B35" s="9" t="str">
        <f>HYPERLINK("https://my.zakupki.prom.ua/remote/dispatcher/state_purchase_view/31260433", "UA-2021-10-29-009074-a")</f>
        <v>UA-2021-10-29-009074-a</v>
      </c>
      <c r="C35" s="10" t="s">
        <v>363</v>
      </c>
      <c r="D35" s="11" t="s">
        <v>55</v>
      </c>
      <c r="E35" s="10" t="s">
        <v>273</v>
      </c>
      <c r="F35" s="10" t="s">
        <v>452</v>
      </c>
      <c r="G35" s="11" t="s">
        <v>78</v>
      </c>
      <c r="H35" s="11" t="s">
        <v>11</v>
      </c>
      <c r="I35" s="12">
        <v>7200</v>
      </c>
      <c r="J35" s="13">
        <v>44497</v>
      </c>
      <c r="K35" s="14">
        <v>44561</v>
      </c>
    </row>
    <row r="36" spans="1:11" ht="51" x14ac:dyDescent="0.25">
      <c r="A36" s="8">
        <v>32</v>
      </c>
      <c r="B36" s="9" t="str">
        <f>HYPERLINK("https://my.zakupki.prom.ua/remote/dispatcher/state_purchase_view/31259714", "UA-2021-10-29-008788-a")</f>
        <v>UA-2021-10-29-008788-a</v>
      </c>
      <c r="C36" s="10" t="s">
        <v>354</v>
      </c>
      <c r="D36" s="11" t="s">
        <v>55</v>
      </c>
      <c r="E36" s="10" t="s">
        <v>273</v>
      </c>
      <c r="F36" s="10" t="s">
        <v>318</v>
      </c>
      <c r="G36" s="11" t="s">
        <v>96</v>
      </c>
      <c r="H36" s="11" t="s">
        <v>17</v>
      </c>
      <c r="I36" s="12">
        <v>1650</v>
      </c>
      <c r="J36" s="13">
        <v>44495</v>
      </c>
      <c r="K36" s="14">
        <v>44561</v>
      </c>
    </row>
    <row r="37" spans="1:11" ht="51" x14ac:dyDescent="0.25">
      <c r="A37" s="8">
        <v>33</v>
      </c>
      <c r="B37" s="9" t="str">
        <f>HYPERLINK("https://my.zakupki.prom.ua/remote/dispatcher/state_purchase_view/31175450", "UA-2021-10-27-007749-a")</f>
        <v>UA-2021-10-27-007749-a</v>
      </c>
      <c r="C37" s="10" t="s">
        <v>362</v>
      </c>
      <c r="D37" s="11" t="s">
        <v>55</v>
      </c>
      <c r="E37" s="10" t="s">
        <v>273</v>
      </c>
      <c r="F37" s="10" t="s">
        <v>344</v>
      </c>
      <c r="G37" s="11" t="s">
        <v>113</v>
      </c>
      <c r="H37" s="11" t="s">
        <v>16</v>
      </c>
      <c r="I37" s="12">
        <v>9900</v>
      </c>
      <c r="J37" s="13">
        <v>44495</v>
      </c>
      <c r="K37" s="14">
        <v>44561</v>
      </c>
    </row>
    <row r="38" spans="1:11" ht="51" x14ac:dyDescent="0.25">
      <c r="A38" s="8">
        <v>34</v>
      </c>
      <c r="B38" s="9" t="str">
        <f>HYPERLINK("https://my.zakupki.prom.ua/remote/dispatcher/state_purchase_view/31166112", "UA-2021-10-27-005255-a")</f>
        <v>UA-2021-10-27-005255-a</v>
      </c>
      <c r="C38" s="10" t="s">
        <v>397</v>
      </c>
      <c r="D38" s="11" t="s">
        <v>55</v>
      </c>
      <c r="E38" s="10" t="s">
        <v>273</v>
      </c>
      <c r="F38" s="10" t="s">
        <v>319</v>
      </c>
      <c r="G38" s="11" t="s">
        <v>111</v>
      </c>
      <c r="H38" s="11" t="s">
        <v>15</v>
      </c>
      <c r="I38" s="12">
        <v>9947</v>
      </c>
      <c r="J38" s="13">
        <v>44495</v>
      </c>
      <c r="K38" s="14">
        <v>44561</v>
      </c>
    </row>
    <row r="39" spans="1:11" ht="51" x14ac:dyDescent="0.25">
      <c r="A39" s="8">
        <v>35</v>
      </c>
      <c r="B39" s="9" t="str">
        <f>HYPERLINK("https://my.zakupki.prom.ua/remote/dispatcher/state_purchase_view/31021443", "UA-2021-10-22-011613-b")</f>
        <v>UA-2021-10-22-011613-b</v>
      </c>
      <c r="C39" s="10" t="s">
        <v>343</v>
      </c>
      <c r="D39" s="11" t="s">
        <v>55</v>
      </c>
      <c r="E39" s="10" t="s">
        <v>273</v>
      </c>
      <c r="F39" s="10" t="s">
        <v>429</v>
      </c>
      <c r="G39" s="11" t="s">
        <v>74</v>
      </c>
      <c r="H39" s="11" t="s">
        <v>13</v>
      </c>
      <c r="I39" s="12">
        <v>3040</v>
      </c>
      <c r="J39" s="13">
        <v>44488</v>
      </c>
      <c r="K39" s="14">
        <v>44561</v>
      </c>
    </row>
    <row r="40" spans="1:11" ht="51" x14ac:dyDescent="0.25">
      <c r="A40" s="8">
        <v>36</v>
      </c>
      <c r="B40" s="9" t="str">
        <f>HYPERLINK("https://my.zakupki.prom.ua/remote/dispatcher/state_purchase_view/30928805", "UA-2021-10-20-012370-b")</f>
        <v>UA-2021-10-20-012370-b</v>
      </c>
      <c r="C40" s="10" t="s">
        <v>455</v>
      </c>
      <c r="D40" s="11" t="s">
        <v>55</v>
      </c>
      <c r="E40" s="10" t="s">
        <v>273</v>
      </c>
      <c r="F40" s="10" t="s">
        <v>425</v>
      </c>
      <c r="G40" s="11" t="s">
        <v>105</v>
      </c>
      <c r="H40" s="11" t="s">
        <v>12</v>
      </c>
      <c r="I40" s="12">
        <v>5000</v>
      </c>
      <c r="J40" s="13">
        <v>44487</v>
      </c>
      <c r="K40" s="14">
        <v>44561</v>
      </c>
    </row>
    <row r="41" spans="1:11" ht="106.5" customHeight="1" x14ac:dyDescent="0.25">
      <c r="A41" s="8">
        <v>37</v>
      </c>
      <c r="B41" s="9" t="str">
        <f>HYPERLINK("https://my.zakupki.prom.ua/remote/dispatcher/state_purchase_view/30871575", "UA-2021-10-19-011536-c")</f>
        <v>UA-2021-10-19-011536-c</v>
      </c>
      <c r="C41" s="10" t="s">
        <v>360</v>
      </c>
      <c r="D41" s="11" t="s">
        <v>55</v>
      </c>
      <c r="E41" s="10" t="s">
        <v>273</v>
      </c>
      <c r="F41" s="10" t="s">
        <v>252</v>
      </c>
      <c r="G41" s="11" t="s">
        <v>6</v>
      </c>
      <c r="H41" s="11" t="s">
        <v>67</v>
      </c>
      <c r="I41" s="12">
        <v>873.6</v>
      </c>
      <c r="J41" s="13">
        <v>44487</v>
      </c>
      <c r="K41" s="14">
        <v>44561</v>
      </c>
    </row>
    <row r="42" spans="1:11" ht="51" x14ac:dyDescent="0.25">
      <c r="A42" s="8">
        <v>38</v>
      </c>
      <c r="B42" s="9" t="str">
        <f>HYPERLINK("https://my.zakupki.prom.ua/remote/dispatcher/state_purchase_view/30549224", "UA-2021-10-06-012655-b")</f>
        <v>UA-2021-10-06-012655-b</v>
      </c>
      <c r="C42" s="10" t="s">
        <v>265</v>
      </c>
      <c r="D42" s="11" t="s">
        <v>55</v>
      </c>
      <c r="E42" s="10" t="s">
        <v>273</v>
      </c>
      <c r="F42" s="10" t="s">
        <v>442</v>
      </c>
      <c r="G42" s="11" t="s">
        <v>144</v>
      </c>
      <c r="H42" s="11" t="s">
        <v>218</v>
      </c>
      <c r="I42" s="12">
        <v>1924.32</v>
      </c>
      <c r="J42" s="13">
        <v>44474</v>
      </c>
      <c r="K42" s="14">
        <v>44561</v>
      </c>
    </row>
    <row r="43" spans="1:11" ht="51" x14ac:dyDescent="0.25">
      <c r="A43" s="8">
        <v>39</v>
      </c>
      <c r="B43" s="9" t="str">
        <f>HYPERLINK("https://my.zakupki.prom.ua/remote/dispatcher/state_purchase_view/30546952", "UA-2021-10-06-011724-b")</f>
        <v>UA-2021-10-06-011724-b</v>
      </c>
      <c r="C43" s="10" t="s">
        <v>410</v>
      </c>
      <c r="D43" s="11" t="s">
        <v>55</v>
      </c>
      <c r="E43" s="10" t="s">
        <v>273</v>
      </c>
      <c r="F43" s="10" t="s">
        <v>350</v>
      </c>
      <c r="G43" s="11" t="s">
        <v>128</v>
      </c>
      <c r="H43" s="11" t="s">
        <v>149</v>
      </c>
      <c r="I43" s="12">
        <v>49990</v>
      </c>
      <c r="J43" s="13">
        <v>44473</v>
      </c>
      <c r="K43" s="14">
        <v>44561</v>
      </c>
    </row>
    <row r="44" spans="1:11" ht="51" x14ac:dyDescent="0.25">
      <c r="A44" s="8">
        <v>40</v>
      </c>
      <c r="B44" s="9" t="str">
        <f>HYPERLINK("https://my.zakupki.prom.ua/remote/dispatcher/state_purchase_view/30379732", "UA-2021-09-30-005440-b")</f>
        <v>UA-2021-09-30-005440-b</v>
      </c>
      <c r="C44" s="10" t="s">
        <v>226</v>
      </c>
      <c r="D44" s="11" t="s">
        <v>55</v>
      </c>
      <c r="E44" s="10" t="s">
        <v>273</v>
      </c>
      <c r="F44" s="10" t="s">
        <v>435</v>
      </c>
      <c r="G44" s="11" t="s">
        <v>121</v>
      </c>
      <c r="H44" s="11" t="s">
        <v>216</v>
      </c>
      <c r="I44" s="12">
        <v>28800</v>
      </c>
      <c r="J44" s="13">
        <v>44466</v>
      </c>
      <c r="K44" s="14">
        <v>44561</v>
      </c>
    </row>
    <row r="45" spans="1:11" ht="51" x14ac:dyDescent="0.25">
      <c r="A45" s="8">
        <v>41</v>
      </c>
      <c r="B45" s="9" t="str">
        <f>HYPERLINK("https://my.zakupki.prom.ua/remote/dispatcher/state_purchase_view/30225338", "UA-2021-09-24-010603-b")</f>
        <v>UA-2021-09-24-010603-b</v>
      </c>
      <c r="C45" s="10" t="s">
        <v>376</v>
      </c>
      <c r="D45" s="11" t="s">
        <v>55</v>
      </c>
      <c r="E45" s="10" t="s">
        <v>273</v>
      </c>
      <c r="F45" s="10" t="s">
        <v>430</v>
      </c>
      <c r="G45" s="11" t="s">
        <v>126</v>
      </c>
      <c r="H45" s="11" t="s">
        <v>23</v>
      </c>
      <c r="I45" s="12">
        <v>23352</v>
      </c>
      <c r="J45" s="13">
        <v>44460</v>
      </c>
      <c r="K45" s="14">
        <v>44561</v>
      </c>
    </row>
    <row r="46" spans="1:11" ht="51" x14ac:dyDescent="0.25">
      <c r="A46" s="8">
        <v>42</v>
      </c>
      <c r="B46" s="9" t="str">
        <f>HYPERLINK("https://my.zakupki.prom.ua/remote/dispatcher/state_purchase_view/30128056", "UA-2021-09-22-011060-b")</f>
        <v>UA-2021-09-22-011060-b</v>
      </c>
      <c r="C46" s="10" t="s">
        <v>392</v>
      </c>
      <c r="D46" s="11" t="s">
        <v>55</v>
      </c>
      <c r="E46" s="10" t="s">
        <v>273</v>
      </c>
      <c r="F46" s="10" t="s">
        <v>319</v>
      </c>
      <c r="G46" s="11" t="s">
        <v>111</v>
      </c>
      <c r="H46" s="11" t="s">
        <v>213</v>
      </c>
      <c r="I46" s="12">
        <v>1945</v>
      </c>
      <c r="J46" s="13">
        <v>44460</v>
      </c>
      <c r="K46" s="14">
        <v>44561</v>
      </c>
    </row>
    <row r="47" spans="1:11" ht="51" x14ac:dyDescent="0.25">
      <c r="A47" s="8">
        <v>43</v>
      </c>
      <c r="B47" s="9" t="str">
        <f>HYPERLINK("https://my.zakupki.prom.ua/remote/dispatcher/state_purchase_view/29853515", "UA-2021-09-14-011982-b")</f>
        <v>UA-2021-09-14-011982-b</v>
      </c>
      <c r="C47" s="10" t="s">
        <v>276</v>
      </c>
      <c r="D47" s="11" t="s">
        <v>55</v>
      </c>
      <c r="E47" s="10" t="s">
        <v>273</v>
      </c>
      <c r="F47" s="10" t="s">
        <v>349</v>
      </c>
      <c r="G47" s="11" t="s">
        <v>38</v>
      </c>
      <c r="H47" s="11" t="s">
        <v>212</v>
      </c>
      <c r="I47" s="12">
        <v>39000</v>
      </c>
      <c r="J47" s="13">
        <v>44452</v>
      </c>
      <c r="K47" s="14">
        <v>44561</v>
      </c>
    </row>
    <row r="48" spans="1:11" ht="25.5" x14ac:dyDescent="0.25">
      <c r="A48" s="8">
        <v>44</v>
      </c>
      <c r="B48" s="9" t="str">
        <f>HYPERLINK("https://my.zakupki.prom.ua/remote/dispatcher/state_purchase_view/29807823", "UA-2021-09-13-014511-b")</f>
        <v>UA-2021-09-13-014511-b</v>
      </c>
      <c r="C48" s="10" t="s">
        <v>457</v>
      </c>
      <c r="D48" s="11" t="s">
        <v>55</v>
      </c>
      <c r="E48" s="10" t="s">
        <v>245</v>
      </c>
      <c r="F48" s="10"/>
      <c r="G48" s="11"/>
      <c r="H48" s="11"/>
      <c r="I48" s="11"/>
      <c r="J48" s="11" t="s">
        <v>1</v>
      </c>
      <c r="K48" s="14"/>
    </row>
    <row r="49" spans="1:11" ht="51" x14ac:dyDescent="0.25">
      <c r="A49" s="8">
        <v>45</v>
      </c>
      <c r="B49" s="9" t="str">
        <f>HYPERLINK("https://my.zakupki.prom.ua/remote/dispatcher/state_purchase_view/29758763", "UA-2021-09-10-010362-c")</f>
        <v>UA-2021-09-10-010362-c</v>
      </c>
      <c r="C49" s="10" t="s">
        <v>295</v>
      </c>
      <c r="D49" s="11" t="s">
        <v>55</v>
      </c>
      <c r="E49" s="10" t="s">
        <v>273</v>
      </c>
      <c r="F49" s="10" t="s">
        <v>462</v>
      </c>
      <c r="G49" s="11" t="s">
        <v>100</v>
      </c>
      <c r="H49" s="11" t="s">
        <v>212</v>
      </c>
      <c r="I49" s="12">
        <v>15000</v>
      </c>
      <c r="J49" s="13">
        <v>44447</v>
      </c>
      <c r="K49" s="14">
        <v>44561</v>
      </c>
    </row>
    <row r="50" spans="1:11" ht="102" x14ac:dyDescent="0.25">
      <c r="A50" s="8">
        <v>46</v>
      </c>
      <c r="B50" s="9" t="str">
        <f>HYPERLINK("https://my.zakupki.prom.ua/remote/dispatcher/state_purchase_view/29455090", "UA-2021-09-01-007975-a")</f>
        <v>UA-2021-09-01-007975-a</v>
      </c>
      <c r="C50" s="10" t="s">
        <v>326</v>
      </c>
      <c r="D50" s="11" t="s">
        <v>55</v>
      </c>
      <c r="E50" s="10" t="s">
        <v>273</v>
      </c>
      <c r="F50" s="10" t="s">
        <v>285</v>
      </c>
      <c r="G50" s="11" t="s">
        <v>49</v>
      </c>
      <c r="H50" s="11" t="s">
        <v>211</v>
      </c>
      <c r="I50" s="12">
        <v>15000</v>
      </c>
      <c r="J50" s="13">
        <v>44440</v>
      </c>
      <c r="K50" s="14">
        <v>44561</v>
      </c>
    </row>
    <row r="51" spans="1:11" ht="63.75" x14ac:dyDescent="0.25">
      <c r="A51" s="8">
        <v>47</v>
      </c>
      <c r="B51" s="9" t="str">
        <f>HYPERLINK("https://my.zakupki.prom.ua/remote/dispatcher/state_purchase_view/29340401", "UA-2021-08-27-014955-a")</f>
        <v>UA-2021-08-27-014955-a</v>
      </c>
      <c r="C51" s="10" t="s">
        <v>243</v>
      </c>
      <c r="D51" s="11" t="s">
        <v>55</v>
      </c>
      <c r="E51" s="10" t="s">
        <v>273</v>
      </c>
      <c r="F51" s="10" t="s">
        <v>426</v>
      </c>
      <c r="G51" s="11" t="s">
        <v>133</v>
      </c>
      <c r="H51" s="11" t="s">
        <v>14</v>
      </c>
      <c r="I51" s="12">
        <v>20000</v>
      </c>
      <c r="J51" s="13">
        <v>44433</v>
      </c>
      <c r="K51" s="14">
        <v>44561</v>
      </c>
    </row>
    <row r="52" spans="1:11" ht="344.25" x14ac:dyDescent="0.25">
      <c r="A52" s="8">
        <v>48</v>
      </c>
      <c r="B52" s="9" t="str">
        <f>HYPERLINK("https://my.zakupki.prom.ua/remote/dispatcher/state_purchase_view/29223614", "UA-2021-08-20-010851-a")</f>
        <v>UA-2021-08-20-010851-a</v>
      </c>
      <c r="C52" s="10" t="s">
        <v>269</v>
      </c>
      <c r="D52" s="11" t="s">
        <v>55</v>
      </c>
      <c r="E52" s="10" t="s">
        <v>412</v>
      </c>
      <c r="F52" s="10" t="s">
        <v>447</v>
      </c>
      <c r="G52" s="11" t="s">
        <v>87</v>
      </c>
      <c r="H52" s="11" t="s">
        <v>217</v>
      </c>
      <c r="I52" s="12">
        <v>61256.7</v>
      </c>
      <c r="J52" s="13">
        <v>44467</v>
      </c>
      <c r="K52" s="14">
        <v>44561</v>
      </c>
    </row>
    <row r="53" spans="1:11" ht="51" x14ac:dyDescent="0.25">
      <c r="A53" s="8">
        <v>49</v>
      </c>
      <c r="B53" s="9" t="str">
        <f>HYPERLINK("https://my.zakupki.prom.ua/remote/dispatcher/state_purchase_view/29194125", "UA-2021-08-20-001812-a")</f>
        <v>UA-2021-08-20-001812-a</v>
      </c>
      <c r="C53" s="10" t="s">
        <v>304</v>
      </c>
      <c r="D53" s="11" t="s">
        <v>55</v>
      </c>
      <c r="E53" s="10" t="s">
        <v>273</v>
      </c>
      <c r="F53" s="10" t="s">
        <v>428</v>
      </c>
      <c r="G53" s="11" t="s">
        <v>59</v>
      </c>
      <c r="H53" s="11" t="s">
        <v>210</v>
      </c>
      <c r="I53" s="12">
        <v>30000</v>
      </c>
      <c r="J53" s="13">
        <v>44427</v>
      </c>
      <c r="K53" s="14">
        <v>44561</v>
      </c>
    </row>
    <row r="54" spans="1:11" ht="51" x14ac:dyDescent="0.25">
      <c r="A54" s="8">
        <v>50</v>
      </c>
      <c r="B54" s="9" t="str">
        <f>HYPERLINK("https://my.zakupki.prom.ua/remote/dispatcher/state_purchase_view/28946465", "UA-2021-08-11-009903-a")</f>
        <v>UA-2021-08-11-009903-a</v>
      </c>
      <c r="C54" s="10" t="s">
        <v>402</v>
      </c>
      <c r="D54" s="11" t="s">
        <v>55</v>
      </c>
      <c r="E54" s="10" t="s">
        <v>273</v>
      </c>
      <c r="F54" s="10" t="s">
        <v>321</v>
      </c>
      <c r="G54" s="11" t="s">
        <v>57</v>
      </c>
      <c r="H54" s="11" t="s">
        <v>209</v>
      </c>
      <c r="I54" s="12">
        <v>6500</v>
      </c>
      <c r="J54" s="13">
        <v>44417</v>
      </c>
      <c r="K54" s="14">
        <v>44561</v>
      </c>
    </row>
    <row r="55" spans="1:11" ht="51" x14ac:dyDescent="0.25">
      <c r="A55" s="8">
        <v>51</v>
      </c>
      <c r="B55" s="9" t="str">
        <f>HYPERLINK("https://my.zakupki.prom.ua/remote/dispatcher/state_purchase_view/28828323", "UA-2021-08-06-010307-a")</f>
        <v>UA-2021-08-06-010307-a</v>
      </c>
      <c r="C55" s="10" t="s">
        <v>257</v>
      </c>
      <c r="D55" s="11" t="s">
        <v>55</v>
      </c>
      <c r="E55" s="10" t="s">
        <v>273</v>
      </c>
      <c r="F55" s="10" t="s">
        <v>405</v>
      </c>
      <c r="G55" s="11" t="s">
        <v>118</v>
      </c>
      <c r="H55" s="11" t="s">
        <v>208</v>
      </c>
      <c r="I55" s="12">
        <v>4450</v>
      </c>
      <c r="J55" s="13">
        <v>44414</v>
      </c>
      <c r="K55" s="14">
        <v>44561</v>
      </c>
    </row>
    <row r="56" spans="1:11" ht="51" x14ac:dyDescent="0.25">
      <c r="A56" s="8">
        <v>52</v>
      </c>
      <c r="B56" s="9" t="str">
        <f>HYPERLINK("https://my.zakupki.prom.ua/remote/dispatcher/state_purchase_view/28643533", "UA-2021-07-30-007697-b")</f>
        <v>UA-2021-07-30-007697-b</v>
      </c>
      <c r="C56" s="10" t="s">
        <v>357</v>
      </c>
      <c r="D56" s="11" t="s">
        <v>55</v>
      </c>
      <c r="E56" s="10" t="s">
        <v>273</v>
      </c>
      <c r="F56" s="10" t="s">
        <v>319</v>
      </c>
      <c r="G56" s="11" t="s">
        <v>111</v>
      </c>
      <c r="H56" s="11" t="s">
        <v>206</v>
      </c>
      <c r="I56" s="12">
        <v>8750</v>
      </c>
      <c r="J56" s="13">
        <v>44406</v>
      </c>
      <c r="K56" s="14">
        <v>44561</v>
      </c>
    </row>
    <row r="57" spans="1:11" ht="63.75" x14ac:dyDescent="0.25">
      <c r="A57" s="8">
        <v>53</v>
      </c>
      <c r="B57" s="9" t="str">
        <f>HYPERLINK("https://my.zakupki.prom.ua/remote/dispatcher/state_purchase_view/28619619", "UA-2021-07-29-009604-b")</f>
        <v>UA-2021-07-29-009604-b</v>
      </c>
      <c r="C57" s="10" t="s">
        <v>342</v>
      </c>
      <c r="D57" s="11" t="s">
        <v>55</v>
      </c>
      <c r="E57" s="10" t="s">
        <v>273</v>
      </c>
      <c r="F57" s="10" t="s">
        <v>426</v>
      </c>
      <c r="G57" s="11" t="s">
        <v>133</v>
      </c>
      <c r="H57" s="11" t="s">
        <v>215</v>
      </c>
      <c r="I57" s="12">
        <v>5000</v>
      </c>
      <c r="J57" s="13">
        <v>44404</v>
      </c>
      <c r="K57" s="14">
        <v>44561</v>
      </c>
    </row>
    <row r="58" spans="1:11" ht="76.5" x14ac:dyDescent="0.25">
      <c r="A58" s="8">
        <v>54</v>
      </c>
      <c r="B58" s="9" t="str">
        <f>HYPERLINK("https://my.zakupki.prom.ua/remote/dispatcher/state_purchase_view/28483876", "UA-2021-07-23-007892-b")</f>
        <v>UA-2021-07-23-007892-b</v>
      </c>
      <c r="C58" s="10" t="s">
        <v>361</v>
      </c>
      <c r="D58" s="11" t="s">
        <v>55</v>
      </c>
      <c r="E58" s="10" t="s">
        <v>273</v>
      </c>
      <c r="F58" s="10" t="s">
        <v>433</v>
      </c>
      <c r="G58" s="11" t="s">
        <v>80</v>
      </c>
      <c r="H58" s="11" t="s">
        <v>214</v>
      </c>
      <c r="I58" s="12">
        <v>12000</v>
      </c>
      <c r="J58" s="13">
        <v>44398</v>
      </c>
      <c r="K58" s="14">
        <v>44561</v>
      </c>
    </row>
    <row r="59" spans="1:11" ht="51" x14ac:dyDescent="0.25">
      <c r="A59" s="8">
        <v>55</v>
      </c>
      <c r="B59" s="9" t="str">
        <f>HYPERLINK("https://my.zakupki.prom.ua/remote/dispatcher/state_purchase_view/28482689", "UA-2021-07-23-007517-b")</f>
        <v>UA-2021-07-23-007517-b</v>
      </c>
      <c r="C59" s="10" t="s">
        <v>280</v>
      </c>
      <c r="D59" s="11" t="s">
        <v>55</v>
      </c>
      <c r="E59" s="10" t="s">
        <v>273</v>
      </c>
      <c r="F59" s="10" t="s">
        <v>351</v>
      </c>
      <c r="G59" s="11" t="s">
        <v>112</v>
      </c>
      <c r="H59" s="11" t="s">
        <v>205</v>
      </c>
      <c r="I59" s="12">
        <v>10000</v>
      </c>
      <c r="J59" s="13">
        <v>44398</v>
      </c>
      <c r="K59" s="14">
        <v>44561</v>
      </c>
    </row>
    <row r="60" spans="1:11" ht="51" x14ac:dyDescent="0.25">
      <c r="A60" s="8">
        <v>56</v>
      </c>
      <c r="B60" s="9" t="str">
        <f>HYPERLINK("https://my.zakupki.prom.ua/remote/dispatcher/state_purchase_view/28452077", "UA-2021-07-22-008739-b")</f>
        <v>UA-2021-07-22-008739-b</v>
      </c>
      <c r="C60" s="10" t="s">
        <v>370</v>
      </c>
      <c r="D60" s="11" t="s">
        <v>55</v>
      </c>
      <c r="E60" s="10" t="s">
        <v>273</v>
      </c>
      <c r="F60" s="10" t="s">
        <v>231</v>
      </c>
      <c r="G60" s="11" t="s">
        <v>79</v>
      </c>
      <c r="H60" s="11" t="s">
        <v>101</v>
      </c>
      <c r="I60" s="12">
        <v>40000</v>
      </c>
      <c r="J60" s="13">
        <v>44397</v>
      </c>
      <c r="K60" s="14">
        <v>44561</v>
      </c>
    </row>
    <row r="61" spans="1:11" ht="51" x14ac:dyDescent="0.25">
      <c r="A61" s="8">
        <v>57</v>
      </c>
      <c r="B61" s="9" t="str">
        <f>HYPERLINK("https://my.zakupki.prom.ua/remote/dispatcher/state_purchase_view/28448065", "UA-2021-07-22-007590-b")</f>
        <v>UA-2021-07-22-007590-b</v>
      </c>
      <c r="C61" s="10" t="s">
        <v>281</v>
      </c>
      <c r="D61" s="11" t="s">
        <v>55</v>
      </c>
      <c r="E61" s="10" t="s">
        <v>273</v>
      </c>
      <c r="F61" s="10" t="s">
        <v>332</v>
      </c>
      <c r="G61" s="11" t="s">
        <v>97</v>
      </c>
      <c r="H61" s="11" t="s">
        <v>204</v>
      </c>
      <c r="I61" s="12">
        <v>5000</v>
      </c>
      <c r="J61" s="13">
        <v>44397</v>
      </c>
      <c r="K61" s="14">
        <v>44561</v>
      </c>
    </row>
    <row r="62" spans="1:11" ht="51" x14ac:dyDescent="0.25">
      <c r="A62" s="8">
        <v>58</v>
      </c>
      <c r="B62" s="9" t="str">
        <f>HYPERLINK("https://my.zakupki.prom.ua/remote/dispatcher/state_purchase_view/28444018", "UA-2021-07-22-006398-b")</f>
        <v>UA-2021-07-22-006398-b</v>
      </c>
      <c r="C62" s="10" t="s">
        <v>282</v>
      </c>
      <c r="D62" s="11" t="s">
        <v>55</v>
      </c>
      <c r="E62" s="10" t="s">
        <v>273</v>
      </c>
      <c r="F62" s="10" t="s">
        <v>429</v>
      </c>
      <c r="G62" s="11" t="s">
        <v>74</v>
      </c>
      <c r="H62" s="11" t="s">
        <v>203</v>
      </c>
      <c r="I62" s="12">
        <v>5000</v>
      </c>
      <c r="J62" s="13">
        <v>44396</v>
      </c>
      <c r="K62" s="14">
        <v>44561</v>
      </c>
    </row>
    <row r="63" spans="1:11" ht="51" x14ac:dyDescent="0.25">
      <c r="A63" s="8">
        <v>59</v>
      </c>
      <c r="B63" s="9" t="str">
        <f>HYPERLINK("https://my.zakupki.prom.ua/remote/dispatcher/state_purchase_view/28343144", "UA-2021-07-19-008620-b")</f>
        <v>UA-2021-07-19-008620-b</v>
      </c>
      <c r="C63" s="10" t="s">
        <v>240</v>
      </c>
      <c r="D63" s="11" t="s">
        <v>55</v>
      </c>
      <c r="E63" s="10" t="s">
        <v>273</v>
      </c>
      <c r="F63" s="10" t="s">
        <v>421</v>
      </c>
      <c r="G63" s="11" t="s">
        <v>130</v>
      </c>
      <c r="H63" s="11" t="s">
        <v>42</v>
      </c>
      <c r="I63" s="12">
        <v>1377</v>
      </c>
      <c r="J63" s="13">
        <v>44392</v>
      </c>
      <c r="K63" s="14">
        <v>44561</v>
      </c>
    </row>
    <row r="64" spans="1:11" ht="51" x14ac:dyDescent="0.25">
      <c r="A64" s="8">
        <v>60</v>
      </c>
      <c r="B64" s="9" t="str">
        <f>HYPERLINK("https://my.zakupki.prom.ua/remote/dispatcher/state_purchase_view/28307011", "UA-2021-07-16-006914-b")</f>
        <v>UA-2021-07-16-006914-b</v>
      </c>
      <c r="C64" s="10" t="s">
        <v>411</v>
      </c>
      <c r="D64" s="11" t="s">
        <v>55</v>
      </c>
      <c r="E64" s="10" t="s">
        <v>273</v>
      </c>
      <c r="F64" s="10" t="s">
        <v>334</v>
      </c>
      <c r="G64" s="11" t="s">
        <v>91</v>
      </c>
      <c r="H64" s="11" t="s">
        <v>202</v>
      </c>
      <c r="I64" s="12">
        <v>39000</v>
      </c>
      <c r="J64" s="13">
        <v>44393</v>
      </c>
      <c r="K64" s="14">
        <v>44561</v>
      </c>
    </row>
    <row r="65" spans="1:11" ht="127.5" x14ac:dyDescent="0.25">
      <c r="A65" s="8">
        <v>61</v>
      </c>
      <c r="B65" s="9" t="str">
        <f>HYPERLINK("https://my.zakupki.prom.ua/remote/dispatcher/state_purchase_view/28297010", "UA-2021-07-16-004116-b")</f>
        <v>UA-2021-07-16-004116-b</v>
      </c>
      <c r="C65" s="10" t="s">
        <v>380</v>
      </c>
      <c r="D65" s="11" t="s">
        <v>55</v>
      </c>
      <c r="E65" s="10" t="s">
        <v>273</v>
      </c>
      <c r="F65" s="10" t="s">
        <v>287</v>
      </c>
      <c r="G65" s="11" t="s">
        <v>5</v>
      </c>
      <c r="H65" s="11" t="s">
        <v>201</v>
      </c>
      <c r="I65" s="12">
        <v>2000</v>
      </c>
      <c r="J65" s="13">
        <v>44392</v>
      </c>
      <c r="K65" s="14">
        <v>44561</v>
      </c>
    </row>
    <row r="66" spans="1:11" ht="51" x14ac:dyDescent="0.25">
      <c r="A66" s="8">
        <v>62</v>
      </c>
      <c r="B66" s="9" t="str">
        <f>HYPERLINK("https://my.zakupki.prom.ua/remote/dispatcher/state_purchase_view/28260140", "UA-2021-07-15-004011-b")</f>
        <v>UA-2021-07-15-004011-b</v>
      </c>
      <c r="C66" s="10" t="s">
        <v>246</v>
      </c>
      <c r="D66" s="11" t="s">
        <v>55</v>
      </c>
      <c r="E66" s="10" t="s">
        <v>273</v>
      </c>
      <c r="F66" s="10" t="s">
        <v>322</v>
      </c>
      <c r="G66" s="11" t="s">
        <v>106</v>
      </c>
      <c r="H66" s="11" t="s">
        <v>198</v>
      </c>
      <c r="I66" s="12">
        <v>5000</v>
      </c>
      <c r="J66" s="13">
        <v>44392</v>
      </c>
      <c r="K66" s="14">
        <v>44561</v>
      </c>
    </row>
    <row r="67" spans="1:11" ht="76.5" x14ac:dyDescent="0.25">
      <c r="A67" s="8">
        <v>63</v>
      </c>
      <c r="B67" s="9" t="str">
        <f>HYPERLINK("https://my.zakupki.prom.ua/remote/dispatcher/state_purchase_view/28257723", "UA-2021-07-15-003332-b")</f>
        <v>UA-2021-07-15-003332-b</v>
      </c>
      <c r="C67" s="10" t="s">
        <v>415</v>
      </c>
      <c r="D67" s="11" t="s">
        <v>55</v>
      </c>
      <c r="E67" s="10" t="s">
        <v>273</v>
      </c>
      <c r="F67" s="10" t="s">
        <v>348</v>
      </c>
      <c r="G67" s="11" t="s">
        <v>68</v>
      </c>
      <c r="H67" s="11" t="s">
        <v>51</v>
      </c>
      <c r="I67" s="12">
        <v>14860</v>
      </c>
      <c r="J67" s="13">
        <v>44391</v>
      </c>
      <c r="K67" s="14">
        <v>44789</v>
      </c>
    </row>
    <row r="68" spans="1:11" ht="76.5" x14ac:dyDescent="0.25">
      <c r="A68" s="8">
        <v>64</v>
      </c>
      <c r="B68" s="9" t="str">
        <f>HYPERLINK("https://my.zakupki.prom.ua/remote/dispatcher/state_purchase_view/28240703", "UA-2021-07-14-002904-b")</f>
        <v>UA-2021-07-14-002904-b</v>
      </c>
      <c r="C68" s="10" t="s">
        <v>414</v>
      </c>
      <c r="D68" s="11" t="s">
        <v>55</v>
      </c>
      <c r="E68" s="10" t="s">
        <v>273</v>
      </c>
      <c r="F68" s="10" t="s">
        <v>348</v>
      </c>
      <c r="G68" s="11" t="s">
        <v>68</v>
      </c>
      <c r="H68" s="11" t="s">
        <v>50</v>
      </c>
      <c r="I68" s="12">
        <v>1224</v>
      </c>
      <c r="J68" s="13">
        <v>44391</v>
      </c>
      <c r="K68" s="14">
        <v>44772</v>
      </c>
    </row>
    <row r="69" spans="1:11" ht="51" x14ac:dyDescent="0.25">
      <c r="A69" s="8">
        <v>65</v>
      </c>
      <c r="B69" s="9" t="str">
        <f>HYPERLINK("https://my.zakupki.prom.ua/remote/dispatcher/state_purchase_view/27933726", "UA-2021-07-02-009199-c")</f>
        <v>UA-2021-07-02-009199-c</v>
      </c>
      <c r="C69" s="10" t="s">
        <v>393</v>
      </c>
      <c r="D69" s="11" t="s">
        <v>55</v>
      </c>
      <c r="E69" s="10" t="s">
        <v>273</v>
      </c>
      <c r="F69" s="10" t="s">
        <v>237</v>
      </c>
      <c r="G69" s="11" t="s">
        <v>116</v>
      </c>
      <c r="H69" s="11" t="s">
        <v>197</v>
      </c>
      <c r="I69" s="12">
        <v>900</v>
      </c>
      <c r="J69" s="13">
        <v>44378</v>
      </c>
      <c r="K69" s="14">
        <v>44561</v>
      </c>
    </row>
    <row r="70" spans="1:11" ht="127.5" x14ac:dyDescent="0.25">
      <c r="A70" s="8">
        <v>66</v>
      </c>
      <c r="B70" s="9" t="str">
        <f>HYPERLINK("https://my.zakupki.prom.ua/remote/dispatcher/state_purchase_view/27930698", "UA-2021-07-02-008295-c")</f>
        <v>UA-2021-07-02-008295-c</v>
      </c>
      <c r="C70" s="10" t="s">
        <v>379</v>
      </c>
      <c r="D70" s="11" t="s">
        <v>55</v>
      </c>
      <c r="E70" s="10" t="s">
        <v>273</v>
      </c>
      <c r="F70" s="10" t="s">
        <v>287</v>
      </c>
      <c r="G70" s="11" t="s">
        <v>5</v>
      </c>
      <c r="H70" s="11" t="s">
        <v>196</v>
      </c>
      <c r="I70" s="12">
        <v>2000</v>
      </c>
      <c r="J70" s="13">
        <v>44376</v>
      </c>
      <c r="K70" s="14">
        <v>44561</v>
      </c>
    </row>
    <row r="71" spans="1:11" ht="51" x14ac:dyDescent="0.25">
      <c r="A71" s="8">
        <v>67</v>
      </c>
      <c r="B71" s="9" t="str">
        <f>HYPERLINK("https://my.zakupki.prom.ua/remote/dispatcher/state_purchase_view/27756414", "UA-2021-06-24-009536-c")</f>
        <v>UA-2021-06-24-009536-c</v>
      </c>
      <c r="C71" s="10" t="s">
        <v>369</v>
      </c>
      <c r="D71" s="11" t="s">
        <v>55</v>
      </c>
      <c r="E71" s="10" t="s">
        <v>273</v>
      </c>
      <c r="F71" s="10" t="s">
        <v>319</v>
      </c>
      <c r="G71" s="11" t="s">
        <v>111</v>
      </c>
      <c r="H71" s="11" t="s">
        <v>194</v>
      </c>
      <c r="I71" s="12">
        <v>6810</v>
      </c>
      <c r="J71" s="13">
        <v>44371</v>
      </c>
      <c r="K71" s="14">
        <v>44561</v>
      </c>
    </row>
    <row r="72" spans="1:11" ht="51" x14ac:dyDescent="0.25">
      <c r="A72" s="8">
        <v>68</v>
      </c>
      <c r="B72" s="9" t="str">
        <f>HYPERLINK("https://my.zakupki.prom.ua/remote/dispatcher/state_purchase_view/27733181", "UA-2021-06-24-002916-c")</f>
        <v>UA-2021-06-24-002916-c</v>
      </c>
      <c r="C72" s="10" t="s">
        <v>259</v>
      </c>
      <c r="D72" s="11" t="s">
        <v>55</v>
      </c>
      <c r="E72" s="10" t="s">
        <v>273</v>
      </c>
      <c r="F72" s="10" t="s">
        <v>320</v>
      </c>
      <c r="G72" s="11" t="s">
        <v>62</v>
      </c>
      <c r="H72" s="11" t="s">
        <v>192</v>
      </c>
      <c r="I72" s="12">
        <v>5000</v>
      </c>
      <c r="J72" s="13">
        <v>44371</v>
      </c>
      <c r="K72" s="14">
        <v>44561</v>
      </c>
    </row>
    <row r="73" spans="1:11" ht="51" x14ac:dyDescent="0.25">
      <c r="A73" s="8">
        <v>69</v>
      </c>
      <c r="B73" s="9" t="str">
        <f>HYPERLINK("https://my.zakupki.prom.ua/remote/dispatcher/state_purchase_view/27728764", "UA-2021-06-24-001586-c")</f>
        <v>UA-2021-06-24-001586-c</v>
      </c>
      <c r="C73" s="10" t="s">
        <v>465</v>
      </c>
      <c r="D73" s="11" t="s">
        <v>55</v>
      </c>
      <c r="E73" s="10" t="s">
        <v>273</v>
      </c>
      <c r="F73" s="10" t="s">
        <v>407</v>
      </c>
      <c r="G73" s="11" t="s">
        <v>86</v>
      </c>
      <c r="H73" s="11" t="s">
        <v>191</v>
      </c>
      <c r="I73" s="12">
        <v>1750</v>
      </c>
      <c r="J73" s="13">
        <v>44369</v>
      </c>
      <c r="K73" s="14">
        <v>44561</v>
      </c>
    </row>
    <row r="74" spans="1:11" ht="51" x14ac:dyDescent="0.25">
      <c r="A74" s="8">
        <v>70</v>
      </c>
      <c r="B74" s="9" t="str">
        <f>HYPERLINK("https://my.zakupki.prom.ua/remote/dispatcher/state_purchase_view/27693821", "UA-2021-06-23-004928-c")</f>
        <v>UA-2021-06-23-004928-c</v>
      </c>
      <c r="C74" s="10" t="s">
        <v>234</v>
      </c>
      <c r="D74" s="11" t="s">
        <v>55</v>
      </c>
      <c r="E74" s="10" t="s">
        <v>273</v>
      </c>
      <c r="F74" s="10" t="s">
        <v>220</v>
      </c>
      <c r="G74" s="11" t="s">
        <v>89</v>
      </c>
      <c r="H74" s="11" t="s">
        <v>190</v>
      </c>
      <c r="I74" s="12">
        <v>20199</v>
      </c>
      <c r="J74" s="13">
        <v>44369</v>
      </c>
      <c r="K74" s="14">
        <v>44561</v>
      </c>
    </row>
    <row r="75" spans="1:11" ht="51" x14ac:dyDescent="0.25">
      <c r="A75" s="8">
        <v>71</v>
      </c>
      <c r="B75" s="9" t="str">
        <f>HYPERLINK("https://my.zakupki.prom.ua/remote/dispatcher/state_purchase_view/27326807", "UA-2021-06-09-008858-b")</f>
        <v>UA-2021-06-09-008858-b</v>
      </c>
      <c r="C75" s="10" t="s">
        <v>399</v>
      </c>
      <c r="D75" s="11" t="s">
        <v>55</v>
      </c>
      <c r="E75" s="10" t="s">
        <v>273</v>
      </c>
      <c r="F75" s="10" t="s">
        <v>253</v>
      </c>
      <c r="G75" s="11" t="s">
        <v>54</v>
      </c>
      <c r="H75" s="11" t="s">
        <v>189</v>
      </c>
      <c r="I75" s="12">
        <v>10000</v>
      </c>
      <c r="J75" s="13">
        <v>44356</v>
      </c>
      <c r="K75" s="14">
        <v>44561</v>
      </c>
    </row>
    <row r="76" spans="1:11" ht="51" x14ac:dyDescent="0.25">
      <c r="A76" s="8">
        <v>72</v>
      </c>
      <c r="B76" s="9" t="str">
        <f>HYPERLINK("https://my.zakupki.prom.ua/remote/dispatcher/state_purchase_view/27098393", "UA-2021-06-02-005297-b")</f>
        <v>UA-2021-06-02-005297-b</v>
      </c>
      <c r="C76" s="10" t="s">
        <v>394</v>
      </c>
      <c r="D76" s="11" t="s">
        <v>55</v>
      </c>
      <c r="E76" s="10" t="s">
        <v>273</v>
      </c>
      <c r="F76" s="10" t="s">
        <v>319</v>
      </c>
      <c r="G76" s="11" t="s">
        <v>111</v>
      </c>
      <c r="H76" s="11" t="s">
        <v>188</v>
      </c>
      <c r="I76" s="12">
        <v>6084</v>
      </c>
      <c r="J76" s="13">
        <v>44347</v>
      </c>
      <c r="K76" s="14">
        <v>44561</v>
      </c>
    </row>
    <row r="77" spans="1:11" ht="76.5" x14ac:dyDescent="0.25">
      <c r="A77" s="8">
        <v>73</v>
      </c>
      <c r="B77" s="9" t="str">
        <f>HYPERLINK("https://my.zakupki.prom.ua/remote/dispatcher/state_purchase_view/27031831", "UA-2021-05-31-008669-b")</f>
        <v>UA-2021-05-31-008669-b</v>
      </c>
      <c r="C77" s="10" t="s">
        <v>463</v>
      </c>
      <c r="D77" s="11" t="s">
        <v>55</v>
      </c>
      <c r="E77" s="10" t="s">
        <v>273</v>
      </c>
      <c r="F77" s="10" t="s">
        <v>352</v>
      </c>
      <c r="G77" s="11" t="s">
        <v>70</v>
      </c>
      <c r="H77" s="11" t="s">
        <v>187</v>
      </c>
      <c r="I77" s="12">
        <v>30000</v>
      </c>
      <c r="J77" s="13">
        <v>44344</v>
      </c>
      <c r="K77" s="14">
        <v>44561</v>
      </c>
    </row>
    <row r="78" spans="1:11" ht="51" x14ac:dyDescent="0.25">
      <c r="A78" s="8">
        <v>74</v>
      </c>
      <c r="B78" s="9" t="str">
        <f>HYPERLINK("https://my.zakupki.prom.ua/remote/dispatcher/state_purchase_view/26923384", "UA-2021-05-26-013508-b")</f>
        <v>UA-2021-05-26-013508-b</v>
      </c>
      <c r="C78" s="10" t="s">
        <v>299</v>
      </c>
      <c r="D78" s="11" t="s">
        <v>55</v>
      </c>
      <c r="E78" s="10" t="s">
        <v>273</v>
      </c>
      <c r="F78" s="10" t="s">
        <v>318</v>
      </c>
      <c r="G78" s="11" t="s">
        <v>96</v>
      </c>
      <c r="H78" s="11" t="s">
        <v>186</v>
      </c>
      <c r="I78" s="12">
        <v>20000</v>
      </c>
      <c r="J78" s="13">
        <v>44342</v>
      </c>
      <c r="K78" s="14">
        <v>44561</v>
      </c>
    </row>
    <row r="79" spans="1:11" ht="51" x14ac:dyDescent="0.25">
      <c r="A79" s="8">
        <v>75</v>
      </c>
      <c r="B79" s="9" t="str">
        <f>HYPERLINK("https://my.zakupki.prom.ua/remote/dispatcher/state_purchase_view/26915164", "UA-2021-05-26-010591-b")</f>
        <v>UA-2021-05-26-010591-b</v>
      </c>
      <c r="C79" s="10" t="s">
        <v>381</v>
      </c>
      <c r="D79" s="11" t="s">
        <v>55</v>
      </c>
      <c r="E79" s="10" t="s">
        <v>273</v>
      </c>
      <c r="F79" s="10" t="s">
        <v>247</v>
      </c>
      <c r="G79" s="11" t="s">
        <v>76</v>
      </c>
      <c r="H79" s="11" t="s">
        <v>185</v>
      </c>
      <c r="I79" s="12">
        <v>20000</v>
      </c>
      <c r="J79" s="13">
        <v>44341</v>
      </c>
      <c r="K79" s="14">
        <v>44561</v>
      </c>
    </row>
    <row r="80" spans="1:11" ht="63.75" x14ac:dyDescent="0.25">
      <c r="A80" s="8">
        <v>76</v>
      </c>
      <c r="B80" s="9" t="str">
        <f>HYPERLINK("https://my.zakupki.prom.ua/remote/dispatcher/state_purchase_view/26903133", "UA-2021-05-26-006304-b")</f>
        <v>UA-2021-05-26-006304-b</v>
      </c>
      <c r="C80" s="10" t="s">
        <v>296</v>
      </c>
      <c r="D80" s="11" t="s">
        <v>55</v>
      </c>
      <c r="E80" s="10" t="s">
        <v>273</v>
      </c>
      <c r="F80" s="10" t="s">
        <v>426</v>
      </c>
      <c r="G80" s="11" t="s">
        <v>133</v>
      </c>
      <c r="H80" s="11" t="s">
        <v>195</v>
      </c>
      <c r="I80" s="12">
        <v>9000</v>
      </c>
      <c r="J80" s="13">
        <v>44340</v>
      </c>
      <c r="K80" s="14">
        <v>44561</v>
      </c>
    </row>
    <row r="81" spans="1:11" ht="51" x14ac:dyDescent="0.25">
      <c r="A81" s="8">
        <v>77</v>
      </c>
      <c r="B81" s="9" t="str">
        <f>HYPERLINK("https://my.zakupki.prom.ua/remote/dispatcher/state_purchase_view/26600646", "UA-2021-05-17-011584-b")</f>
        <v>UA-2021-05-17-011584-b</v>
      </c>
      <c r="C81" s="10" t="s">
        <v>396</v>
      </c>
      <c r="D81" s="11" t="s">
        <v>55</v>
      </c>
      <c r="E81" s="10" t="s">
        <v>273</v>
      </c>
      <c r="F81" s="10" t="s">
        <v>237</v>
      </c>
      <c r="G81" s="11" t="s">
        <v>116</v>
      </c>
      <c r="H81" s="11" t="s">
        <v>184</v>
      </c>
      <c r="I81" s="12">
        <v>2310</v>
      </c>
      <c r="J81" s="13">
        <v>44328</v>
      </c>
      <c r="K81" s="14">
        <v>44561</v>
      </c>
    </row>
    <row r="82" spans="1:11" ht="127.5" x14ac:dyDescent="0.25">
      <c r="A82" s="8">
        <v>78</v>
      </c>
      <c r="B82" s="9" t="str">
        <f>HYPERLINK("https://my.zakupki.prom.ua/remote/dispatcher/state_purchase_view/26288963", "UA-2021-04-30-004480-b")</f>
        <v>UA-2021-04-30-004480-b</v>
      </c>
      <c r="C82" s="10" t="s">
        <v>242</v>
      </c>
      <c r="D82" s="11" t="s">
        <v>55</v>
      </c>
      <c r="E82" s="10" t="s">
        <v>273</v>
      </c>
      <c r="F82" s="10" t="s">
        <v>287</v>
      </c>
      <c r="G82" s="11" t="s">
        <v>5</v>
      </c>
      <c r="H82" s="11" t="s">
        <v>183</v>
      </c>
      <c r="I82" s="12">
        <v>5112</v>
      </c>
      <c r="J82" s="13">
        <v>44314</v>
      </c>
      <c r="K82" s="14">
        <v>44561</v>
      </c>
    </row>
    <row r="83" spans="1:11" ht="51" x14ac:dyDescent="0.25">
      <c r="A83" s="8">
        <v>79</v>
      </c>
      <c r="B83" s="9" t="str">
        <f>HYPERLINK("https://my.zakupki.prom.ua/remote/dispatcher/state_purchase_view/26281498", "UA-2021-04-30-001818-b")</f>
        <v>UA-2021-04-30-001818-b</v>
      </c>
      <c r="C83" s="10" t="s">
        <v>236</v>
      </c>
      <c r="D83" s="11" t="s">
        <v>55</v>
      </c>
      <c r="E83" s="10" t="s">
        <v>273</v>
      </c>
      <c r="F83" s="10" t="s">
        <v>388</v>
      </c>
      <c r="G83" s="11" t="s">
        <v>98</v>
      </c>
      <c r="H83" s="11" t="s">
        <v>180</v>
      </c>
      <c r="I83" s="12">
        <v>10000</v>
      </c>
      <c r="J83" s="13">
        <v>44313</v>
      </c>
      <c r="K83" s="14">
        <v>44561</v>
      </c>
    </row>
    <row r="84" spans="1:11" ht="76.5" x14ac:dyDescent="0.25">
      <c r="A84" s="8">
        <v>80</v>
      </c>
      <c r="B84" s="9" t="str">
        <f>HYPERLINK("https://my.zakupki.prom.ua/remote/dispatcher/state_purchase_view/26256236", "UA-2021-04-29-004332-c")</f>
        <v>UA-2021-04-29-004332-c</v>
      </c>
      <c r="C84" s="10" t="s">
        <v>436</v>
      </c>
      <c r="D84" s="11" t="s">
        <v>55</v>
      </c>
      <c r="E84" s="10" t="s">
        <v>273</v>
      </c>
      <c r="F84" s="10" t="s">
        <v>433</v>
      </c>
      <c r="G84" s="11" t="s">
        <v>80</v>
      </c>
      <c r="H84" s="11" t="s">
        <v>175</v>
      </c>
      <c r="I84" s="12">
        <v>2102</v>
      </c>
      <c r="J84" s="13">
        <v>44313</v>
      </c>
      <c r="K84" s="14">
        <v>44561</v>
      </c>
    </row>
    <row r="85" spans="1:11" ht="63.75" x14ac:dyDescent="0.25">
      <c r="A85" s="8">
        <v>81</v>
      </c>
      <c r="B85" s="9" t="str">
        <f>HYPERLINK("https://my.zakupki.prom.ua/remote/dispatcher/state_purchase_view/26226795", "UA-2021-04-28-002436-a")</f>
        <v>UA-2021-04-28-002436-a</v>
      </c>
      <c r="C85" s="10" t="s">
        <v>366</v>
      </c>
      <c r="D85" s="11" t="s">
        <v>55</v>
      </c>
      <c r="E85" s="10" t="s">
        <v>273</v>
      </c>
      <c r="F85" s="10" t="s">
        <v>432</v>
      </c>
      <c r="G85" s="11" t="s">
        <v>124</v>
      </c>
      <c r="H85" s="11" t="s">
        <v>181</v>
      </c>
      <c r="I85" s="12">
        <v>49400</v>
      </c>
      <c r="J85" s="13">
        <v>44314</v>
      </c>
      <c r="K85" s="14">
        <v>44561</v>
      </c>
    </row>
    <row r="86" spans="1:11" ht="63.75" x14ac:dyDescent="0.25">
      <c r="A86" s="8">
        <v>82</v>
      </c>
      <c r="B86" s="9" t="str">
        <f>HYPERLINK("https://my.zakupki.prom.ua/remote/dispatcher/state_purchase_view/26224693", "UA-2021-04-28-001764-a")</f>
        <v>UA-2021-04-28-001764-a</v>
      </c>
      <c r="C86" s="10" t="s">
        <v>367</v>
      </c>
      <c r="D86" s="11" t="s">
        <v>55</v>
      </c>
      <c r="E86" s="10" t="s">
        <v>273</v>
      </c>
      <c r="F86" s="10" t="s">
        <v>432</v>
      </c>
      <c r="G86" s="11" t="s">
        <v>124</v>
      </c>
      <c r="H86" s="11" t="s">
        <v>179</v>
      </c>
      <c r="I86" s="12">
        <v>29550</v>
      </c>
      <c r="J86" s="13">
        <v>44313</v>
      </c>
      <c r="K86" s="14">
        <v>44561</v>
      </c>
    </row>
    <row r="87" spans="1:11" ht="51" x14ac:dyDescent="0.25">
      <c r="A87" s="8">
        <v>83</v>
      </c>
      <c r="B87" s="9" t="str">
        <f>HYPERLINK("https://my.zakupki.prom.ua/remote/dispatcher/state_purchase_view/26038854", "UA-2021-04-21-010757-c")</f>
        <v>UA-2021-04-21-010757-c</v>
      </c>
      <c r="C87" s="10" t="s">
        <v>301</v>
      </c>
      <c r="D87" s="11" t="s">
        <v>55</v>
      </c>
      <c r="E87" s="10" t="s">
        <v>273</v>
      </c>
      <c r="F87" s="10" t="s">
        <v>409</v>
      </c>
      <c r="G87" s="11" t="s">
        <v>84</v>
      </c>
      <c r="H87" s="11" t="s">
        <v>177</v>
      </c>
      <c r="I87" s="12">
        <v>49000</v>
      </c>
      <c r="J87" s="13">
        <v>44306</v>
      </c>
      <c r="K87" s="14">
        <v>44561</v>
      </c>
    </row>
    <row r="88" spans="1:11" ht="51" x14ac:dyDescent="0.25">
      <c r="A88" s="8">
        <v>84</v>
      </c>
      <c r="B88" s="9" t="str">
        <f>HYPERLINK("https://my.zakupki.prom.ua/remote/dispatcher/state_purchase_view/25996580", "UA-2021-04-20-006489-c")</f>
        <v>UA-2021-04-20-006489-c</v>
      </c>
      <c r="C88" s="10" t="s">
        <v>227</v>
      </c>
      <c r="D88" s="11" t="s">
        <v>55</v>
      </c>
      <c r="E88" s="10" t="s">
        <v>273</v>
      </c>
      <c r="F88" s="10" t="s">
        <v>318</v>
      </c>
      <c r="G88" s="11" t="s">
        <v>96</v>
      </c>
      <c r="H88" s="11" t="s">
        <v>176</v>
      </c>
      <c r="I88" s="12">
        <v>8000</v>
      </c>
      <c r="J88" s="13">
        <v>44305</v>
      </c>
      <c r="K88" s="14">
        <v>44561</v>
      </c>
    </row>
    <row r="89" spans="1:11" ht="51" x14ac:dyDescent="0.25">
      <c r="A89" s="8">
        <v>85</v>
      </c>
      <c r="B89" s="9" t="str">
        <f>HYPERLINK("https://my.zakupki.prom.ua/remote/dispatcher/state_purchase_view/25995289", "UA-2021-04-20-006052-c")</f>
        <v>UA-2021-04-20-006052-c</v>
      </c>
      <c r="C89" s="10" t="s">
        <v>413</v>
      </c>
      <c r="D89" s="11" t="s">
        <v>55</v>
      </c>
      <c r="E89" s="10" t="s">
        <v>273</v>
      </c>
      <c r="F89" s="10" t="s">
        <v>318</v>
      </c>
      <c r="G89" s="11" t="s">
        <v>96</v>
      </c>
      <c r="H89" s="11" t="s">
        <v>175</v>
      </c>
      <c r="I89" s="12">
        <v>8000</v>
      </c>
      <c r="J89" s="13">
        <v>44305</v>
      </c>
      <c r="K89" s="14">
        <v>44561</v>
      </c>
    </row>
    <row r="90" spans="1:11" ht="51" x14ac:dyDescent="0.25">
      <c r="A90" s="8">
        <v>86</v>
      </c>
      <c r="B90" s="9" t="str">
        <f>HYPERLINK("https://my.zakupki.prom.ua/remote/dispatcher/state_purchase_view/25839890", "UA-2021-04-15-001942-b")</f>
        <v>UA-2021-04-15-001942-b</v>
      </c>
      <c r="C90" s="10" t="s">
        <v>229</v>
      </c>
      <c r="D90" s="11" t="s">
        <v>55</v>
      </c>
      <c r="E90" s="10" t="s">
        <v>273</v>
      </c>
      <c r="F90" s="10" t="s">
        <v>310</v>
      </c>
      <c r="G90" s="11" t="s">
        <v>87</v>
      </c>
      <c r="H90" s="11" t="s">
        <v>171</v>
      </c>
      <c r="I90" s="12">
        <v>15000</v>
      </c>
      <c r="J90" s="13">
        <v>44298</v>
      </c>
      <c r="K90" s="14">
        <v>44561</v>
      </c>
    </row>
    <row r="91" spans="1:11" ht="63.75" x14ac:dyDescent="0.25">
      <c r="A91" s="8">
        <v>87</v>
      </c>
      <c r="B91" s="9" t="str">
        <f>HYPERLINK("https://my.zakupki.prom.ua/remote/dispatcher/state_purchase_view/25826291", "UA-2021-04-14-010221-b")</f>
        <v>UA-2021-04-14-010221-b</v>
      </c>
      <c r="C91" s="10" t="s">
        <v>263</v>
      </c>
      <c r="D91" s="11" t="s">
        <v>55</v>
      </c>
      <c r="E91" s="10" t="s">
        <v>273</v>
      </c>
      <c r="F91" s="10" t="s">
        <v>431</v>
      </c>
      <c r="G91" s="11" t="s">
        <v>129</v>
      </c>
      <c r="H91" s="11" t="s">
        <v>173</v>
      </c>
      <c r="I91" s="12">
        <v>25000</v>
      </c>
      <c r="J91" s="13">
        <v>44300</v>
      </c>
      <c r="K91" s="14">
        <v>44561</v>
      </c>
    </row>
    <row r="92" spans="1:11" ht="63.75" x14ac:dyDescent="0.25">
      <c r="A92" s="8">
        <v>88</v>
      </c>
      <c r="B92" s="9" t="str">
        <f>HYPERLINK("https://my.zakupki.prom.ua/remote/dispatcher/state_purchase_view/25823558", "UA-2021-04-14-009257-b")</f>
        <v>UA-2021-04-14-009257-b</v>
      </c>
      <c r="C92" s="10" t="s">
        <v>235</v>
      </c>
      <c r="D92" s="11" t="s">
        <v>55</v>
      </c>
      <c r="E92" s="10" t="s">
        <v>273</v>
      </c>
      <c r="F92" s="10" t="s">
        <v>431</v>
      </c>
      <c r="G92" s="11" t="s">
        <v>129</v>
      </c>
      <c r="H92" s="11" t="s">
        <v>172</v>
      </c>
      <c r="I92" s="12">
        <v>35000</v>
      </c>
      <c r="J92" s="13">
        <v>44300</v>
      </c>
      <c r="K92" s="14">
        <v>44561</v>
      </c>
    </row>
    <row r="93" spans="1:11" ht="51" x14ac:dyDescent="0.25">
      <c r="A93" s="8">
        <v>89</v>
      </c>
      <c r="B93" s="9" t="str">
        <f>HYPERLINK("https://my.zakupki.prom.ua/remote/dispatcher/state_purchase_view/25780767", "UA-2021-04-13-005343-b")</f>
        <v>UA-2021-04-13-005343-b</v>
      </c>
      <c r="C93" s="10" t="s">
        <v>258</v>
      </c>
      <c r="D93" s="11" t="s">
        <v>55</v>
      </c>
      <c r="E93" s="10" t="s">
        <v>273</v>
      </c>
      <c r="F93" s="10" t="s">
        <v>461</v>
      </c>
      <c r="G93" s="11" t="s">
        <v>47</v>
      </c>
      <c r="H93" s="11" t="s">
        <v>170</v>
      </c>
      <c r="I93" s="12">
        <v>30000</v>
      </c>
      <c r="J93" s="13">
        <v>44299</v>
      </c>
      <c r="K93" s="14">
        <v>44561</v>
      </c>
    </row>
    <row r="94" spans="1:11" ht="142.5" customHeight="1" x14ac:dyDescent="0.25">
      <c r="A94" s="8">
        <v>90</v>
      </c>
      <c r="B94" s="9" t="str">
        <f>HYPERLINK("https://my.zakupki.prom.ua/remote/dispatcher/state_purchase_view/25641208", "UA-2021-04-08-003931-b")</f>
        <v>UA-2021-04-08-003931-b</v>
      </c>
      <c r="C94" s="10" t="s">
        <v>373</v>
      </c>
      <c r="D94" s="11" t="s">
        <v>55</v>
      </c>
      <c r="E94" s="10" t="s">
        <v>273</v>
      </c>
      <c r="F94" s="10" t="s">
        <v>155</v>
      </c>
      <c r="G94" s="11" t="s">
        <v>135</v>
      </c>
      <c r="H94" s="11" t="s">
        <v>156</v>
      </c>
      <c r="I94" s="12">
        <v>5067.6000000000004</v>
      </c>
      <c r="J94" s="13">
        <v>44294</v>
      </c>
      <c r="K94" s="14">
        <v>44561</v>
      </c>
    </row>
    <row r="95" spans="1:11" ht="51" x14ac:dyDescent="0.25">
      <c r="A95" s="8">
        <v>91</v>
      </c>
      <c r="B95" s="9" t="str">
        <f>HYPERLINK("https://my.zakupki.prom.ua/remote/dispatcher/state_purchase_view/25463132", "UA-2021-04-01-005823-b")</f>
        <v>UA-2021-04-01-005823-b</v>
      </c>
      <c r="C95" s="10" t="s">
        <v>241</v>
      </c>
      <c r="D95" s="11" t="s">
        <v>55</v>
      </c>
      <c r="E95" s="10" t="s">
        <v>273</v>
      </c>
      <c r="F95" s="10" t="s">
        <v>346</v>
      </c>
      <c r="G95" s="11" t="s">
        <v>83</v>
      </c>
      <c r="H95" s="11" t="s">
        <v>165</v>
      </c>
      <c r="I95" s="12">
        <v>10000</v>
      </c>
      <c r="J95" s="13">
        <v>44286</v>
      </c>
      <c r="K95" s="14">
        <v>44561</v>
      </c>
    </row>
    <row r="96" spans="1:11" ht="76.5" x14ac:dyDescent="0.25">
      <c r="A96" s="8">
        <v>92</v>
      </c>
      <c r="B96" s="9" t="str">
        <f>HYPERLINK("https://my.zakupki.prom.ua/remote/dispatcher/state_purchase_view/25411412", "UA-2021-03-31-003176-a")</f>
        <v>UA-2021-03-31-003176-a</v>
      </c>
      <c r="C96" s="10" t="s">
        <v>336</v>
      </c>
      <c r="D96" s="11" t="s">
        <v>55</v>
      </c>
      <c r="E96" s="10" t="s">
        <v>273</v>
      </c>
      <c r="F96" s="10" t="s">
        <v>251</v>
      </c>
      <c r="G96" s="11" t="s">
        <v>60</v>
      </c>
      <c r="H96" s="11" t="s">
        <v>36</v>
      </c>
      <c r="I96" s="12">
        <v>2334.46</v>
      </c>
      <c r="J96" s="13">
        <v>44285</v>
      </c>
      <c r="K96" s="14">
        <v>44465</v>
      </c>
    </row>
    <row r="97" spans="1:11" ht="76.5" x14ac:dyDescent="0.25">
      <c r="A97" s="8">
        <v>93</v>
      </c>
      <c r="B97" s="9" t="str">
        <f>HYPERLINK("https://my.zakupki.prom.ua/remote/dispatcher/state_purchase_view/25410681", "UA-2021-03-31-002975-a")</f>
        <v>UA-2021-03-31-002975-a</v>
      </c>
      <c r="C97" s="10" t="s">
        <v>335</v>
      </c>
      <c r="D97" s="11" t="s">
        <v>55</v>
      </c>
      <c r="E97" s="10" t="s">
        <v>273</v>
      </c>
      <c r="F97" s="10" t="s">
        <v>251</v>
      </c>
      <c r="G97" s="11" t="s">
        <v>60</v>
      </c>
      <c r="H97" s="11" t="s">
        <v>34</v>
      </c>
      <c r="I97" s="12">
        <v>2918.09</v>
      </c>
      <c r="J97" s="13">
        <v>44285</v>
      </c>
      <c r="K97" s="14">
        <v>44465</v>
      </c>
    </row>
    <row r="98" spans="1:11" ht="51" x14ac:dyDescent="0.25">
      <c r="A98" s="8">
        <v>94</v>
      </c>
      <c r="B98" s="9" t="str">
        <f>HYPERLINK("https://my.zakupki.prom.ua/remote/dispatcher/state_purchase_view/25408550", "UA-2021-03-31-001505-c")</f>
        <v>UA-2021-03-31-001505-c</v>
      </c>
      <c r="C98" s="10" t="s">
        <v>316</v>
      </c>
      <c r="D98" s="11" t="s">
        <v>55</v>
      </c>
      <c r="E98" s="10" t="s">
        <v>273</v>
      </c>
      <c r="F98" s="10" t="s">
        <v>322</v>
      </c>
      <c r="G98" s="11" t="s">
        <v>106</v>
      </c>
      <c r="H98" s="11" t="s">
        <v>164</v>
      </c>
      <c r="I98" s="12">
        <v>15000</v>
      </c>
      <c r="J98" s="13">
        <v>44286</v>
      </c>
      <c r="K98" s="14">
        <v>44561</v>
      </c>
    </row>
    <row r="99" spans="1:11" ht="76.5" x14ac:dyDescent="0.25">
      <c r="A99" s="8">
        <v>95</v>
      </c>
      <c r="B99" s="9" t="str">
        <f>HYPERLINK("https://my.zakupki.prom.ua/remote/dispatcher/state_purchase_view/25393753", "UA-2021-03-30-004941-a")</f>
        <v>UA-2021-03-30-004941-a</v>
      </c>
      <c r="C99" s="10" t="s">
        <v>390</v>
      </c>
      <c r="D99" s="11" t="s">
        <v>55</v>
      </c>
      <c r="E99" s="10" t="s">
        <v>273</v>
      </c>
      <c r="F99" s="10" t="s">
        <v>286</v>
      </c>
      <c r="G99" s="11" t="s">
        <v>73</v>
      </c>
      <c r="H99" s="11" t="s">
        <v>163</v>
      </c>
      <c r="I99" s="12">
        <v>10000</v>
      </c>
      <c r="J99" s="13">
        <v>44285</v>
      </c>
      <c r="K99" s="14">
        <v>44560</v>
      </c>
    </row>
    <row r="100" spans="1:11" ht="51" x14ac:dyDescent="0.25">
      <c r="A100" s="8">
        <v>96</v>
      </c>
      <c r="B100" s="9" t="str">
        <f>HYPERLINK("https://my.zakupki.prom.ua/remote/dispatcher/state_purchase_view/25330124", "UA-2021-03-29-000764-c")</f>
        <v>UA-2021-03-29-000764-c</v>
      </c>
      <c r="C100" s="10" t="s">
        <v>262</v>
      </c>
      <c r="D100" s="11" t="s">
        <v>55</v>
      </c>
      <c r="E100" s="10" t="s">
        <v>273</v>
      </c>
      <c r="F100" s="10" t="s">
        <v>318</v>
      </c>
      <c r="G100" s="11" t="s">
        <v>96</v>
      </c>
      <c r="H100" s="11" t="s">
        <v>162</v>
      </c>
      <c r="I100" s="12">
        <v>15000</v>
      </c>
      <c r="J100" s="13">
        <v>44284</v>
      </c>
      <c r="K100" s="14">
        <v>44561</v>
      </c>
    </row>
    <row r="101" spans="1:11" ht="63.75" x14ac:dyDescent="0.25">
      <c r="A101" s="8">
        <v>97</v>
      </c>
      <c r="B101" s="9" t="str">
        <f>HYPERLINK("https://my.zakupki.prom.ua/remote/dispatcher/state_purchase_view/25271333", "UA-2021-03-26-013645-c")</f>
        <v>UA-2021-03-26-013645-c</v>
      </c>
      <c r="C101" s="10" t="s">
        <v>439</v>
      </c>
      <c r="D101" s="11" t="s">
        <v>55</v>
      </c>
      <c r="E101" s="10" t="s">
        <v>273</v>
      </c>
      <c r="F101" s="10" t="s">
        <v>426</v>
      </c>
      <c r="G101" s="11" t="s">
        <v>133</v>
      </c>
      <c r="H101" s="11" t="s">
        <v>166</v>
      </c>
      <c r="I101" s="12">
        <v>33000</v>
      </c>
      <c r="J101" s="13">
        <v>44281</v>
      </c>
      <c r="K101" s="14">
        <v>44561</v>
      </c>
    </row>
    <row r="102" spans="1:11" ht="51" x14ac:dyDescent="0.25">
      <c r="A102" s="8">
        <v>98</v>
      </c>
      <c r="B102" s="9" t="str">
        <f>HYPERLINK("https://my.zakupki.prom.ua/remote/dispatcher/state_purchase_view/25240713", "UA-2021-03-25-007994-c")</f>
        <v>UA-2021-03-25-007994-c</v>
      </c>
      <c r="C102" s="10" t="s">
        <v>267</v>
      </c>
      <c r="D102" s="11" t="s">
        <v>55</v>
      </c>
      <c r="E102" s="10" t="s">
        <v>273</v>
      </c>
      <c r="F102" s="10" t="s">
        <v>220</v>
      </c>
      <c r="G102" s="11" t="s">
        <v>89</v>
      </c>
      <c r="H102" s="11" t="s">
        <v>161</v>
      </c>
      <c r="I102" s="12">
        <v>8000</v>
      </c>
      <c r="J102" s="13">
        <v>44280</v>
      </c>
      <c r="K102" s="14">
        <v>44561</v>
      </c>
    </row>
    <row r="103" spans="1:11" ht="51" x14ac:dyDescent="0.25">
      <c r="A103" s="8">
        <v>99</v>
      </c>
      <c r="B103" s="9" t="str">
        <f>HYPERLINK("https://my.zakupki.prom.ua/remote/dispatcher/state_purchase_view/25237783", "UA-2021-03-25-005215-b")</f>
        <v>UA-2021-03-25-005215-b</v>
      </c>
      <c r="C103" s="10" t="s">
        <v>238</v>
      </c>
      <c r="D103" s="11" t="s">
        <v>55</v>
      </c>
      <c r="E103" s="10" t="s">
        <v>273</v>
      </c>
      <c r="F103" s="10" t="s">
        <v>248</v>
      </c>
      <c r="G103" s="11" t="s">
        <v>93</v>
      </c>
      <c r="H103" s="11" t="s">
        <v>160</v>
      </c>
      <c r="I103" s="12">
        <v>15000</v>
      </c>
      <c r="J103" s="13">
        <v>44279</v>
      </c>
      <c r="K103" s="14">
        <v>44561</v>
      </c>
    </row>
    <row r="104" spans="1:11" ht="63.75" x14ac:dyDescent="0.25">
      <c r="A104" s="8">
        <v>100</v>
      </c>
      <c r="B104" s="9" t="str">
        <f>HYPERLINK("https://my.zakupki.prom.ua/remote/dispatcher/state_purchase_view/25173574", "UA-2021-03-23-007162-c")</f>
        <v>UA-2021-03-23-007162-c</v>
      </c>
      <c r="C104" s="10" t="s">
        <v>384</v>
      </c>
      <c r="D104" s="11" t="s">
        <v>55</v>
      </c>
      <c r="E104" s="10" t="s">
        <v>273</v>
      </c>
      <c r="F104" s="10" t="s">
        <v>426</v>
      </c>
      <c r="G104" s="11" t="s">
        <v>133</v>
      </c>
      <c r="H104" s="11" t="s">
        <v>174</v>
      </c>
      <c r="I104" s="12">
        <v>3500</v>
      </c>
      <c r="J104" s="13">
        <v>44278</v>
      </c>
      <c r="K104" s="14">
        <v>44561</v>
      </c>
    </row>
    <row r="105" spans="1:11" ht="51" x14ac:dyDescent="0.25">
      <c r="A105" s="8">
        <v>101</v>
      </c>
      <c r="B105" s="9" t="str">
        <f>HYPERLINK("https://my.zakupki.prom.ua/remote/dispatcher/state_purchase_view/25134591", "UA-2021-03-22-005849-a")</f>
        <v>UA-2021-03-22-005849-a</v>
      </c>
      <c r="C105" s="10" t="s">
        <v>223</v>
      </c>
      <c r="D105" s="11" t="s">
        <v>55</v>
      </c>
      <c r="E105" s="10" t="s">
        <v>273</v>
      </c>
      <c r="F105" s="10" t="s">
        <v>429</v>
      </c>
      <c r="G105" s="11" t="s">
        <v>74</v>
      </c>
      <c r="H105" s="11" t="s">
        <v>159</v>
      </c>
      <c r="I105" s="12">
        <v>2000</v>
      </c>
      <c r="J105" s="13">
        <v>44277</v>
      </c>
      <c r="K105" s="14">
        <v>44561</v>
      </c>
    </row>
    <row r="106" spans="1:11" ht="63.75" x14ac:dyDescent="0.25">
      <c r="A106" s="8">
        <v>102</v>
      </c>
      <c r="B106" s="9" t="str">
        <f>HYPERLINK("https://my.zakupki.prom.ua/remote/dispatcher/state_purchase_view/25132490", "UA-2021-03-22-010739-c")</f>
        <v>UA-2021-03-22-010739-c</v>
      </c>
      <c r="C106" s="10" t="s">
        <v>266</v>
      </c>
      <c r="D106" s="11" t="s">
        <v>55</v>
      </c>
      <c r="E106" s="10" t="s">
        <v>273</v>
      </c>
      <c r="F106" s="10" t="s">
        <v>426</v>
      </c>
      <c r="G106" s="11" t="s">
        <v>133</v>
      </c>
      <c r="H106" s="11" t="s">
        <v>169</v>
      </c>
      <c r="I106" s="12">
        <v>22000</v>
      </c>
      <c r="J106" s="13">
        <v>44277</v>
      </c>
      <c r="K106" s="14">
        <v>44561</v>
      </c>
    </row>
    <row r="107" spans="1:11" ht="63.75" x14ac:dyDescent="0.25">
      <c r="A107" s="8">
        <v>103</v>
      </c>
      <c r="B107" s="9" t="str">
        <f>HYPERLINK("https://my.zakupki.prom.ua/remote/dispatcher/state_purchase_view/25083408", "UA-2021-03-19-003753-a")</f>
        <v>UA-2021-03-19-003753-a</v>
      </c>
      <c r="C107" s="10" t="s">
        <v>297</v>
      </c>
      <c r="D107" s="11" t="s">
        <v>55</v>
      </c>
      <c r="E107" s="10" t="s">
        <v>273</v>
      </c>
      <c r="F107" s="10" t="s">
        <v>311</v>
      </c>
      <c r="G107" s="11" t="s">
        <v>71</v>
      </c>
      <c r="H107" s="11" t="s">
        <v>10</v>
      </c>
      <c r="I107" s="12">
        <v>10000</v>
      </c>
      <c r="J107" s="13">
        <v>44274</v>
      </c>
      <c r="K107" s="14">
        <v>44561</v>
      </c>
    </row>
    <row r="108" spans="1:11" ht="51" x14ac:dyDescent="0.25">
      <c r="A108" s="8">
        <v>104</v>
      </c>
      <c r="B108" s="9" t="str">
        <f>HYPERLINK("https://my.zakupki.prom.ua/remote/dispatcher/state_purchase_view/25044785", "UA-2021-03-18-008966-a")</f>
        <v>UA-2021-03-18-008966-a</v>
      </c>
      <c r="C108" s="10" t="s">
        <v>278</v>
      </c>
      <c r="D108" s="11" t="s">
        <v>55</v>
      </c>
      <c r="E108" s="10" t="s">
        <v>273</v>
      </c>
      <c r="F108" s="10" t="s">
        <v>324</v>
      </c>
      <c r="G108" s="11" t="s">
        <v>102</v>
      </c>
      <c r="H108" s="11" t="s">
        <v>158</v>
      </c>
      <c r="I108" s="12">
        <v>440</v>
      </c>
      <c r="J108" s="13">
        <v>44272</v>
      </c>
      <c r="K108" s="14">
        <v>44561</v>
      </c>
    </row>
    <row r="109" spans="1:11" ht="38.25" x14ac:dyDescent="0.25">
      <c r="A109" s="8">
        <v>105</v>
      </c>
      <c r="B109" s="9" t="str">
        <f>HYPERLINK("https://my.zakupki.prom.ua/remote/dispatcher/state_purchase_view/25044338", "UA-2021-03-18-008794-a")</f>
        <v>UA-2021-03-18-008794-a</v>
      </c>
      <c r="C109" s="10" t="s">
        <v>400</v>
      </c>
      <c r="D109" s="11" t="s">
        <v>55</v>
      </c>
      <c r="E109" s="10" t="s">
        <v>245</v>
      </c>
      <c r="F109" s="10" t="s">
        <v>450</v>
      </c>
      <c r="G109" s="11" t="s">
        <v>98</v>
      </c>
      <c r="H109" s="11" t="s">
        <v>178</v>
      </c>
      <c r="I109" s="12">
        <v>281500</v>
      </c>
      <c r="J109" s="13">
        <v>44307</v>
      </c>
      <c r="K109" s="14">
        <v>44561</v>
      </c>
    </row>
    <row r="110" spans="1:11" ht="51" x14ac:dyDescent="0.25">
      <c r="A110" s="8">
        <v>106</v>
      </c>
      <c r="B110" s="9" t="str">
        <f>HYPERLINK("https://my.zakupki.prom.ua/remote/dispatcher/state_purchase_view/24901853", "UA-2021-03-15-010918-b")</f>
        <v>UA-2021-03-15-010918-b</v>
      </c>
      <c r="C110" s="10" t="s">
        <v>395</v>
      </c>
      <c r="D110" s="11" t="s">
        <v>55</v>
      </c>
      <c r="E110" s="10" t="s">
        <v>273</v>
      </c>
      <c r="F110" s="10" t="s">
        <v>319</v>
      </c>
      <c r="G110" s="11" t="s">
        <v>111</v>
      </c>
      <c r="H110" s="11" t="s">
        <v>156</v>
      </c>
      <c r="I110" s="12">
        <v>9015</v>
      </c>
      <c r="J110" s="13">
        <v>44267</v>
      </c>
      <c r="K110" s="14">
        <v>44561</v>
      </c>
    </row>
    <row r="111" spans="1:11" ht="51" x14ac:dyDescent="0.25">
      <c r="A111" s="8">
        <v>107</v>
      </c>
      <c r="B111" s="9" t="str">
        <f>HYPERLINK("https://my.zakupki.prom.ua/remote/dispatcher/state_purchase_view/24846984", "UA-2021-03-12-008725-b")</f>
        <v>UA-2021-03-12-008725-b</v>
      </c>
      <c r="C111" s="10" t="s">
        <v>290</v>
      </c>
      <c r="D111" s="11" t="s">
        <v>55</v>
      </c>
      <c r="E111" s="10" t="s">
        <v>273</v>
      </c>
      <c r="F111" s="10" t="s">
        <v>288</v>
      </c>
      <c r="G111" s="11" t="s">
        <v>82</v>
      </c>
      <c r="H111" s="11" t="s">
        <v>153</v>
      </c>
      <c r="I111" s="12">
        <v>20000</v>
      </c>
      <c r="J111" s="13">
        <v>44267</v>
      </c>
      <c r="K111" s="14">
        <v>44561</v>
      </c>
    </row>
    <row r="112" spans="1:11" ht="114.75" x14ac:dyDescent="0.25">
      <c r="A112" s="8">
        <v>108</v>
      </c>
      <c r="B112" s="9" t="str">
        <f>HYPERLINK("https://my.zakupki.prom.ua/remote/dispatcher/state_purchase_view/24829610", "UA-2021-03-12-003720-b")</f>
        <v>UA-2021-03-12-003720-b</v>
      </c>
      <c r="C112" s="10" t="s">
        <v>358</v>
      </c>
      <c r="D112" s="11" t="s">
        <v>55</v>
      </c>
      <c r="E112" s="10" t="s">
        <v>273</v>
      </c>
      <c r="F112" s="10" t="s">
        <v>255</v>
      </c>
      <c r="G112" s="11" t="s">
        <v>63</v>
      </c>
      <c r="H112" s="11" t="s">
        <v>43</v>
      </c>
      <c r="I112" s="12">
        <v>228.6</v>
      </c>
      <c r="J112" s="13">
        <v>44267</v>
      </c>
      <c r="K112" s="14">
        <v>44561</v>
      </c>
    </row>
    <row r="113" spans="1:11" ht="51" x14ac:dyDescent="0.25">
      <c r="A113" s="8">
        <v>109</v>
      </c>
      <c r="B113" s="9" t="str">
        <f>HYPERLINK("https://my.zakupki.prom.ua/remote/dispatcher/state_purchase_view/24812201", "UA-2021-03-11-012225-b")</f>
        <v>UA-2021-03-11-012225-b</v>
      </c>
      <c r="C113" s="10" t="s">
        <v>464</v>
      </c>
      <c r="D113" s="11" t="s">
        <v>55</v>
      </c>
      <c r="E113" s="10" t="s">
        <v>273</v>
      </c>
      <c r="F113" s="10" t="s">
        <v>284</v>
      </c>
      <c r="G113" s="11" t="s">
        <v>61</v>
      </c>
      <c r="H113" s="11" t="s">
        <v>148</v>
      </c>
      <c r="I113" s="12">
        <v>15000</v>
      </c>
      <c r="J113" s="13">
        <v>44266</v>
      </c>
      <c r="K113" s="14">
        <v>44561</v>
      </c>
    </row>
    <row r="114" spans="1:11" ht="51" x14ac:dyDescent="0.25">
      <c r="A114" s="8">
        <v>110</v>
      </c>
      <c r="B114" s="9" t="str">
        <f>HYPERLINK("https://my.zakupki.prom.ua/remote/dispatcher/state_purchase_view/24790156", "UA-2021-03-11-005747-b")</f>
        <v>UA-2021-03-11-005747-b</v>
      </c>
      <c r="C114" s="10" t="s">
        <v>383</v>
      </c>
      <c r="D114" s="11" t="s">
        <v>55</v>
      </c>
      <c r="E114" s="10" t="s">
        <v>273</v>
      </c>
      <c r="F114" s="10" t="s">
        <v>419</v>
      </c>
      <c r="G114" s="11" t="s">
        <v>125</v>
      </c>
      <c r="H114" s="11" t="s">
        <v>147</v>
      </c>
      <c r="I114" s="12">
        <v>49000</v>
      </c>
      <c r="J114" s="13">
        <v>44266</v>
      </c>
      <c r="K114" s="14">
        <v>44561</v>
      </c>
    </row>
    <row r="115" spans="1:11" ht="51" x14ac:dyDescent="0.25">
      <c r="A115" s="8">
        <v>111</v>
      </c>
      <c r="B115" s="9" t="str">
        <f>HYPERLINK("https://my.zakupki.prom.ua/remote/dispatcher/state_purchase_view/24781873", "UA-2021-03-11-003348-b")</f>
        <v>UA-2021-03-11-003348-b</v>
      </c>
      <c r="C115" s="10" t="s">
        <v>359</v>
      </c>
      <c r="D115" s="11" t="s">
        <v>55</v>
      </c>
      <c r="E115" s="10" t="s">
        <v>273</v>
      </c>
      <c r="F115" s="10" t="s">
        <v>388</v>
      </c>
      <c r="G115" s="11" t="s">
        <v>98</v>
      </c>
      <c r="H115" s="11" t="s">
        <v>146</v>
      </c>
      <c r="I115" s="12">
        <v>49000</v>
      </c>
      <c r="J115" s="13">
        <v>44266</v>
      </c>
      <c r="K115" s="14">
        <v>44561</v>
      </c>
    </row>
    <row r="116" spans="1:11" ht="51" x14ac:dyDescent="0.25">
      <c r="A116" s="8">
        <v>112</v>
      </c>
      <c r="B116" s="9" t="str">
        <f>HYPERLINK("https://my.zakupki.prom.ua/remote/dispatcher/state_purchase_view/24757768", "UA-2021-03-10-009201-b")</f>
        <v>UA-2021-03-10-009201-b</v>
      </c>
      <c r="C116" s="10" t="s">
        <v>317</v>
      </c>
      <c r="D116" s="11" t="s">
        <v>55</v>
      </c>
      <c r="E116" s="10" t="s">
        <v>273</v>
      </c>
      <c r="F116" s="10" t="s">
        <v>323</v>
      </c>
      <c r="G116" s="11" t="s">
        <v>44</v>
      </c>
      <c r="H116" s="11" t="s">
        <v>145</v>
      </c>
      <c r="I116" s="12">
        <v>630</v>
      </c>
      <c r="J116" s="13">
        <v>44264</v>
      </c>
      <c r="K116" s="14">
        <v>44561</v>
      </c>
    </row>
    <row r="117" spans="1:11" ht="76.5" x14ac:dyDescent="0.25">
      <c r="A117" s="8">
        <v>113</v>
      </c>
      <c r="B117" s="9" t="str">
        <f>HYPERLINK("https://my.zakupki.prom.ua/remote/dispatcher/state_purchase_view/24720807", "UA-2021-03-09-013184-c")</f>
        <v>UA-2021-03-09-013184-c</v>
      </c>
      <c r="C117" s="10" t="s">
        <v>385</v>
      </c>
      <c r="D117" s="11" t="s">
        <v>55</v>
      </c>
      <c r="E117" s="10" t="s">
        <v>273</v>
      </c>
      <c r="F117" s="10" t="s">
        <v>251</v>
      </c>
      <c r="G117" s="11" t="s">
        <v>60</v>
      </c>
      <c r="H117" s="11" t="s">
        <v>200</v>
      </c>
      <c r="I117" s="12">
        <v>442.13</v>
      </c>
      <c r="J117" s="13">
        <v>44264</v>
      </c>
      <c r="K117" s="14">
        <v>44438</v>
      </c>
    </row>
    <row r="118" spans="1:11" ht="76.5" x14ac:dyDescent="0.25">
      <c r="A118" s="8">
        <v>114</v>
      </c>
      <c r="B118" s="9" t="str">
        <f>HYPERLINK("https://my.zakupki.prom.ua/remote/dispatcher/state_purchase_view/24720548", "UA-2021-03-09-013076-c")</f>
        <v>UA-2021-03-09-013076-c</v>
      </c>
      <c r="C118" s="10" t="s">
        <v>356</v>
      </c>
      <c r="D118" s="11" t="s">
        <v>55</v>
      </c>
      <c r="E118" s="10" t="s">
        <v>273</v>
      </c>
      <c r="F118" s="10" t="s">
        <v>251</v>
      </c>
      <c r="G118" s="11" t="s">
        <v>60</v>
      </c>
      <c r="H118" s="11" t="s">
        <v>199</v>
      </c>
      <c r="I118" s="12">
        <v>442.13</v>
      </c>
      <c r="J118" s="13">
        <v>44264</v>
      </c>
      <c r="K118" s="14">
        <v>44438</v>
      </c>
    </row>
    <row r="119" spans="1:11" ht="51" x14ac:dyDescent="0.25">
      <c r="A119" s="8">
        <v>115</v>
      </c>
      <c r="B119" s="9" t="str">
        <f>HYPERLINK("https://my.zakupki.prom.ua/remote/dispatcher/state_purchase_view/24719608", "UA-2021-03-09-012721-c")</f>
        <v>UA-2021-03-09-012721-c</v>
      </c>
      <c r="C119" s="10" t="s">
        <v>268</v>
      </c>
      <c r="D119" s="11" t="s">
        <v>55</v>
      </c>
      <c r="E119" s="10" t="s">
        <v>273</v>
      </c>
      <c r="F119" s="10" t="s">
        <v>318</v>
      </c>
      <c r="G119" s="11" t="s">
        <v>96</v>
      </c>
      <c r="H119" s="11" t="s">
        <v>143</v>
      </c>
      <c r="I119" s="12">
        <v>20000</v>
      </c>
      <c r="J119" s="13">
        <v>44264</v>
      </c>
      <c r="K119" s="14">
        <v>44561</v>
      </c>
    </row>
    <row r="120" spans="1:11" ht="38.25" x14ac:dyDescent="0.25">
      <c r="A120" s="8">
        <v>116</v>
      </c>
      <c r="B120" s="9" t="str">
        <f>HYPERLINK("https://my.zakupki.prom.ua/remote/dispatcher/state_purchase_view/24718017", "UA-2021-03-09-012266-c")</f>
        <v>UA-2021-03-09-012266-c</v>
      </c>
      <c r="C120" s="10" t="s">
        <v>313</v>
      </c>
      <c r="D120" s="11" t="s">
        <v>55</v>
      </c>
      <c r="E120" s="10" t="s">
        <v>412</v>
      </c>
      <c r="F120" s="10" t="s">
        <v>450</v>
      </c>
      <c r="G120" s="11" t="s">
        <v>98</v>
      </c>
      <c r="H120" s="11" t="s">
        <v>168</v>
      </c>
      <c r="I120" s="12">
        <v>194250</v>
      </c>
      <c r="J120" s="13">
        <v>44291</v>
      </c>
      <c r="K120" s="14">
        <v>44561</v>
      </c>
    </row>
    <row r="121" spans="1:11" ht="51" x14ac:dyDescent="0.25">
      <c r="A121" s="8">
        <v>117</v>
      </c>
      <c r="B121" s="9" t="str">
        <f>HYPERLINK("https://my.zakupki.prom.ua/remote/dispatcher/state_purchase_view/24710904", "UA-2021-03-09-009827-c")</f>
        <v>UA-2021-03-09-009827-c</v>
      </c>
      <c r="C121" s="10" t="s">
        <v>353</v>
      </c>
      <c r="D121" s="11" t="s">
        <v>55</v>
      </c>
      <c r="E121" s="10" t="s">
        <v>273</v>
      </c>
      <c r="F121" s="10" t="s">
        <v>272</v>
      </c>
      <c r="G121" s="11" t="s">
        <v>90</v>
      </c>
      <c r="H121" s="11" t="s">
        <v>142</v>
      </c>
      <c r="I121" s="12">
        <v>25000</v>
      </c>
      <c r="J121" s="13">
        <v>44264</v>
      </c>
      <c r="K121" s="14">
        <v>44561</v>
      </c>
    </row>
    <row r="122" spans="1:11" ht="51" x14ac:dyDescent="0.25">
      <c r="A122" s="8">
        <v>118</v>
      </c>
      <c r="B122" s="9" t="str">
        <f>HYPERLINK("https://my.zakupki.prom.ua/remote/dispatcher/state_purchase_view/24707689", "UA-2021-03-09-008723-c")</f>
        <v>UA-2021-03-09-008723-c</v>
      </c>
      <c r="C122" s="10" t="s">
        <v>224</v>
      </c>
      <c r="D122" s="11" t="s">
        <v>55</v>
      </c>
      <c r="E122" s="10" t="s">
        <v>273</v>
      </c>
      <c r="F122" s="10" t="s">
        <v>449</v>
      </c>
      <c r="G122" s="11" t="s">
        <v>99</v>
      </c>
      <c r="H122" s="11" t="s">
        <v>141</v>
      </c>
      <c r="I122" s="12">
        <v>5000</v>
      </c>
      <c r="J122" s="13">
        <v>44264</v>
      </c>
      <c r="K122" s="14">
        <v>44561</v>
      </c>
    </row>
    <row r="123" spans="1:11" ht="51" x14ac:dyDescent="0.25">
      <c r="A123" s="8">
        <v>119</v>
      </c>
      <c r="B123" s="9" t="str">
        <f>HYPERLINK("https://my.zakupki.prom.ua/remote/dispatcher/state_purchase_view/24617318", "UA-2021-03-04-012557-c")</f>
        <v>UA-2021-03-04-012557-c</v>
      </c>
      <c r="C123" s="10" t="s">
        <v>279</v>
      </c>
      <c r="D123" s="11" t="s">
        <v>55</v>
      </c>
      <c r="E123" s="10" t="s">
        <v>273</v>
      </c>
      <c r="F123" s="10" t="s">
        <v>429</v>
      </c>
      <c r="G123" s="11" t="s">
        <v>74</v>
      </c>
      <c r="H123" s="11" t="s">
        <v>140</v>
      </c>
      <c r="I123" s="12">
        <v>2032</v>
      </c>
      <c r="J123" s="13">
        <v>44258</v>
      </c>
      <c r="K123" s="14">
        <v>44561</v>
      </c>
    </row>
    <row r="124" spans="1:11" ht="51" x14ac:dyDescent="0.25">
      <c r="A124" s="8">
        <v>120</v>
      </c>
      <c r="B124" s="9" t="str">
        <f>HYPERLINK("https://my.zakupki.prom.ua/remote/dispatcher/state_purchase_view/24613643", "UA-2021-03-04-010773-c")</f>
        <v>UA-2021-03-04-010773-c</v>
      </c>
      <c r="C124" s="10" t="s">
        <v>401</v>
      </c>
      <c r="D124" s="11" t="s">
        <v>55</v>
      </c>
      <c r="E124" s="10" t="s">
        <v>273</v>
      </c>
      <c r="F124" s="10" t="s">
        <v>406</v>
      </c>
      <c r="G124" s="11" t="s">
        <v>75</v>
      </c>
      <c r="H124" s="11" t="s">
        <v>4</v>
      </c>
      <c r="I124" s="12">
        <v>3486</v>
      </c>
      <c r="J124" s="13">
        <v>44257</v>
      </c>
      <c r="K124" s="14">
        <v>44561</v>
      </c>
    </row>
    <row r="125" spans="1:11" ht="63.75" x14ac:dyDescent="0.25">
      <c r="A125" s="8">
        <v>121</v>
      </c>
      <c r="B125" s="9" t="str">
        <f>HYPERLINK("https://my.zakupki.prom.ua/remote/dispatcher/state_purchase_view/24546181", "UA-2021-03-02-011886-b")</f>
        <v>UA-2021-03-02-011886-b</v>
      </c>
      <c r="C125" s="10" t="s">
        <v>368</v>
      </c>
      <c r="D125" s="11" t="s">
        <v>55</v>
      </c>
      <c r="E125" s="10" t="s">
        <v>273</v>
      </c>
      <c r="F125" s="10" t="s">
        <v>420</v>
      </c>
      <c r="G125" s="11" t="s">
        <v>132</v>
      </c>
      <c r="H125" s="11" t="s">
        <v>7</v>
      </c>
      <c r="I125" s="12">
        <v>1690</v>
      </c>
      <c r="J125" s="13">
        <v>44256</v>
      </c>
      <c r="K125" s="14">
        <v>44561</v>
      </c>
    </row>
    <row r="126" spans="1:11" ht="51" x14ac:dyDescent="0.25">
      <c r="A126" s="8">
        <v>122</v>
      </c>
      <c r="B126" s="9" t="str">
        <f>HYPERLINK("https://my.zakupki.prom.ua/remote/dispatcher/state_purchase_view/24545377", "UA-2021-03-02-011650-b")</f>
        <v>UA-2021-03-02-011650-b</v>
      </c>
      <c r="C126" s="10" t="s">
        <v>389</v>
      </c>
      <c r="D126" s="11" t="s">
        <v>55</v>
      </c>
      <c r="E126" s="10" t="s">
        <v>273</v>
      </c>
      <c r="F126" s="10" t="s">
        <v>429</v>
      </c>
      <c r="G126" s="11" t="s">
        <v>74</v>
      </c>
      <c r="H126" s="11" t="s">
        <v>139</v>
      </c>
      <c r="I126" s="12">
        <v>1150</v>
      </c>
      <c r="J126" s="13">
        <v>44256</v>
      </c>
      <c r="K126" s="14">
        <v>44561</v>
      </c>
    </row>
    <row r="127" spans="1:11" ht="51" x14ac:dyDescent="0.25">
      <c r="A127" s="8">
        <v>123</v>
      </c>
      <c r="B127" s="9" t="str">
        <f>HYPERLINK("https://my.zakupki.prom.ua/remote/dispatcher/state_purchase_view/24450829", "UA-2021-02-26-009295-a")</f>
        <v>UA-2021-02-26-009295-a</v>
      </c>
      <c r="C127" s="10" t="s">
        <v>300</v>
      </c>
      <c r="D127" s="11" t="s">
        <v>55</v>
      </c>
      <c r="E127" s="10" t="s">
        <v>273</v>
      </c>
      <c r="F127" s="10" t="s">
        <v>323</v>
      </c>
      <c r="G127" s="11" t="s">
        <v>44</v>
      </c>
      <c r="H127" s="11" t="s">
        <v>131</v>
      </c>
      <c r="I127" s="12">
        <v>20000</v>
      </c>
      <c r="J127" s="13">
        <v>44252</v>
      </c>
      <c r="K127" s="14">
        <v>44561</v>
      </c>
    </row>
    <row r="128" spans="1:11" ht="63.75" x14ac:dyDescent="0.25">
      <c r="A128" s="8">
        <v>124</v>
      </c>
      <c r="B128" s="9" t="str">
        <f>HYPERLINK("https://my.zakupki.prom.ua/remote/dispatcher/state_purchase_view/24450403", "UA-2021-02-26-009144-a")</f>
        <v>UA-2021-02-26-009144-a</v>
      </c>
      <c r="C128" s="10" t="s">
        <v>230</v>
      </c>
      <c r="D128" s="11" t="s">
        <v>55</v>
      </c>
      <c r="E128" s="10" t="s">
        <v>273</v>
      </c>
      <c r="F128" s="10" t="s">
        <v>423</v>
      </c>
      <c r="G128" s="11" t="s">
        <v>110</v>
      </c>
      <c r="H128" s="11" t="s">
        <v>136</v>
      </c>
      <c r="I128" s="12">
        <v>30000</v>
      </c>
      <c r="J128" s="13">
        <v>44252</v>
      </c>
      <c r="K128" s="14">
        <v>44561</v>
      </c>
    </row>
    <row r="129" spans="1:11" ht="63.75" x14ac:dyDescent="0.25">
      <c r="A129" s="8">
        <v>125</v>
      </c>
      <c r="B129" s="9" t="str">
        <f>HYPERLINK("https://my.zakupki.prom.ua/remote/dispatcher/state_purchase_view/24449360", "UA-2021-02-26-008822-a")</f>
        <v>UA-2021-02-26-008822-a</v>
      </c>
      <c r="C129" s="10" t="s">
        <v>292</v>
      </c>
      <c r="D129" s="11" t="s">
        <v>55</v>
      </c>
      <c r="E129" s="10" t="s">
        <v>273</v>
      </c>
      <c r="F129" s="10" t="s">
        <v>423</v>
      </c>
      <c r="G129" s="11" t="s">
        <v>110</v>
      </c>
      <c r="H129" s="11" t="s">
        <v>64</v>
      </c>
      <c r="I129" s="12">
        <v>20000</v>
      </c>
      <c r="J129" s="13">
        <v>44252</v>
      </c>
      <c r="K129" s="14">
        <v>44561</v>
      </c>
    </row>
    <row r="130" spans="1:11" ht="51" x14ac:dyDescent="0.25">
      <c r="A130" s="8">
        <v>126</v>
      </c>
      <c r="B130" s="9" t="str">
        <f>HYPERLINK("https://my.zakupki.prom.ua/remote/dispatcher/state_purchase_view/24448341", "UA-2021-02-26-008529-a")</f>
        <v>UA-2021-02-26-008529-a</v>
      </c>
      <c r="C130" s="10" t="s">
        <v>274</v>
      </c>
      <c r="D130" s="11" t="s">
        <v>55</v>
      </c>
      <c r="E130" s="10" t="s">
        <v>273</v>
      </c>
      <c r="F130" s="10" t="s">
        <v>407</v>
      </c>
      <c r="G130" s="11" t="s">
        <v>86</v>
      </c>
      <c r="H130" s="11" t="s">
        <v>127</v>
      </c>
      <c r="I130" s="12">
        <v>8000</v>
      </c>
      <c r="J130" s="13">
        <v>44253</v>
      </c>
      <c r="K130" s="14">
        <v>44561</v>
      </c>
    </row>
    <row r="131" spans="1:11" ht="51" x14ac:dyDescent="0.25">
      <c r="A131" s="8">
        <v>127</v>
      </c>
      <c r="B131" s="9" t="str">
        <f>HYPERLINK("https://my.zakupki.prom.ua/remote/dispatcher/state_purchase_view/24447438", "UA-2021-02-26-008255-a")</f>
        <v>UA-2021-02-26-008255-a</v>
      </c>
      <c r="C131" s="10" t="s">
        <v>244</v>
      </c>
      <c r="D131" s="11" t="s">
        <v>55</v>
      </c>
      <c r="E131" s="10" t="s">
        <v>273</v>
      </c>
      <c r="F131" s="10" t="s">
        <v>448</v>
      </c>
      <c r="G131" s="11" t="s">
        <v>108</v>
      </c>
      <c r="H131" s="11" t="s">
        <v>123</v>
      </c>
      <c r="I131" s="12">
        <v>40000</v>
      </c>
      <c r="J131" s="13">
        <v>44251</v>
      </c>
      <c r="K131" s="14">
        <v>44561</v>
      </c>
    </row>
    <row r="132" spans="1:11" ht="51" x14ac:dyDescent="0.25">
      <c r="A132" s="8">
        <v>128</v>
      </c>
      <c r="B132" s="9" t="str">
        <f>HYPERLINK("https://my.zakupki.prom.ua/remote/dispatcher/state_purchase_view/24434784", "UA-2021-02-26-004737-a")</f>
        <v>UA-2021-02-26-004737-a</v>
      </c>
      <c r="C132" s="10" t="s">
        <v>289</v>
      </c>
      <c r="D132" s="11" t="s">
        <v>55</v>
      </c>
      <c r="E132" s="10" t="s">
        <v>273</v>
      </c>
      <c r="F132" s="10" t="s">
        <v>448</v>
      </c>
      <c r="G132" s="11" t="s">
        <v>108</v>
      </c>
      <c r="H132" s="11" t="s">
        <v>122</v>
      </c>
      <c r="I132" s="12">
        <v>40000</v>
      </c>
      <c r="J132" s="13">
        <v>44251</v>
      </c>
      <c r="K132" s="14">
        <v>44561</v>
      </c>
    </row>
    <row r="133" spans="1:11" ht="51" x14ac:dyDescent="0.25">
      <c r="A133" s="8">
        <v>129</v>
      </c>
      <c r="B133" s="9" t="str">
        <f>HYPERLINK("https://my.zakupki.prom.ua/remote/dispatcher/state_purchase_view/24433245", "UA-2021-02-26-004282-a")</f>
        <v>UA-2021-02-26-004282-a</v>
      </c>
      <c r="C133" s="10" t="s">
        <v>460</v>
      </c>
      <c r="D133" s="11" t="s">
        <v>55</v>
      </c>
      <c r="E133" s="10" t="s">
        <v>273</v>
      </c>
      <c r="F133" s="10" t="s">
        <v>338</v>
      </c>
      <c r="G133" s="11" t="s">
        <v>108</v>
      </c>
      <c r="H133" s="11" t="s">
        <v>120</v>
      </c>
      <c r="I133" s="12">
        <v>20000</v>
      </c>
      <c r="J133" s="13">
        <v>44251</v>
      </c>
      <c r="K133" s="14">
        <v>44561</v>
      </c>
    </row>
    <row r="134" spans="1:11" ht="51" x14ac:dyDescent="0.25">
      <c r="A134" s="8">
        <v>130</v>
      </c>
      <c r="B134" s="9" t="str">
        <f>HYPERLINK("https://my.zakupki.prom.ua/remote/dispatcher/state_purchase_view/24414804", "UA-2021-02-25-009656-a")</f>
        <v>UA-2021-02-25-009656-a</v>
      </c>
      <c r="C134" s="10" t="s">
        <v>277</v>
      </c>
      <c r="D134" s="11" t="s">
        <v>55</v>
      </c>
      <c r="E134" s="10" t="s">
        <v>273</v>
      </c>
      <c r="F134" s="10" t="s">
        <v>318</v>
      </c>
      <c r="G134" s="11" t="s">
        <v>96</v>
      </c>
      <c r="H134" s="11" t="s">
        <v>109</v>
      </c>
      <c r="I134" s="12">
        <v>25000</v>
      </c>
      <c r="J134" s="13">
        <v>44249</v>
      </c>
      <c r="K134" s="14">
        <v>44561</v>
      </c>
    </row>
    <row r="135" spans="1:11" ht="102.75" customHeight="1" x14ac:dyDescent="0.25">
      <c r="A135" s="8">
        <v>131</v>
      </c>
      <c r="B135" s="9" t="str">
        <f>HYPERLINK("https://my.zakupki.prom.ua/remote/dispatcher/state_purchase_view/24414505", "UA-2021-02-25-009544-a")</f>
        <v>UA-2021-02-25-009544-a</v>
      </c>
      <c r="C135" s="10" t="s">
        <v>365</v>
      </c>
      <c r="D135" s="11" t="s">
        <v>55</v>
      </c>
      <c r="E135" s="10" t="s">
        <v>273</v>
      </c>
      <c r="F135" s="10" t="s">
        <v>252</v>
      </c>
      <c r="G135" s="11" t="s">
        <v>6</v>
      </c>
      <c r="H135" s="11" t="s">
        <v>66</v>
      </c>
      <c r="I135" s="12">
        <v>404.35</v>
      </c>
      <c r="J135" s="13">
        <v>44251</v>
      </c>
      <c r="K135" s="14">
        <v>44561</v>
      </c>
    </row>
    <row r="136" spans="1:11" ht="51" x14ac:dyDescent="0.25">
      <c r="A136" s="8">
        <v>132</v>
      </c>
      <c r="B136" s="9" t="str">
        <f>HYPERLINK("https://my.zakupki.prom.ua/remote/dispatcher/state_purchase_view/24414058", "UA-2021-02-25-009417-a")</f>
        <v>UA-2021-02-25-009417-a</v>
      </c>
      <c r="C136" s="10" t="s">
        <v>283</v>
      </c>
      <c r="D136" s="11" t="s">
        <v>55</v>
      </c>
      <c r="E136" s="10" t="s">
        <v>273</v>
      </c>
      <c r="F136" s="10" t="s">
        <v>407</v>
      </c>
      <c r="G136" s="11" t="s">
        <v>86</v>
      </c>
      <c r="H136" s="11" t="s">
        <v>114</v>
      </c>
      <c r="I136" s="12">
        <v>12000</v>
      </c>
      <c r="J136" s="13">
        <v>44252</v>
      </c>
      <c r="K136" s="14">
        <v>44561</v>
      </c>
    </row>
    <row r="137" spans="1:11" ht="51" x14ac:dyDescent="0.25">
      <c r="A137" s="8">
        <v>133</v>
      </c>
      <c r="B137" s="9" t="str">
        <f>HYPERLINK("https://my.zakupki.prom.ua/remote/dispatcher/state_purchase_view/24413658", "UA-2021-02-25-009288-a")</f>
        <v>UA-2021-02-25-009288-a</v>
      </c>
      <c r="C137" s="10" t="s">
        <v>302</v>
      </c>
      <c r="D137" s="11" t="s">
        <v>55</v>
      </c>
      <c r="E137" s="10" t="s">
        <v>273</v>
      </c>
      <c r="F137" s="10" t="s">
        <v>318</v>
      </c>
      <c r="G137" s="11" t="s">
        <v>96</v>
      </c>
      <c r="H137" s="11" t="s">
        <v>104</v>
      </c>
      <c r="I137" s="12">
        <v>7000</v>
      </c>
      <c r="J137" s="13">
        <v>44249</v>
      </c>
      <c r="K137" s="14">
        <v>44561</v>
      </c>
    </row>
    <row r="138" spans="1:11" ht="51" x14ac:dyDescent="0.25">
      <c r="A138" s="8">
        <v>134</v>
      </c>
      <c r="B138" s="9" t="str">
        <f>HYPERLINK("https://my.zakupki.prom.ua/remote/dispatcher/state_purchase_view/24412326", "UA-2021-02-25-008849-a")</f>
        <v>UA-2021-02-25-008849-a</v>
      </c>
      <c r="C138" s="10" t="s">
        <v>391</v>
      </c>
      <c r="D138" s="11" t="s">
        <v>55</v>
      </c>
      <c r="E138" s="10" t="s">
        <v>273</v>
      </c>
      <c r="F138" s="10" t="s">
        <v>318</v>
      </c>
      <c r="G138" s="11" t="s">
        <v>96</v>
      </c>
      <c r="H138" s="11" t="s">
        <v>101</v>
      </c>
      <c r="I138" s="12">
        <v>15000</v>
      </c>
      <c r="J138" s="13">
        <v>44249</v>
      </c>
      <c r="K138" s="14">
        <v>44561</v>
      </c>
    </row>
    <row r="139" spans="1:11" ht="51" x14ac:dyDescent="0.25">
      <c r="A139" s="8">
        <v>135</v>
      </c>
      <c r="B139" s="9" t="str">
        <f>HYPERLINK("https://my.zakupki.prom.ua/remote/dispatcher/state_purchase_view/24410740", "UA-2021-02-25-008404-a")</f>
        <v>UA-2021-02-25-008404-a</v>
      </c>
      <c r="C139" s="10" t="s">
        <v>312</v>
      </c>
      <c r="D139" s="11" t="s">
        <v>55</v>
      </c>
      <c r="E139" s="10" t="s">
        <v>273</v>
      </c>
      <c r="F139" s="10" t="s">
        <v>220</v>
      </c>
      <c r="G139" s="11" t="s">
        <v>89</v>
      </c>
      <c r="H139" s="11" t="s">
        <v>95</v>
      </c>
      <c r="I139" s="12">
        <v>8000</v>
      </c>
      <c r="J139" s="13">
        <v>44252</v>
      </c>
      <c r="K139" s="14">
        <v>44561</v>
      </c>
    </row>
    <row r="140" spans="1:11" ht="51" x14ac:dyDescent="0.25">
      <c r="A140" s="8">
        <v>136</v>
      </c>
      <c r="B140" s="9" t="str">
        <f>HYPERLINK("https://my.zakupki.prom.ua/remote/dispatcher/state_purchase_view/24408496", "UA-2021-02-25-007697-a")</f>
        <v>UA-2021-02-25-007697-a</v>
      </c>
      <c r="C140" s="10" t="s">
        <v>441</v>
      </c>
      <c r="D140" s="11" t="s">
        <v>55</v>
      </c>
      <c r="E140" s="10" t="s">
        <v>273</v>
      </c>
      <c r="F140" s="10" t="s">
        <v>407</v>
      </c>
      <c r="G140" s="11" t="s">
        <v>86</v>
      </c>
      <c r="H140" s="11" t="s">
        <v>92</v>
      </c>
      <c r="I140" s="12">
        <v>30000</v>
      </c>
      <c r="J140" s="13">
        <v>44252</v>
      </c>
      <c r="K140" s="14">
        <v>44561</v>
      </c>
    </row>
    <row r="141" spans="1:11" ht="51" x14ac:dyDescent="0.25">
      <c r="A141" s="8">
        <v>137</v>
      </c>
      <c r="B141" s="9" t="str">
        <f>HYPERLINK("https://my.zakupki.prom.ua/remote/dispatcher/state_purchase_view/24405466", "UA-2021-02-25-006759-a")</f>
        <v>UA-2021-02-25-006759-a</v>
      </c>
      <c r="C141" s="10" t="s">
        <v>260</v>
      </c>
      <c r="D141" s="11" t="s">
        <v>55</v>
      </c>
      <c r="E141" s="10" t="s">
        <v>273</v>
      </c>
      <c r="F141" s="10" t="s">
        <v>220</v>
      </c>
      <c r="G141" s="11" t="s">
        <v>89</v>
      </c>
      <c r="H141" s="11" t="s">
        <v>88</v>
      </c>
      <c r="I141" s="12">
        <v>30000</v>
      </c>
      <c r="J141" s="13">
        <v>44252</v>
      </c>
      <c r="K141" s="14">
        <v>44561</v>
      </c>
    </row>
    <row r="142" spans="1:11" ht="63.75" x14ac:dyDescent="0.25">
      <c r="A142" s="8">
        <v>138</v>
      </c>
      <c r="B142" s="9" t="str">
        <f>HYPERLINK("https://my.zakupki.prom.ua/remote/dispatcher/state_purchase_view/24350043", "UA-2021-02-24-007041-b")</f>
        <v>UA-2021-02-24-007041-b</v>
      </c>
      <c r="C142" s="10" t="s">
        <v>417</v>
      </c>
      <c r="D142" s="11" t="s">
        <v>55</v>
      </c>
      <c r="E142" s="10" t="s">
        <v>273</v>
      </c>
      <c r="F142" s="10" t="s">
        <v>333</v>
      </c>
      <c r="G142" s="11" t="s">
        <v>72</v>
      </c>
      <c r="H142" s="11" t="s">
        <v>65</v>
      </c>
      <c r="I142" s="12">
        <v>10000</v>
      </c>
      <c r="J142" s="13">
        <v>44251</v>
      </c>
      <c r="K142" s="14">
        <v>44561</v>
      </c>
    </row>
    <row r="143" spans="1:11" ht="51" x14ac:dyDescent="0.25">
      <c r="A143" s="8">
        <v>139</v>
      </c>
      <c r="B143" s="9" t="str">
        <f>HYPERLINK("https://my.zakupki.prom.ua/remote/dispatcher/state_purchase_view/24348927", "UA-2021-02-24-006651-b")</f>
        <v>UA-2021-02-24-006651-b</v>
      </c>
      <c r="C143" s="10" t="s">
        <v>454</v>
      </c>
      <c r="D143" s="11" t="s">
        <v>55</v>
      </c>
      <c r="E143" s="10" t="s">
        <v>273</v>
      </c>
      <c r="F143" s="10" t="s">
        <v>407</v>
      </c>
      <c r="G143" s="11" t="s">
        <v>86</v>
      </c>
      <c r="H143" s="11" t="s">
        <v>85</v>
      </c>
      <c r="I143" s="12">
        <v>15000</v>
      </c>
      <c r="J143" s="13">
        <v>44251</v>
      </c>
      <c r="K143" s="14">
        <v>44561</v>
      </c>
    </row>
    <row r="144" spans="1:11" ht="51" x14ac:dyDescent="0.25">
      <c r="A144" s="8">
        <v>140</v>
      </c>
      <c r="B144" s="9" t="str">
        <f>HYPERLINK("https://my.zakupki.prom.ua/remote/dispatcher/state_purchase_view/24346932", "UA-2021-02-24-006007-b")</f>
        <v>UA-2021-02-24-006007-b</v>
      </c>
      <c r="C144" s="10" t="s">
        <v>232</v>
      </c>
      <c r="D144" s="11" t="s">
        <v>55</v>
      </c>
      <c r="E144" s="10" t="s">
        <v>273</v>
      </c>
      <c r="F144" s="10" t="s">
        <v>310</v>
      </c>
      <c r="G144" s="11" t="s">
        <v>87</v>
      </c>
      <c r="H144" s="11" t="s">
        <v>81</v>
      </c>
      <c r="I144" s="12">
        <v>10000</v>
      </c>
      <c r="J144" s="13">
        <v>44251</v>
      </c>
      <c r="K144" s="14">
        <v>44561</v>
      </c>
    </row>
    <row r="145" spans="1:11" ht="51" x14ac:dyDescent="0.25">
      <c r="A145" s="8">
        <v>141</v>
      </c>
      <c r="B145" s="9" t="str">
        <f>HYPERLINK("https://my.zakupki.prom.ua/remote/dispatcher/state_purchase_view/24317897", "UA-2021-02-23-012489-b")</f>
        <v>UA-2021-02-23-012489-b</v>
      </c>
      <c r="C145" s="10" t="s">
        <v>303</v>
      </c>
      <c r="D145" s="11" t="s">
        <v>55</v>
      </c>
      <c r="E145" s="10" t="s">
        <v>273</v>
      </c>
      <c r="F145" s="10" t="s">
        <v>407</v>
      </c>
      <c r="G145" s="11" t="s">
        <v>86</v>
      </c>
      <c r="H145" s="11" t="s">
        <v>77</v>
      </c>
      <c r="I145" s="12">
        <v>15000</v>
      </c>
      <c r="J145" s="13">
        <v>44250</v>
      </c>
      <c r="K145" s="14">
        <v>44561</v>
      </c>
    </row>
    <row r="146" spans="1:11" ht="76.5" x14ac:dyDescent="0.25">
      <c r="A146" s="8">
        <v>142</v>
      </c>
      <c r="B146" s="9" t="str">
        <f>HYPERLINK("https://my.zakupki.prom.ua/remote/dispatcher/state_purchase_view/24265259", "UA-2021-02-22-014771-b")</f>
        <v>UA-2021-02-22-014771-b</v>
      </c>
      <c r="C146" s="10" t="s">
        <v>275</v>
      </c>
      <c r="D146" s="11" t="s">
        <v>55</v>
      </c>
      <c r="E146" s="10" t="s">
        <v>273</v>
      </c>
      <c r="F146" s="10" t="s">
        <v>352</v>
      </c>
      <c r="G146" s="11" t="s">
        <v>70</v>
      </c>
      <c r="H146" s="11" t="s">
        <v>64</v>
      </c>
      <c r="I146" s="12">
        <v>47000</v>
      </c>
      <c r="J146" s="13">
        <v>44249</v>
      </c>
      <c r="K146" s="14">
        <v>44561</v>
      </c>
    </row>
    <row r="147" spans="1:11" ht="51" x14ac:dyDescent="0.25">
      <c r="A147" s="8">
        <v>143</v>
      </c>
      <c r="B147" s="9" t="str">
        <f>HYPERLINK("https://my.zakupki.prom.ua/remote/dispatcher/state_purchase_view/24170615", "UA-2021-02-18-010664-b")</f>
        <v>UA-2021-02-18-010664-b</v>
      </c>
      <c r="C147" s="10" t="s">
        <v>225</v>
      </c>
      <c r="D147" s="11" t="s">
        <v>55</v>
      </c>
      <c r="E147" s="10" t="s">
        <v>273</v>
      </c>
      <c r="F147" s="10" t="s">
        <v>434</v>
      </c>
      <c r="G147" s="11" t="s">
        <v>137</v>
      </c>
      <c r="H147" s="11" t="s">
        <v>53</v>
      </c>
      <c r="I147" s="12">
        <v>40000</v>
      </c>
      <c r="J147" s="13">
        <v>44245</v>
      </c>
      <c r="K147" s="14">
        <v>44561</v>
      </c>
    </row>
    <row r="148" spans="1:11" ht="51" x14ac:dyDescent="0.25">
      <c r="A148" s="8">
        <v>144</v>
      </c>
      <c r="B148" s="9" t="str">
        <f>HYPERLINK("https://my.zakupki.prom.ua/remote/dispatcher/state_purchase_view/24075138", "UA-2021-02-16-014062-a")</f>
        <v>UA-2021-02-16-014062-a</v>
      </c>
      <c r="C148" s="10" t="s">
        <v>364</v>
      </c>
      <c r="D148" s="11" t="s">
        <v>55</v>
      </c>
      <c r="E148" s="10" t="s">
        <v>273</v>
      </c>
      <c r="F148" s="10" t="s">
        <v>427</v>
      </c>
      <c r="G148" s="11" t="s">
        <v>134</v>
      </c>
      <c r="H148" s="11" t="s">
        <v>2</v>
      </c>
      <c r="I148" s="12">
        <v>2900</v>
      </c>
      <c r="J148" s="13">
        <v>44243</v>
      </c>
      <c r="K148" s="14">
        <v>44608</v>
      </c>
    </row>
    <row r="149" spans="1:11" ht="51" x14ac:dyDescent="0.25">
      <c r="A149" s="8">
        <v>145</v>
      </c>
      <c r="B149" s="9" t="str">
        <f>HYPERLINK("https://my.zakupki.prom.ua/remote/dispatcher/state_purchase_view/23979351", "UA-2021-02-12-009791-c")</f>
        <v>UA-2021-02-12-009791-c</v>
      </c>
      <c r="C149" s="10" t="s">
        <v>387</v>
      </c>
      <c r="D149" s="11" t="s">
        <v>55</v>
      </c>
      <c r="E149" s="10" t="s">
        <v>273</v>
      </c>
      <c r="F149" s="10" t="s">
        <v>388</v>
      </c>
      <c r="G149" s="11" t="s">
        <v>98</v>
      </c>
      <c r="H149" s="11" t="s">
        <v>46</v>
      </c>
      <c r="I149" s="12">
        <v>49000</v>
      </c>
      <c r="J149" s="13">
        <v>44239</v>
      </c>
      <c r="K149" s="14">
        <v>44561</v>
      </c>
    </row>
    <row r="150" spans="1:11" ht="51" x14ac:dyDescent="0.25">
      <c r="A150" s="8">
        <v>146</v>
      </c>
      <c r="B150" s="9" t="str">
        <f>HYPERLINK("https://my.zakupki.prom.ua/remote/dispatcher/state_purchase_view/23976409", "UA-2021-02-12-008944-c")</f>
        <v>UA-2021-02-12-008944-c</v>
      </c>
      <c r="C150" s="10" t="s">
        <v>341</v>
      </c>
      <c r="D150" s="11" t="s">
        <v>55</v>
      </c>
      <c r="E150" s="10" t="s">
        <v>273</v>
      </c>
      <c r="F150" s="10" t="s">
        <v>429</v>
      </c>
      <c r="G150" s="11" t="s">
        <v>74</v>
      </c>
      <c r="H150" s="11" t="s">
        <v>45</v>
      </c>
      <c r="I150" s="12">
        <v>41000</v>
      </c>
      <c r="J150" s="13">
        <v>44239</v>
      </c>
      <c r="K150" s="14">
        <v>44561</v>
      </c>
    </row>
    <row r="151" spans="1:11" ht="331.5" x14ac:dyDescent="0.25">
      <c r="A151" s="8">
        <v>147</v>
      </c>
      <c r="B151" s="9" t="str">
        <f>HYPERLINK("https://my.zakupki.prom.ua/remote/dispatcher/state_purchase_view/23972930", "UA-2021-02-12-007895-c")</f>
        <v>UA-2021-02-12-007895-c</v>
      </c>
      <c r="C151" s="10" t="s">
        <v>446</v>
      </c>
      <c r="D151" s="11" t="s">
        <v>55</v>
      </c>
      <c r="E151" s="10" t="s">
        <v>412</v>
      </c>
      <c r="F151" s="10" t="s">
        <v>450</v>
      </c>
      <c r="G151" s="11" t="s">
        <v>98</v>
      </c>
      <c r="H151" s="11" t="s">
        <v>157</v>
      </c>
      <c r="I151" s="12">
        <v>115000</v>
      </c>
      <c r="J151" s="13">
        <v>44272</v>
      </c>
      <c r="K151" s="14">
        <v>44561</v>
      </c>
    </row>
    <row r="152" spans="1:11" ht="51" x14ac:dyDescent="0.25">
      <c r="A152" s="8">
        <v>148</v>
      </c>
      <c r="B152" s="9" t="str">
        <f>HYPERLINK("https://my.zakupki.prom.ua/remote/dispatcher/state_purchase_view/23955313", "UA-2021-02-12-003039-c")</f>
        <v>UA-2021-02-12-003039-c</v>
      </c>
      <c r="C152" s="10" t="s">
        <v>270</v>
      </c>
      <c r="D152" s="11" t="s">
        <v>55</v>
      </c>
      <c r="E152" s="10" t="s">
        <v>273</v>
      </c>
      <c r="F152" s="10" t="s">
        <v>310</v>
      </c>
      <c r="G152" s="11" t="s">
        <v>87</v>
      </c>
      <c r="H152" s="11" t="s">
        <v>43</v>
      </c>
      <c r="I152" s="12">
        <v>49000</v>
      </c>
      <c r="J152" s="13">
        <v>44239</v>
      </c>
      <c r="K152" s="14">
        <v>44561</v>
      </c>
    </row>
    <row r="153" spans="1:11" ht="51" x14ac:dyDescent="0.25">
      <c r="A153" s="8">
        <v>149</v>
      </c>
      <c r="B153" s="9" t="str">
        <f>HYPERLINK("https://my.zakupki.prom.ua/remote/dispatcher/state_purchase_view/23833574", "UA-2021-02-09-012315-a")</f>
        <v>UA-2021-02-09-012315-a</v>
      </c>
      <c r="C153" s="10" t="s">
        <v>339</v>
      </c>
      <c r="D153" s="11" t="s">
        <v>55</v>
      </c>
      <c r="E153" s="10" t="s">
        <v>273</v>
      </c>
      <c r="F153" s="10" t="s">
        <v>220</v>
      </c>
      <c r="G153" s="11" t="s">
        <v>89</v>
      </c>
      <c r="H153" s="11" t="s">
        <v>41</v>
      </c>
      <c r="I153" s="12">
        <v>8000</v>
      </c>
      <c r="J153" s="13">
        <v>44236</v>
      </c>
      <c r="K153" s="14">
        <v>44561</v>
      </c>
    </row>
    <row r="154" spans="1:11" ht="51" x14ac:dyDescent="0.25">
      <c r="A154" s="8">
        <v>150</v>
      </c>
      <c r="B154" s="9" t="str">
        <f>HYPERLINK("https://my.zakupki.prom.ua/remote/dispatcher/state_purchase_view/23831544", "UA-2021-02-09-011748-a")</f>
        <v>UA-2021-02-09-011748-a</v>
      </c>
      <c r="C154" s="10" t="s">
        <v>329</v>
      </c>
      <c r="D154" s="11" t="s">
        <v>55</v>
      </c>
      <c r="E154" s="10" t="s">
        <v>273</v>
      </c>
      <c r="F154" s="10" t="s">
        <v>323</v>
      </c>
      <c r="G154" s="11" t="s">
        <v>44</v>
      </c>
      <c r="H154" s="11" t="s">
        <v>39</v>
      </c>
      <c r="I154" s="12">
        <v>49000</v>
      </c>
      <c r="J154" s="13">
        <v>44236</v>
      </c>
      <c r="K154" s="14">
        <v>44561</v>
      </c>
    </row>
    <row r="155" spans="1:11" ht="51" x14ac:dyDescent="0.25">
      <c r="A155" s="8">
        <v>151</v>
      </c>
      <c r="B155" s="9" t="str">
        <f>HYPERLINK("https://my.zakupki.prom.ua/remote/dispatcher/state_purchase_view/23783855", "UA-2021-02-08-012317-a")</f>
        <v>UA-2021-02-08-012317-a</v>
      </c>
      <c r="C155" s="10" t="s">
        <v>250</v>
      </c>
      <c r="D155" s="11" t="s">
        <v>55</v>
      </c>
      <c r="E155" s="10" t="s">
        <v>273</v>
      </c>
      <c r="F155" s="10" t="s">
        <v>310</v>
      </c>
      <c r="G155" s="11" t="s">
        <v>87</v>
      </c>
      <c r="H155" s="11" t="s">
        <v>37</v>
      </c>
      <c r="I155" s="12">
        <v>15000</v>
      </c>
      <c r="J155" s="13">
        <v>44235</v>
      </c>
      <c r="K155" s="14">
        <v>44561</v>
      </c>
    </row>
    <row r="156" spans="1:11" ht="76.5" x14ac:dyDescent="0.25">
      <c r="A156" s="8">
        <v>152</v>
      </c>
      <c r="B156" s="9" t="str">
        <f>HYPERLINK("https://my.zakupki.prom.ua/remote/dispatcher/state_purchase_view/23782875", "UA-2021-02-08-012027-a")</f>
        <v>UA-2021-02-08-012027-a</v>
      </c>
      <c r="C156" s="10" t="s">
        <v>355</v>
      </c>
      <c r="D156" s="11" t="s">
        <v>55</v>
      </c>
      <c r="E156" s="10" t="s">
        <v>273</v>
      </c>
      <c r="F156" s="10" t="s">
        <v>251</v>
      </c>
      <c r="G156" s="11" t="s">
        <v>60</v>
      </c>
      <c r="H156" s="11" t="s">
        <v>115</v>
      </c>
      <c r="I156" s="12">
        <v>1556.3</v>
      </c>
      <c r="J156" s="13">
        <v>44235</v>
      </c>
      <c r="K156" s="14">
        <v>44409</v>
      </c>
    </row>
    <row r="157" spans="1:11" ht="51" x14ac:dyDescent="0.25">
      <c r="A157" s="8">
        <v>153</v>
      </c>
      <c r="B157" s="9" t="str">
        <f>HYPERLINK("https://my.zakupki.prom.ua/remote/dispatcher/state_purchase_view/23766099", "UA-2021-02-08-007576-a")</f>
        <v>UA-2021-02-08-007576-a</v>
      </c>
      <c r="C157" s="10" t="s">
        <v>371</v>
      </c>
      <c r="D157" s="11" t="s">
        <v>55</v>
      </c>
      <c r="E157" s="10" t="s">
        <v>273</v>
      </c>
      <c r="F157" s="10" t="s">
        <v>319</v>
      </c>
      <c r="G157" s="11" t="s">
        <v>111</v>
      </c>
      <c r="H157" s="11" t="s">
        <v>35</v>
      </c>
      <c r="I157" s="12">
        <v>9186</v>
      </c>
      <c r="J157" s="13">
        <v>44235</v>
      </c>
      <c r="K157" s="14">
        <v>44561</v>
      </c>
    </row>
    <row r="158" spans="1:11" ht="51" x14ac:dyDescent="0.25">
      <c r="A158" s="8">
        <v>154</v>
      </c>
      <c r="B158" s="9" t="str">
        <f>HYPERLINK("https://my.zakupki.prom.ua/remote/dispatcher/state_purchase_view/23717929", "UA-2021-02-05-012919-a")</f>
        <v>UA-2021-02-05-012919-a</v>
      </c>
      <c r="C158" s="10" t="s">
        <v>438</v>
      </c>
      <c r="D158" s="11" t="s">
        <v>55</v>
      </c>
      <c r="E158" s="10" t="s">
        <v>273</v>
      </c>
      <c r="F158" s="10" t="s">
        <v>462</v>
      </c>
      <c r="G158" s="11" t="s">
        <v>100</v>
      </c>
      <c r="H158" s="11" t="s">
        <v>22</v>
      </c>
      <c r="I158" s="12">
        <v>40000</v>
      </c>
      <c r="J158" s="13">
        <v>44232</v>
      </c>
      <c r="K158" s="14">
        <v>44561</v>
      </c>
    </row>
    <row r="159" spans="1:11" ht="102" x14ac:dyDescent="0.25">
      <c r="A159" s="8">
        <v>155</v>
      </c>
      <c r="B159" s="9" t="str">
        <f>HYPERLINK("https://my.zakupki.prom.ua/remote/dispatcher/state_purchase_view/23710710", "UA-2021-02-05-010073-a")</f>
        <v>UA-2021-02-05-010073-a</v>
      </c>
      <c r="C159" s="10" t="s">
        <v>0</v>
      </c>
      <c r="D159" s="11" t="s">
        <v>55</v>
      </c>
      <c r="E159" s="10" t="s">
        <v>273</v>
      </c>
      <c r="F159" s="10" t="s">
        <v>285</v>
      </c>
      <c r="G159" s="11" t="s">
        <v>49</v>
      </c>
      <c r="H159" s="11" t="s">
        <v>9</v>
      </c>
      <c r="I159" s="12">
        <v>4564</v>
      </c>
      <c r="J159" s="13">
        <v>44232</v>
      </c>
      <c r="K159" s="14">
        <v>44561</v>
      </c>
    </row>
    <row r="160" spans="1:11" ht="51" x14ac:dyDescent="0.25">
      <c r="A160" s="8">
        <v>156</v>
      </c>
      <c r="B160" s="9" t="str">
        <f>HYPERLINK("https://my.zakupki.prom.ua/remote/dispatcher/state_purchase_view/23707194", "UA-2021-02-05-008580-a")</f>
        <v>UA-2021-02-05-008580-a</v>
      </c>
      <c r="C160" s="10" t="s">
        <v>398</v>
      </c>
      <c r="D160" s="11" t="s">
        <v>55</v>
      </c>
      <c r="E160" s="10" t="s">
        <v>273</v>
      </c>
      <c r="F160" s="10" t="s">
        <v>322</v>
      </c>
      <c r="G160" s="11" t="s">
        <v>106</v>
      </c>
      <c r="H160" s="11" t="s">
        <v>207</v>
      </c>
      <c r="I160" s="12">
        <v>35000</v>
      </c>
      <c r="J160" s="13">
        <v>44232</v>
      </c>
      <c r="K160" s="14">
        <v>44561</v>
      </c>
    </row>
    <row r="161" spans="1:11" ht="51" x14ac:dyDescent="0.25">
      <c r="A161" s="8">
        <v>157</v>
      </c>
      <c r="B161" s="9" t="str">
        <f>HYPERLINK("https://my.zakupki.prom.ua/remote/dispatcher/state_purchase_view/23705571", "UA-2021-02-05-007919-a")</f>
        <v>UA-2021-02-05-007919-a</v>
      </c>
      <c r="C161" s="10" t="s">
        <v>386</v>
      </c>
      <c r="D161" s="11" t="s">
        <v>55</v>
      </c>
      <c r="E161" s="10" t="s">
        <v>273</v>
      </c>
      <c r="F161" s="10" t="s">
        <v>409</v>
      </c>
      <c r="G161" s="11" t="s">
        <v>84</v>
      </c>
      <c r="H161" s="11" t="s">
        <v>193</v>
      </c>
      <c r="I161" s="12">
        <v>10000</v>
      </c>
      <c r="J161" s="13">
        <v>44232</v>
      </c>
      <c r="K161" s="14">
        <v>44561</v>
      </c>
    </row>
    <row r="162" spans="1:11" ht="63.75" x14ac:dyDescent="0.25">
      <c r="A162" s="8">
        <v>158</v>
      </c>
      <c r="B162" s="9" t="str">
        <f>HYPERLINK("https://my.zakupki.prom.ua/remote/dispatcher/state_purchase_view/23703236", "UA-2021-02-05-006963-a")</f>
        <v>UA-2021-02-05-006963-a</v>
      </c>
      <c r="C162" s="10" t="s">
        <v>264</v>
      </c>
      <c r="D162" s="11" t="s">
        <v>55</v>
      </c>
      <c r="E162" s="10" t="s">
        <v>273</v>
      </c>
      <c r="F162" s="10" t="s">
        <v>422</v>
      </c>
      <c r="G162" s="11" t="s">
        <v>119</v>
      </c>
      <c r="H162" s="11" t="s">
        <v>182</v>
      </c>
      <c r="I162" s="12">
        <v>30000</v>
      </c>
      <c r="J162" s="13">
        <v>44232</v>
      </c>
      <c r="K162" s="14">
        <v>44561</v>
      </c>
    </row>
    <row r="163" spans="1:11" ht="51" x14ac:dyDescent="0.25">
      <c r="A163" s="8">
        <v>159</v>
      </c>
      <c r="B163" s="9" t="str">
        <f>HYPERLINK("https://my.zakupki.prom.ua/remote/dispatcher/state_purchase_view/23509763", "UA-2021-02-01-013846-a")</f>
        <v>UA-2021-02-01-013846-a</v>
      </c>
      <c r="C163" s="10" t="s">
        <v>325</v>
      </c>
      <c r="D163" s="11" t="s">
        <v>55</v>
      </c>
      <c r="E163" s="10" t="s">
        <v>273</v>
      </c>
      <c r="F163" s="10" t="s">
        <v>425</v>
      </c>
      <c r="G163" s="11" t="s">
        <v>105</v>
      </c>
      <c r="H163" s="11" t="s">
        <v>167</v>
      </c>
      <c r="I163" s="12">
        <v>49000</v>
      </c>
      <c r="J163" s="13">
        <v>44228</v>
      </c>
      <c r="K163" s="14">
        <v>44561</v>
      </c>
    </row>
    <row r="164" spans="1:11" ht="51" x14ac:dyDescent="0.25">
      <c r="A164" s="8">
        <v>160</v>
      </c>
      <c r="B164" s="9" t="str">
        <f>HYPERLINK("https://my.zakupki.prom.ua/remote/dispatcher/state_purchase_view/23507839", "UA-2021-02-01-013195-a")</f>
        <v>UA-2021-02-01-013195-a</v>
      </c>
      <c r="C164" s="10" t="s">
        <v>456</v>
      </c>
      <c r="D164" s="11" t="s">
        <v>55</v>
      </c>
      <c r="E164" s="10" t="s">
        <v>273</v>
      </c>
      <c r="F164" s="10" t="s">
        <v>425</v>
      </c>
      <c r="G164" s="11" t="s">
        <v>105</v>
      </c>
      <c r="H164" s="11" t="s">
        <v>154</v>
      </c>
      <c r="I164" s="12">
        <v>34000</v>
      </c>
      <c r="J164" s="13">
        <v>44228</v>
      </c>
      <c r="K164" s="14">
        <v>44561</v>
      </c>
    </row>
    <row r="165" spans="1:11" ht="51" x14ac:dyDescent="0.25">
      <c r="A165" s="8">
        <v>161</v>
      </c>
      <c r="B165" s="9" t="str">
        <f>HYPERLINK("https://my.zakupki.prom.ua/remote/dispatcher/state_purchase_view/23504437", "UA-2021-02-01-012171-a")</f>
        <v>UA-2021-02-01-012171-a</v>
      </c>
      <c r="C165" s="10" t="s">
        <v>294</v>
      </c>
      <c r="D165" s="11" t="s">
        <v>55</v>
      </c>
      <c r="E165" s="10" t="s">
        <v>273</v>
      </c>
      <c r="F165" s="10" t="s">
        <v>425</v>
      </c>
      <c r="G165" s="11" t="s">
        <v>105</v>
      </c>
      <c r="H165" s="11" t="s">
        <v>138</v>
      </c>
      <c r="I165" s="12">
        <v>49000</v>
      </c>
      <c r="J165" s="13">
        <v>44228</v>
      </c>
      <c r="K165" s="14">
        <v>44561</v>
      </c>
    </row>
    <row r="166" spans="1:11" ht="38.25" x14ac:dyDescent="0.25">
      <c r="A166" s="8">
        <v>162</v>
      </c>
      <c r="B166" s="9" t="str">
        <f>HYPERLINK("https://my.zakupki.prom.ua/remote/dispatcher/state_purchase_view/23456679", "UA-2021-01-29-003324-a")</f>
        <v>UA-2021-01-29-003324-a</v>
      </c>
      <c r="C166" s="10" t="s">
        <v>291</v>
      </c>
      <c r="D166" s="11" t="s">
        <v>55</v>
      </c>
      <c r="E166" s="10" t="s">
        <v>412</v>
      </c>
      <c r="F166" s="10" t="s">
        <v>450</v>
      </c>
      <c r="G166" s="11" t="s">
        <v>98</v>
      </c>
      <c r="H166" s="11" t="s">
        <v>69</v>
      </c>
      <c r="I166" s="12">
        <v>154350</v>
      </c>
      <c r="J166" s="13">
        <v>44250</v>
      </c>
      <c r="K166" s="14">
        <v>44561</v>
      </c>
    </row>
    <row r="167" spans="1:11" ht="51" x14ac:dyDescent="0.25">
      <c r="A167" s="8">
        <v>163</v>
      </c>
      <c r="B167" s="9" t="str">
        <f>HYPERLINK("https://my.zakupki.prom.ua/remote/dispatcher/state_purchase_view/23264271", "UA-2021-01-26-004200-b")</f>
        <v>UA-2021-01-26-004200-b</v>
      </c>
      <c r="C167" s="10" t="s">
        <v>372</v>
      </c>
      <c r="D167" s="11" t="s">
        <v>55</v>
      </c>
      <c r="E167" s="10" t="s">
        <v>273</v>
      </c>
      <c r="F167" s="10" t="s">
        <v>435</v>
      </c>
      <c r="G167" s="11" t="s">
        <v>121</v>
      </c>
      <c r="H167" s="11" t="s">
        <v>103</v>
      </c>
      <c r="I167" s="12">
        <v>49000</v>
      </c>
      <c r="J167" s="13">
        <v>44222</v>
      </c>
      <c r="K167" s="14">
        <v>44561</v>
      </c>
    </row>
    <row r="168" spans="1:11" ht="102" x14ac:dyDescent="0.25">
      <c r="A168" s="8">
        <v>164</v>
      </c>
      <c r="B168" s="9" t="str">
        <f>HYPERLINK("https://my.zakupki.prom.ua/remote/dispatcher/state_purchase_view/23233606", "UA-2021-01-25-008293-b")</f>
        <v>UA-2021-01-25-008293-b</v>
      </c>
      <c r="C168" s="10" t="s">
        <v>444</v>
      </c>
      <c r="D168" s="11" t="s">
        <v>55</v>
      </c>
      <c r="E168" s="10" t="s">
        <v>412</v>
      </c>
      <c r="F168" s="10" t="s">
        <v>450</v>
      </c>
      <c r="G168" s="11" t="s">
        <v>98</v>
      </c>
      <c r="H168" s="11" t="s">
        <v>48</v>
      </c>
      <c r="I168" s="12">
        <v>152323.4</v>
      </c>
      <c r="J168" s="13">
        <v>44245</v>
      </c>
      <c r="K168" s="14">
        <v>44561</v>
      </c>
    </row>
    <row r="169" spans="1:11" ht="76.5" x14ac:dyDescent="0.25">
      <c r="A169" s="8">
        <v>165</v>
      </c>
      <c r="B169" s="9" t="str">
        <f>HYPERLINK("https://my.zakupki.prom.ua/remote/dispatcher/state_purchase_view/23218653", "UA-2021-01-25-004717-b")</f>
        <v>UA-2021-01-25-004717-b</v>
      </c>
      <c r="C169" s="10" t="s">
        <v>374</v>
      </c>
      <c r="D169" s="11" t="s">
        <v>55</v>
      </c>
      <c r="E169" s="10" t="s">
        <v>273</v>
      </c>
      <c r="F169" s="10" t="s">
        <v>286</v>
      </c>
      <c r="G169" s="11" t="s">
        <v>73</v>
      </c>
      <c r="H169" s="11" t="s">
        <v>8</v>
      </c>
      <c r="I169" s="12">
        <v>1500</v>
      </c>
      <c r="J169" s="13">
        <v>44221</v>
      </c>
      <c r="K169" s="14">
        <v>44561</v>
      </c>
    </row>
    <row r="170" spans="1:11" ht="76.5" x14ac:dyDescent="0.25">
      <c r="A170" s="8">
        <v>166</v>
      </c>
      <c r="B170" s="9" t="str">
        <f>HYPERLINK("https://my.zakupki.prom.ua/remote/dispatcher/state_purchase_view/23170506", "UA-2021-01-22-006806-b")</f>
        <v>UA-2021-01-22-006806-b</v>
      </c>
      <c r="C170" s="10" t="s">
        <v>375</v>
      </c>
      <c r="D170" s="11" t="s">
        <v>55</v>
      </c>
      <c r="E170" s="10" t="s">
        <v>273</v>
      </c>
      <c r="F170" s="10" t="s">
        <v>254</v>
      </c>
      <c r="G170" s="11" t="s">
        <v>58</v>
      </c>
      <c r="H170" s="11" t="s">
        <v>52</v>
      </c>
      <c r="I170" s="12">
        <v>49000</v>
      </c>
      <c r="J170" s="13">
        <v>44218</v>
      </c>
      <c r="K170" s="14">
        <v>44561</v>
      </c>
    </row>
    <row r="171" spans="1:11" x14ac:dyDescent="0.25">
      <c r="A171" s="3"/>
    </row>
  </sheetData>
  <autoFilter ref="A4:K170"/>
  <hyperlinks>
    <hyperlink ref="B5" r:id="rId1" display="https://my.zakupki.prom.ua/remote/dispatcher/state_purchase_view/33905740"/>
    <hyperlink ref="B6" r:id="rId2" display="https://my.zakupki.prom.ua/remote/dispatcher/state_purchase_view/33903529"/>
    <hyperlink ref="B7" r:id="rId3" display="https://my.zakupki.prom.ua/remote/dispatcher/state_purchase_view/33902951"/>
    <hyperlink ref="B8" r:id="rId4" display="https://my.zakupki.prom.ua/remote/dispatcher/state_purchase_view/33902519"/>
    <hyperlink ref="B9" r:id="rId5" display="https://my.zakupki.prom.ua/remote/dispatcher/state_purchase_view/33734173"/>
    <hyperlink ref="B10" r:id="rId6" display="https://my.zakupki.prom.ua/remote/dispatcher/state_purchase_view/33659749"/>
    <hyperlink ref="B11" r:id="rId7" display="https://my.zakupki.prom.ua/remote/dispatcher/state_purchase_view/33417023"/>
    <hyperlink ref="B12" r:id="rId8" display="https://my.zakupki.prom.ua/remote/dispatcher/state_purchase_view/33372664"/>
    <hyperlink ref="B13" r:id="rId9" display="https://my.zakupki.prom.ua/remote/dispatcher/state_purchase_view/33339798"/>
    <hyperlink ref="B14" r:id="rId10" display="https://my.zakupki.prom.ua/remote/dispatcher/state_purchase_view/33250091"/>
    <hyperlink ref="B15" r:id="rId11" display="https://my.zakupki.prom.ua/remote/dispatcher/state_purchase_view/33174923"/>
    <hyperlink ref="B16" r:id="rId12" display="https://my.zakupki.prom.ua/remote/dispatcher/state_purchase_view/33172675"/>
    <hyperlink ref="B17" r:id="rId13" display="https://my.zakupki.prom.ua/remote/dispatcher/state_purchase_view/33016689"/>
    <hyperlink ref="B18" r:id="rId14" display="https://my.zakupki.prom.ua/remote/dispatcher/state_purchase_view/32920623"/>
    <hyperlink ref="B19" r:id="rId15" display="https://my.zakupki.prom.ua/remote/dispatcher/state_purchase_view/32850626"/>
    <hyperlink ref="B20" r:id="rId16" display="https://my.zakupki.prom.ua/remote/dispatcher/state_purchase_view/32796472"/>
    <hyperlink ref="B21" r:id="rId17" display="https://my.zakupki.prom.ua/remote/dispatcher/state_purchase_view/32580805"/>
    <hyperlink ref="B22" r:id="rId18" display="https://my.zakupki.prom.ua/remote/dispatcher/state_purchase_view/32516766"/>
    <hyperlink ref="B23" r:id="rId19" display="https://my.zakupki.prom.ua/remote/dispatcher/state_purchase_view/32511165"/>
    <hyperlink ref="B24" r:id="rId20" display="https://my.zakupki.prom.ua/remote/dispatcher/state_purchase_view/32507939"/>
    <hyperlink ref="B25" r:id="rId21" display="https://my.zakupki.prom.ua/remote/dispatcher/state_purchase_view/32243796"/>
    <hyperlink ref="B26" r:id="rId22" display="https://my.zakupki.prom.ua/remote/dispatcher/state_purchase_view/32188320"/>
    <hyperlink ref="B27" r:id="rId23" display="https://my.zakupki.prom.ua/remote/dispatcher/state_purchase_view/31962291"/>
    <hyperlink ref="B28" r:id="rId24" display="https://my.zakupki.prom.ua/remote/dispatcher/state_purchase_view/31960301"/>
    <hyperlink ref="B29" r:id="rId25" display="https://my.zakupki.prom.ua/remote/dispatcher/state_purchase_view/31746851"/>
    <hyperlink ref="B30" r:id="rId26" display="https://my.zakupki.prom.ua/remote/dispatcher/state_purchase_view/31700246"/>
    <hyperlink ref="B31" r:id="rId27" display="https://my.zakupki.prom.ua/remote/dispatcher/state_purchase_view/31630368"/>
    <hyperlink ref="B32" r:id="rId28" display="https://my.zakupki.prom.ua/remote/dispatcher/state_purchase_view/31398428"/>
    <hyperlink ref="B33" r:id="rId29" display="https://my.zakupki.prom.ua/remote/dispatcher/state_purchase_view/31395398"/>
    <hyperlink ref="B34" r:id="rId30" display="https://my.zakupki.prom.ua/remote/dispatcher/state_purchase_view/31392904"/>
    <hyperlink ref="B35" r:id="rId31" display="https://my.zakupki.prom.ua/remote/dispatcher/state_purchase_view/31260433"/>
    <hyperlink ref="B36" r:id="rId32" display="https://my.zakupki.prom.ua/remote/dispatcher/state_purchase_view/31259714"/>
    <hyperlink ref="B37" r:id="rId33" display="https://my.zakupki.prom.ua/remote/dispatcher/state_purchase_view/31175450"/>
    <hyperlink ref="B38" r:id="rId34" display="https://my.zakupki.prom.ua/remote/dispatcher/state_purchase_view/31166112"/>
    <hyperlink ref="B39" r:id="rId35" display="https://my.zakupki.prom.ua/remote/dispatcher/state_purchase_view/31021443"/>
    <hyperlink ref="B40" r:id="rId36" display="https://my.zakupki.prom.ua/remote/dispatcher/state_purchase_view/30928805"/>
    <hyperlink ref="B41" r:id="rId37" display="https://my.zakupki.prom.ua/remote/dispatcher/state_purchase_view/30871575"/>
    <hyperlink ref="B42" r:id="rId38" display="https://my.zakupki.prom.ua/remote/dispatcher/state_purchase_view/30549224"/>
    <hyperlink ref="B43" r:id="rId39" display="https://my.zakupki.prom.ua/remote/dispatcher/state_purchase_view/30546952"/>
    <hyperlink ref="B44" r:id="rId40" display="https://my.zakupki.prom.ua/remote/dispatcher/state_purchase_view/30379732"/>
    <hyperlink ref="B45" r:id="rId41" display="https://my.zakupki.prom.ua/remote/dispatcher/state_purchase_view/30225338"/>
    <hyperlink ref="B46" r:id="rId42" display="https://my.zakupki.prom.ua/remote/dispatcher/state_purchase_view/30128056"/>
    <hyperlink ref="B47" r:id="rId43" display="https://my.zakupki.prom.ua/remote/dispatcher/state_purchase_view/29853515"/>
    <hyperlink ref="B48" r:id="rId44" display="https://my.zakupki.prom.ua/remote/dispatcher/state_purchase_view/29807823"/>
    <hyperlink ref="B49" r:id="rId45" display="https://my.zakupki.prom.ua/remote/dispatcher/state_purchase_view/29758763"/>
    <hyperlink ref="B50" r:id="rId46" display="https://my.zakupki.prom.ua/remote/dispatcher/state_purchase_view/29455090"/>
    <hyperlink ref="B51" r:id="rId47" display="https://my.zakupki.prom.ua/remote/dispatcher/state_purchase_view/29340401"/>
    <hyperlink ref="B52" r:id="rId48" display="https://my.zakupki.prom.ua/remote/dispatcher/state_purchase_view/29223614"/>
    <hyperlink ref="B53" r:id="rId49" display="https://my.zakupki.prom.ua/remote/dispatcher/state_purchase_view/29194125"/>
    <hyperlink ref="B54" r:id="rId50" display="https://my.zakupki.prom.ua/remote/dispatcher/state_purchase_view/28946465"/>
    <hyperlink ref="B55" r:id="rId51" display="https://my.zakupki.prom.ua/remote/dispatcher/state_purchase_view/28828323"/>
    <hyperlink ref="B56" r:id="rId52" display="https://my.zakupki.prom.ua/remote/dispatcher/state_purchase_view/28643533"/>
    <hyperlink ref="B57" r:id="rId53" display="https://my.zakupki.prom.ua/remote/dispatcher/state_purchase_view/28619619"/>
    <hyperlink ref="B58" r:id="rId54" display="https://my.zakupki.prom.ua/remote/dispatcher/state_purchase_view/28483876"/>
    <hyperlink ref="B59" r:id="rId55" display="https://my.zakupki.prom.ua/remote/dispatcher/state_purchase_view/28482689"/>
    <hyperlink ref="B60" r:id="rId56" display="https://my.zakupki.prom.ua/remote/dispatcher/state_purchase_view/28452077"/>
    <hyperlink ref="B61" r:id="rId57" display="https://my.zakupki.prom.ua/remote/dispatcher/state_purchase_view/28448065"/>
    <hyperlink ref="B62" r:id="rId58" display="https://my.zakupki.prom.ua/remote/dispatcher/state_purchase_view/28444018"/>
    <hyperlink ref="B63" r:id="rId59" display="https://my.zakupki.prom.ua/remote/dispatcher/state_purchase_view/28343144"/>
    <hyperlink ref="B64" r:id="rId60" display="https://my.zakupki.prom.ua/remote/dispatcher/state_purchase_view/28307011"/>
    <hyperlink ref="B65" r:id="rId61" display="https://my.zakupki.prom.ua/remote/dispatcher/state_purchase_view/28297010"/>
    <hyperlink ref="B66" r:id="rId62" display="https://my.zakupki.prom.ua/remote/dispatcher/state_purchase_view/28260140"/>
    <hyperlink ref="B67" r:id="rId63" display="https://my.zakupki.prom.ua/remote/dispatcher/state_purchase_view/28257723"/>
    <hyperlink ref="B68" r:id="rId64" display="https://my.zakupki.prom.ua/remote/dispatcher/state_purchase_view/28240703"/>
    <hyperlink ref="B69" r:id="rId65" display="https://my.zakupki.prom.ua/remote/dispatcher/state_purchase_view/27933726"/>
    <hyperlink ref="B70" r:id="rId66" display="https://my.zakupki.prom.ua/remote/dispatcher/state_purchase_view/27930698"/>
    <hyperlink ref="B71" r:id="rId67" display="https://my.zakupki.prom.ua/remote/dispatcher/state_purchase_view/27756414"/>
    <hyperlink ref="B72" r:id="rId68" display="https://my.zakupki.prom.ua/remote/dispatcher/state_purchase_view/27733181"/>
    <hyperlink ref="B73" r:id="rId69" display="https://my.zakupki.prom.ua/remote/dispatcher/state_purchase_view/27728764"/>
    <hyperlink ref="B74" r:id="rId70" display="https://my.zakupki.prom.ua/remote/dispatcher/state_purchase_view/27693821"/>
    <hyperlink ref="B75" r:id="rId71" display="https://my.zakupki.prom.ua/remote/dispatcher/state_purchase_view/27326807"/>
    <hyperlink ref="B76" r:id="rId72" display="https://my.zakupki.prom.ua/remote/dispatcher/state_purchase_view/27098393"/>
    <hyperlink ref="B77" r:id="rId73" display="https://my.zakupki.prom.ua/remote/dispatcher/state_purchase_view/27031831"/>
    <hyperlink ref="B78" r:id="rId74" display="https://my.zakupki.prom.ua/remote/dispatcher/state_purchase_view/26923384"/>
    <hyperlink ref="B79" r:id="rId75" display="https://my.zakupki.prom.ua/remote/dispatcher/state_purchase_view/26915164"/>
    <hyperlink ref="B80" r:id="rId76" display="https://my.zakupki.prom.ua/remote/dispatcher/state_purchase_view/26903133"/>
    <hyperlink ref="B81" r:id="rId77" display="https://my.zakupki.prom.ua/remote/dispatcher/state_purchase_view/26600646"/>
    <hyperlink ref="B82" r:id="rId78" display="https://my.zakupki.prom.ua/remote/dispatcher/state_purchase_view/26288963"/>
    <hyperlink ref="B83" r:id="rId79" display="https://my.zakupki.prom.ua/remote/dispatcher/state_purchase_view/26281498"/>
    <hyperlink ref="B84" r:id="rId80" display="https://my.zakupki.prom.ua/remote/dispatcher/state_purchase_view/26256236"/>
    <hyperlink ref="B85" r:id="rId81" display="https://my.zakupki.prom.ua/remote/dispatcher/state_purchase_view/26226795"/>
    <hyperlink ref="B86" r:id="rId82" display="https://my.zakupki.prom.ua/remote/dispatcher/state_purchase_view/26224693"/>
    <hyperlink ref="B87" r:id="rId83" display="https://my.zakupki.prom.ua/remote/dispatcher/state_purchase_view/26038854"/>
    <hyperlink ref="B88" r:id="rId84" display="https://my.zakupki.prom.ua/remote/dispatcher/state_purchase_view/25996580"/>
    <hyperlink ref="B89" r:id="rId85" display="https://my.zakupki.prom.ua/remote/dispatcher/state_purchase_view/25995289"/>
    <hyperlink ref="B90" r:id="rId86" display="https://my.zakupki.prom.ua/remote/dispatcher/state_purchase_view/25839890"/>
    <hyperlink ref="B91" r:id="rId87" display="https://my.zakupki.prom.ua/remote/dispatcher/state_purchase_view/25826291"/>
    <hyperlink ref="B92" r:id="rId88" display="https://my.zakupki.prom.ua/remote/dispatcher/state_purchase_view/25823558"/>
    <hyperlink ref="B93" r:id="rId89" display="https://my.zakupki.prom.ua/remote/dispatcher/state_purchase_view/25780767"/>
    <hyperlink ref="B94" r:id="rId90" display="https://my.zakupki.prom.ua/remote/dispatcher/state_purchase_view/25641208"/>
    <hyperlink ref="B95" r:id="rId91" display="https://my.zakupki.prom.ua/remote/dispatcher/state_purchase_view/25463132"/>
    <hyperlink ref="B96" r:id="rId92" display="https://my.zakupki.prom.ua/remote/dispatcher/state_purchase_view/25411412"/>
    <hyperlink ref="B97" r:id="rId93" display="https://my.zakupki.prom.ua/remote/dispatcher/state_purchase_view/25410681"/>
    <hyperlink ref="B98" r:id="rId94" display="https://my.zakupki.prom.ua/remote/dispatcher/state_purchase_view/25408550"/>
    <hyperlink ref="B99" r:id="rId95" display="https://my.zakupki.prom.ua/remote/dispatcher/state_purchase_view/25393753"/>
    <hyperlink ref="B100" r:id="rId96" display="https://my.zakupki.prom.ua/remote/dispatcher/state_purchase_view/25330124"/>
    <hyperlink ref="B101" r:id="rId97" display="https://my.zakupki.prom.ua/remote/dispatcher/state_purchase_view/25271333"/>
    <hyperlink ref="B102" r:id="rId98" display="https://my.zakupki.prom.ua/remote/dispatcher/state_purchase_view/25240713"/>
    <hyperlink ref="B103" r:id="rId99" display="https://my.zakupki.prom.ua/remote/dispatcher/state_purchase_view/25237783"/>
    <hyperlink ref="B104" r:id="rId100" display="https://my.zakupki.prom.ua/remote/dispatcher/state_purchase_view/25173574"/>
    <hyperlink ref="B105" r:id="rId101" display="https://my.zakupki.prom.ua/remote/dispatcher/state_purchase_view/25134591"/>
    <hyperlink ref="B106" r:id="rId102" display="https://my.zakupki.prom.ua/remote/dispatcher/state_purchase_view/25132490"/>
    <hyperlink ref="B107" r:id="rId103" display="https://my.zakupki.prom.ua/remote/dispatcher/state_purchase_view/25083408"/>
    <hyperlink ref="B108" r:id="rId104" display="https://my.zakupki.prom.ua/remote/dispatcher/state_purchase_view/25044785"/>
    <hyperlink ref="B109" r:id="rId105" display="https://my.zakupki.prom.ua/remote/dispatcher/state_purchase_view/25044338"/>
    <hyperlink ref="B110" r:id="rId106" display="https://my.zakupki.prom.ua/remote/dispatcher/state_purchase_view/24901853"/>
    <hyperlink ref="B111" r:id="rId107" display="https://my.zakupki.prom.ua/remote/dispatcher/state_purchase_view/24846984"/>
    <hyperlink ref="B112" r:id="rId108" display="https://my.zakupki.prom.ua/remote/dispatcher/state_purchase_view/24829610"/>
    <hyperlink ref="B113" r:id="rId109" display="https://my.zakupki.prom.ua/remote/dispatcher/state_purchase_view/24812201"/>
    <hyperlink ref="B114" r:id="rId110" display="https://my.zakupki.prom.ua/remote/dispatcher/state_purchase_view/24790156"/>
    <hyperlink ref="B115" r:id="rId111" display="https://my.zakupki.prom.ua/remote/dispatcher/state_purchase_view/24781873"/>
    <hyperlink ref="B116" r:id="rId112" display="https://my.zakupki.prom.ua/remote/dispatcher/state_purchase_view/24757768"/>
    <hyperlink ref="B117" r:id="rId113" display="https://my.zakupki.prom.ua/remote/dispatcher/state_purchase_view/24720807"/>
    <hyperlink ref="B118" r:id="rId114" display="https://my.zakupki.prom.ua/remote/dispatcher/state_purchase_view/24720548"/>
    <hyperlink ref="B119" r:id="rId115" display="https://my.zakupki.prom.ua/remote/dispatcher/state_purchase_view/24719608"/>
    <hyperlink ref="B120" r:id="rId116" display="https://my.zakupki.prom.ua/remote/dispatcher/state_purchase_view/24718017"/>
    <hyperlink ref="B121" r:id="rId117" display="https://my.zakupki.prom.ua/remote/dispatcher/state_purchase_view/24710904"/>
    <hyperlink ref="B122" r:id="rId118" display="https://my.zakupki.prom.ua/remote/dispatcher/state_purchase_view/24707689"/>
    <hyperlink ref="B123" r:id="rId119" display="https://my.zakupki.prom.ua/remote/dispatcher/state_purchase_view/24617318"/>
    <hyperlink ref="B124" r:id="rId120" display="https://my.zakupki.prom.ua/remote/dispatcher/state_purchase_view/24613643"/>
    <hyperlink ref="B125" r:id="rId121" display="https://my.zakupki.prom.ua/remote/dispatcher/state_purchase_view/24546181"/>
    <hyperlink ref="B126" r:id="rId122" display="https://my.zakupki.prom.ua/remote/dispatcher/state_purchase_view/24545377"/>
    <hyperlink ref="B127" r:id="rId123" display="https://my.zakupki.prom.ua/remote/dispatcher/state_purchase_view/24450829"/>
    <hyperlink ref="B128" r:id="rId124" display="https://my.zakupki.prom.ua/remote/dispatcher/state_purchase_view/24450403"/>
    <hyperlink ref="B129" r:id="rId125" display="https://my.zakupki.prom.ua/remote/dispatcher/state_purchase_view/24449360"/>
    <hyperlink ref="B130" r:id="rId126" display="https://my.zakupki.prom.ua/remote/dispatcher/state_purchase_view/24448341"/>
    <hyperlink ref="B131" r:id="rId127" display="https://my.zakupki.prom.ua/remote/dispatcher/state_purchase_view/24447438"/>
    <hyperlink ref="B132" r:id="rId128" display="https://my.zakupki.prom.ua/remote/dispatcher/state_purchase_view/24434784"/>
    <hyperlink ref="B133" r:id="rId129" display="https://my.zakupki.prom.ua/remote/dispatcher/state_purchase_view/24433245"/>
    <hyperlink ref="B134" r:id="rId130" display="https://my.zakupki.prom.ua/remote/dispatcher/state_purchase_view/24414804"/>
    <hyperlink ref="B135" r:id="rId131" display="https://my.zakupki.prom.ua/remote/dispatcher/state_purchase_view/24414505"/>
    <hyperlink ref="B136" r:id="rId132" display="https://my.zakupki.prom.ua/remote/dispatcher/state_purchase_view/24414058"/>
    <hyperlink ref="B137" r:id="rId133" display="https://my.zakupki.prom.ua/remote/dispatcher/state_purchase_view/24413658"/>
    <hyperlink ref="B138" r:id="rId134" display="https://my.zakupki.prom.ua/remote/dispatcher/state_purchase_view/24412326"/>
    <hyperlink ref="B139" r:id="rId135" display="https://my.zakupki.prom.ua/remote/dispatcher/state_purchase_view/24410740"/>
    <hyperlink ref="B140" r:id="rId136" display="https://my.zakupki.prom.ua/remote/dispatcher/state_purchase_view/24408496"/>
    <hyperlink ref="B141" r:id="rId137" display="https://my.zakupki.prom.ua/remote/dispatcher/state_purchase_view/24405466"/>
    <hyperlink ref="B142" r:id="rId138" display="https://my.zakupki.prom.ua/remote/dispatcher/state_purchase_view/24350043"/>
    <hyperlink ref="B143" r:id="rId139" display="https://my.zakupki.prom.ua/remote/dispatcher/state_purchase_view/24348927"/>
    <hyperlink ref="B144" r:id="rId140" display="https://my.zakupki.prom.ua/remote/dispatcher/state_purchase_view/24346932"/>
    <hyperlink ref="B145" r:id="rId141" display="https://my.zakupki.prom.ua/remote/dispatcher/state_purchase_view/24317897"/>
    <hyperlink ref="B146" r:id="rId142" display="https://my.zakupki.prom.ua/remote/dispatcher/state_purchase_view/24265259"/>
    <hyperlink ref="B147" r:id="rId143" display="https://my.zakupki.prom.ua/remote/dispatcher/state_purchase_view/24170615"/>
    <hyperlink ref="B148" r:id="rId144" display="https://my.zakupki.prom.ua/remote/dispatcher/state_purchase_view/24075138"/>
    <hyperlink ref="B149" r:id="rId145" display="https://my.zakupki.prom.ua/remote/dispatcher/state_purchase_view/23979351"/>
    <hyperlink ref="B150" r:id="rId146" display="https://my.zakupki.prom.ua/remote/dispatcher/state_purchase_view/23976409"/>
    <hyperlink ref="B151" r:id="rId147" display="https://my.zakupki.prom.ua/remote/dispatcher/state_purchase_view/23972930"/>
    <hyperlink ref="B152" r:id="rId148" display="https://my.zakupki.prom.ua/remote/dispatcher/state_purchase_view/23955313"/>
    <hyperlink ref="B153" r:id="rId149" display="https://my.zakupki.prom.ua/remote/dispatcher/state_purchase_view/23833574"/>
    <hyperlink ref="B154" r:id="rId150" display="https://my.zakupki.prom.ua/remote/dispatcher/state_purchase_view/23831544"/>
    <hyperlink ref="B155" r:id="rId151" display="https://my.zakupki.prom.ua/remote/dispatcher/state_purchase_view/23783855"/>
    <hyperlink ref="B156" r:id="rId152" display="https://my.zakupki.prom.ua/remote/dispatcher/state_purchase_view/23782875"/>
    <hyperlink ref="B157" r:id="rId153" display="https://my.zakupki.prom.ua/remote/dispatcher/state_purchase_view/23766099"/>
    <hyperlink ref="B158" r:id="rId154" display="https://my.zakupki.prom.ua/remote/dispatcher/state_purchase_view/23717929"/>
    <hyperlink ref="B159" r:id="rId155" display="https://my.zakupki.prom.ua/remote/dispatcher/state_purchase_view/23710710"/>
    <hyperlink ref="B160" r:id="rId156" display="https://my.zakupki.prom.ua/remote/dispatcher/state_purchase_view/23707194"/>
    <hyperlink ref="B161" r:id="rId157" display="https://my.zakupki.prom.ua/remote/dispatcher/state_purchase_view/23705571"/>
    <hyperlink ref="B162" r:id="rId158" display="https://my.zakupki.prom.ua/remote/dispatcher/state_purchase_view/23703236"/>
    <hyperlink ref="B163" r:id="rId159" display="https://my.zakupki.prom.ua/remote/dispatcher/state_purchase_view/23509763"/>
    <hyperlink ref="B164" r:id="rId160" display="https://my.zakupki.prom.ua/remote/dispatcher/state_purchase_view/23507839"/>
    <hyperlink ref="B165" r:id="rId161" display="https://my.zakupki.prom.ua/remote/dispatcher/state_purchase_view/23504437"/>
    <hyperlink ref="B166" r:id="rId162" display="https://my.zakupki.prom.ua/remote/dispatcher/state_purchase_view/23456679"/>
    <hyperlink ref="B167" r:id="rId163" display="https://my.zakupki.prom.ua/remote/dispatcher/state_purchase_view/23264271"/>
    <hyperlink ref="B168" r:id="rId164" display="https://my.zakupki.prom.ua/remote/dispatcher/state_purchase_view/23233606"/>
    <hyperlink ref="B169" r:id="rId165" display="https://my.zakupki.prom.ua/remote/dispatcher/state_purchase_view/23218653"/>
    <hyperlink ref="B170" r:id="rId166" display="https://my.zakupki.prom.ua/remote/dispatcher/state_purchase_view/23170506"/>
  </hyperlinks>
  <pageMargins left="0.25" right="0.25" top="0.75" bottom="0.75" header="0.3" footer="0.3"/>
  <pageSetup paperSize="9" orientation="landscape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Бухгалтер</cp:lastModifiedBy>
  <cp:lastPrinted>2023-03-29T08:17:35Z</cp:lastPrinted>
  <dcterms:created xsi:type="dcterms:W3CDTF">2023-03-27T18:48:55Z</dcterms:created>
  <dcterms:modified xsi:type="dcterms:W3CDTF">2023-03-29T08:18:02Z</dcterms:modified>
</cp:coreProperties>
</file>