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ВІТИ в ДПІ і департамент\Звіти і листи в департамент\Інформація згідно листа виконкому №30 від 22-03-2023\"/>
    </mc:Choice>
  </mc:AlternateContent>
  <bookViews>
    <workbookView xWindow="240" yWindow="525" windowWidth="18855" windowHeight="11190"/>
  </bookViews>
  <sheets>
    <sheet name="Sheet" sheetId="1" r:id="rId1"/>
  </sheets>
  <definedNames>
    <definedName name="_xlnm._FilterDatabase" localSheetId="0" hidden="1">Sheet!$A$5:$J$477</definedName>
  </definedNames>
  <calcPr calcId="152511"/>
</workbook>
</file>

<file path=xl/calcChain.xml><?xml version="1.0" encoding="utf-8"?>
<calcChain xmlns="http://schemas.openxmlformats.org/spreadsheetml/2006/main">
  <c r="B477" i="1" l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<sst xmlns="http://schemas.openxmlformats.org/spreadsheetml/2006/main" count="2352" uniqueCount="982">
  <si>
    <t>-</t>
  </si>
  <si>
    <t>00-1000122</t>
  </si>
  <si>
    <t>00-1000154</t>
  </si>
  <si>
    <t>00-1000290</t>
  </si>
  <si>
    <t>00-1000330</t>
  </si>
  <si>
    <t>00-1000435</t>
  </si>
  <si>
    <t>00-1000625</t>
  </si>
  <si>
    <t>00-1000821</t>
  </si>
  <si>
    <t>00-1000862</t>
  </si>
  <si>
    <t>00-1001466</t>
  </si>
  <si>
    <t>00-1001538</t>
  </si>
  <si>
    <t>00-1001540</t>
  </si>
  <si>
    <t>00-1001576</t>
  </si>
  <si>
    <t>00-1001577</t>
  </si>
  <si>
    <t>00-7000085</t>
  </si>
  <si>
    <t>00-7000176</t>
  </si>
  <si>
    <t>00-7000458</t>
  </si>
  <si>
    <t>00-7000966</t>
  </si>
  <si>
    <t>00-7001026</t>
  </si>
  <si>
    <t>00-7001112</t>
  </si>
  <si>
    <t>00-7001302</t>
  </si>
  <si>
    <t>0000071</t>
  </si>
  <si>
    <t>001/28.06.2022</t>
  </si>
  <si>
    <t>00131587</t>
  </si>
  <si>
    <t>0043-22</t>
  </si>
  <si>
    <t>0107</t>
  </si>
  <si>
    <t>02</t>
  </si>
  <si>
    <t>02/07</t>
  </si>
  <si>
    <t>03972658</t>
  </si>
  <si>
    <t>04725912</t>
  </si>
  <si>
    <t>05</t>
  </si>
  <si>
    <t>06</t>
  </si>
  <si>
    <t>0817</t>
  </si>
  <si>
    <t>08544</t>
  </si>
  <si>
    <t>0913</t>
  </si>
  <si>
    <t>1</t>
  </si>
  <si>
    <t>1-732/22</t>
  </si>
  <si>
    <t>1/7</t>
  </si>
  <si>
    <t>1001</t>
  </si>
  <si>
    <t>1029</t>
  </si>
  <si>
    <t>1037</t>
  </si>
  <si>
    <t>104</t>
  </si>
  <si>
    <t>1053</t>
  </si>
  <si>
    <t>109</t>
  </si>
  <si>
    <t>11</t>
  </si>
  <si>
    <t>111.013.001.906</t>
  </si>
  <si>
    <t>113514</t>
  </si>
  <si>
    <t>118</t>
  </si>
  <si>
    <t>12</t>
  </si>
  <si>
    <t>1271-18</t>
  </si>
  <si>
    <t>12914</t>
  </si>
  <si>
    <t>13</t>
  </si>
  <si>
    <t>13/06</t>
  </si>
  <si>
    <t>13553404</t>
  </si>
  <si>
    <t>136</t>
  </si>
  <si>
    <t>14</t>
  </si>
  <si>
    <t>14424</t>
  </si>
  <si>
    <t>146</t>
  </si>
  <si>
    <t>15</t>
  </si>
  <si>
    <t>1556-18</t>
  </si>
  <si>
    <t>1557-18</t>
  </si>
  <si>
    <t>16</t>
  </si>
  <si>
    <t>16094</t>
  </si>
  <si>
    <t>1647712922</t>
  </si>
  <si>
    <t>17</t>
  </si>
  <si>
    <t>171</t>
  </si>
  <si>
    <t>1710007673</t>
  </si>
  <si>
    <t>1780</t>
  </si>
  <si>
    <t>1781-18</t>
  </si>
  <si>
    <t>1799</t>
  </si>
  <si>
    <t>18</t>
  </si>
  <si>
    <t>1847</t>
  </si>
  <si>
    <t>1856</t>
  </si>
  <si>
    <t>1878609613</t>
  </si>
  <si>
    <t>19</t>
  </si>
  <si>
    <t>192-31-3256-10</t>
  </si>
  <si>
    <t>192-33-3240-10</t>
  </si>
  <si>
    <t>192-33-3255-10</t>
  </si>
  <si>
    <t>1923414905</t>
  </si>
  <si>
    <t>1927</t>
  </si>
  <si>
    <t>1930</t>
  </si>
  <si>
    <t>1961</t>
  </si>
  <si>
    <t>1971</t>
  </si>
  <si>
    <t>1979</t>
  </si>
  <si>
    <t>2</t>
  </si>
  <si>
    <t>20</t>
  </si>
  <si>
    <t>200</t>
  </si>
  <si>
    <t>2011</t>
  </si>
  <si>
    <t>2013</t>
  </si>
  <si>
    <t>2017</t>
  </si>
  <si>
    <t>2019</t>
  </si>
  <si>
    <t>2025</t>
  </si>
  <si>
    <t>2039</t>
  </si>
  <si>
    <t>2040</t>
  </si>
  <si>
    <t>2046112503</t>
  </si>
  <si>
    <t>20762344</t>
  </si>
  <si>
    <t>20774790</t>
  </si>
  <si>
    <t>20775105</t>
  </si>
  <si>
    <t>20810304</t>
  </si>
  <si>
    <t>2084213727</t>
  </si>
  <si>
    <t>2098</t>
  </si>
  <si>
    <t>21</t>
  </si>
  <si>
    <t>215</t>
  </si>
  <si>
    <t>2151617395</t>
  </si>
  <si>
    <t>21626809</t>
  </si>
  <si>
    <t>21673832</t>
  </si>
  <si>
    <t>22</t>
  </si>
  <si>
    <t>2200616450</t>
  </si>
  <si>
    <t>2206-02</t>
  </si>
  <si>
    <t>22097431</t>
  </si>
  <si>
    <t>2212/2</t>
  </si>
  <si>
    <t>22136856</t>
  </si>
  <si>
    <t>22174404</t>
  </si>
  <si>
    <t>22336769</t>
  </si>
  <si>
    <t>22367215</t>
  </si>
  <si>
    <t>22406487</t>
  </si>
  <si>
    <t>22410247</t>
  </si>
  <si>
    <t>226</t>
  </si>
  <si>
    <t>23</t>
  </si>
  <si>
    <t>23.06.22</t>
  </si>
  <si>
    <t>23243</t>
  </si>
  <si>
    <t>2388</t>
  </si>
  <si>
    <t>23967437</t>
  </si>
  <si>
    <t>24</t>
  </si>
  <si>
    <t>2404110331</t>
  </si>
  <si>
    <t>24165</t>
  </si>
  <si>
    <t>2431713335</t>
  </si>
  <si>
    <t>2460400554</t>
  </si>
  <si>
    <t>2484213510</t>
  </si>
  <si>
    <t>25</t>
  </si>
  <si>
    <t>2501401711</t>
  </si>
  <si>
    <t>2547404935</t>
  </si>
  <si>
    <t>25733</t>
  </si>
  <si>
    <t>2587508245</t>
  </si>
  <si>
    <t>26</t>
  </si>
  <si>
    <t>26/10</t>
  </si>
  <si>
    <t>261</t>
  </si>
  <si>
    <t>2638815813</t>
  </si>
  <si>
    <t>2685321184</t>
  </si>
  <si>
    <t>2697015778</t>
  </si>
  <si>
    <t>27</t>
  </si>
  <si>
    <t>27162</t>
  </si>
  <si>
    <t>273</t>
  </si>
  <si>
    <t>2734905391</t>
  </si>
  <si>
    <t>2743613690</t>
  </si>
  <si>
    <t>2750916315</t>
  </si>
  <si>
    <t>28</t>
  </si>
  <si>
    <t>2800202438</t>
  </si>
  <si>
    <t>2815314572</t>
  </si>
  <si>
    <t>2824906797</t>
  </si>
  <si>
    <t>2827713371</t>
  </si>
  <si>
    <t>2856105478</t>
  </si>
  <si>
    <t>2858804915</t>
  </si>
  <si>
    <t>2893803114</t>
  </si>
  <si>
    <t>29</t>
  </si>
  <si>
    <t>2914403473</t>
  </si>
  <si>
    <t>2921804058</t>
  </si>
  <si>
    <t>2930713656</t>
  </si>
  <si>
    <t>2968910726</t>
  </si>
  <si>
    <t>3</t>
  </si>
  <si>
    <t>30</t>
  </si>
  <si>
    <t>30/08</t>
  </si>
  <si>
    <t>30028507</t>
  </si>
  <si>
    <t>3017018659</t>
  </si>
  <si>
    <t>302558</t>
  </si>
  <si>
    <t>3028505519</t>
  </si>
  <si>
    <t>30444919</t>
  </si>
  <si>
    <t>3065710412</t>
  </si>
  <si>
    <t>3087614841</t>
  </si>
  <si>
    <t>31</t>
  </si>
  <si>
    <t>31264010</t>
  </si>
  <si>
    <t>31487471</t>
  </si>
  <si>
    <t>315</t>
  </si>
  <si>
    <t>31754834</t>
  </si>
  <si>
    <t>3190308195</t>
  </si>
  <si>
    <t>32</t>
  </si>
  <si>
    <t>3224507115</t>
  </si>
  <si>
    <t>3244106055</t>
  </si>
  <si>
    <t>32482186</t>
  </si>
  <si>
    <t>32490244</t>
  </si>
  <si>
    <t>32923858</t>
  </si>
  <si>
    <t>33</t>
  </si>
  <si>
    <t>33195709</t>
  </si>
  <si>
    <t>3353102998</t>
  </si>
  <si>
    <t>33810565</t>
  </si>
  <si>
    <t>34</t>
  </si>
  <si>
    <t>3414404479</t>
  </si>
  <si>
    <t>34419048</t>
  </si>
  <si>
    <t>34454318</t>
  </si>
  <si>
    <t>3456505666</t>
  </si>
  <si>
    <t>35</t>
  </si>
  <si>
    <t>35575592</t>
  </si>
  <si>
    <t>35775774</t>
  </si>
  <si>
    <t>35838749</t>
  </si>
  <si>
    <t>36</t>
  </si>
  <si>
    <t>36182870</t>
  </si>
  <si>
    <t>36378103</t>
  </si>
  <si>
    <t>368</t>
  </si>
  <si>
    <t>37</t>
  </si>
  <si>
    <t>37599725</t>
  </si>
  <si>
    <t>37656348</t>
  </si>
  <si>
    <t>38</t>
  </si>
  <si>
    <t>38007479</t>
  </si>
  <si>
    <t>38345221</t>
  </si>
  <si>
    <t>38609440</t>
  </si>
  <si>
    <t>39</t>
  </si>
  <si>
    <t>392</t>
  </si>
  <si>
    <t>39263391</t>
  </si>
  <si>
    <t>39448981</t>
  </si>
  <si>
    <t>39824919</t>
  </si>
  <si>
    <t>4</t>
  </si>
  <si>
    <t>40</t>
  </si>
  <si>
    <t>40080673</t>
  </si>
  <si>
    <t>40145253</t>
  </si>
  <si>
    <t>41</t>
  </si>
  <si>
    <t>413053</t>
  </si>
  <si>
    <t>41609173</t>
  </si>
  <si>
    <t>418</t>
  </si>
  <si>
    <t>419</t>
  </si>
  <si>
    <t>42</t>
  </si>
  <si>
    <t>42005158</t>
  </si>
  <si>
    <t>42525220</t>
  </si>
  <si>
    <t>427</t>
  </si>
  <si>
    <t>43</t>
  </si>
  <si>
    <t>43032947</t>
  </si>
  <si>
    <t>43626803</t>
  </si>
  <si>
    <t>43871891</t>
  </si>
  <si>
    <t>43876135</t>
  </si>
  <si>
    <t>43925983</t>
  </si>
  <si>
    <t>44</t>
  </si>
  <si>
    <t>44260226</t>
  </si>
  <si>
    <t>44314793</t>
  </si>
  <si>
    <t>45</t>
  </si>
  <si>
    <t>4582</t>
  </si>
  <si>
    <t>46</t>
  </si>
  <si>
    <t>47</t>
  </si>
  <si>
    <t>48</t>
  </si>
  <si>
    <t>48 ПТ-5606/22</t>
  </si>
  <si>
    <t>48 ПТ-7170/22</t>
  </si>
  <si>
    <t>48-283/22</t>
  </si>
  <si>
    <t>48ПК-649/22</t>
  </si>
  <si>
    <t>48ПТ-3720/22</t>
  </si>
  <si>
    <t>48ПТ-7172/22</t>
  </si>
  <si>
    <t>48ТЛБЗ-10753/22</t>
  </si>
  <si>
    <t>48ТЛБЗ-10793/22</t>
  </si>
  <si>
    <t>48ТЛБЗ-12862/22</t>
  </si>
  <si>
    <t>48ТЛБЗ-12867/22</t>
  </si>
  <si>
    <t>48ТЛБЗ-17517/22</t>
  </si>
  <si>
    <t>48ТЛБЗ-19020/22</t>
  </si>
  <si>
    <t>48ТЛБЗ-19966/22</t>
  </si>
  <si>
    <t>48ТЛБЗ-21403/22</t>
  </si>
  <si>
    <t>48ТЛБЗ-21406/22</t>
  </si>
  <si>
    <t>48ТЛБЗ-22173/22</t>
  </si>
  <si>
    <t>48ТЛБЗ-22781/22</t>
  </si>
  <si>
    <t>48ТЛБЗ-25343/22</t>
  </si>
  <si>
    <t>48ТЛБЗ-25694/22</t>
  </si>
  <si>
    <t>48ТЛБЗ-26612/22</t>
  </si>
  <si>
    <t>48ТЛБЗ-28538/22</t>
  </si>
  <si>
    <t>48ТЛБЗ-28990/22</t>
  </si>
  <si>
    <t>48ТЛБЗ-29695/22</t>
  </si>
  <si>
    <t>48ТЛБЗ-30518/22</t>
  </si>
  <si>
    <t>48ТЛБЗ-30519/22</t>
  </si>
  <si>
    <t>48ТЛБЗ-31738/22</t>
  </si>
  <si>
    <t>48ТЛБЗ-31739/22</t>
  </si>
  <si>
    <t>49</t>
  </si>
  <si>
    <t>5</t>
  </si>
  <si>
    <t>5-А</t>
  </si>
  <si>
    <t>50</t>
  </si>
  <si>
    <t>51</t>
  </si>
  <si>
    <t>52</t>
  </si>
  <si>
    <t>53</t>
  </si>
  <si>
    <t>54</t>
  </si>
  <si>
    <t>55</t>
  </si>
  <si>
    <t>55-1</t>
  </si>
  <si>
    <t>550</t>
  </si>
  <si>
    <t>5540</t>
  </si>
  <si>
    <t>56</t>
  </si>
  <si>
    <t>57</t>
  </si>
  <si>
    <t>58</t>
  </si>
  <si>
    <t>59</t>
  </si>
  <si>
    <t>6-ВР</t>
  </si>
  <si>
    <t>60</t>
  </si>
  <si>
    <t>61</t>
  </si>
  <si>
    <t>615-ІММ</t>
  </si>
  <si>
    <t>62</t>
  </si>
  <si>
    <t>62/1</t>
  </si>
  <si>
    <t>62/2</t>
  </si>
  <si>
    <t>624</t>
  </si>
  <si>
    <t>63</t>
  </si>
  <si>
    <t>630</t>
  </si>
  <si>
    <t>64</t>
  </si>
  <si>
    <t>65</t>
  </si>
  <si>
    <t>66</t>
  </si>
  <si>
    <t>67</t>
  </si>
  <si>
    <t>68</t>
  </si>
  <si>
    <t>684-22</t>
  </si>
  <si>
    <t>69</t>
  </si>
  <si>
    <t>695</t>
  </si>
  <si>
    <t>69900</t>
  </si>
  <si>
    <t>7</t>
  </si>
  <si>
    <t>7 ДЕРЖАВНИЙ ПОЖЕЖНО-РЯТУВАЛЬНИЙ ЗАГІН ГОЛОВНОГО УПРАВЛІННЯ ДЕРЖАВНОЇ СЛУЖБИ УКРАЇНИ З НАДЗВИЧАЙНИХ СИТУАЦІЙ У ЛЬВІВСЬКІЙ ОБЛАСТІ</t>
  </si>
  <si>
    <t>7/5/2-24</t>
  </si>
  <si>
    <t>70</t>
  </si>
  <si>
    <t>71</t>
  </si>
  <si>
    <t>72</t>
  </si>
  <si>
    <t>73</t>
  </si>
  <si>
    <t>7336</t>
  </si>
  <si>
    <t>7341</t>
  </si>
  <si>
    <t>74</t>
  </si>
  <si>
    <t>75</t>
  </si>
  <si>
    <t>76</t>
  </si>
  <si>
    <t>77</t>
  </si>
  <si>
    <t>78</t>
  </si>
  <si>
    <t>79</t>
  </si>
  <si>
    <t>8</t>
  </si>
  <si>
    <t>80</t>
  </si>
  <si>
    <t>8003/22/1/006850-5</t>
  </si>
  <si>
    <t>821</t>
  </si>
  <si>
    <t>85</t>
  </si>
  <si>
    <t>8545</t>
  </si>
  <si>
    <t>86</t>
  </si>
  <si>
    <t>88</t>
  </si>
  <si>
    <t>89</t>
  </si>
  <si>
    <t>9</t>
  </si>
  <si>
    <t>925-18</t>
  </si>
  <si>
    <t>926-18</t>
  </si>
  <si>
    <t>927-18</t>
  </si>
  <si>
    <t>950</t>
  </si>
  <si>
    <t>953</t>
  </si>
  <si>
    <t>Armix клей до плитки супер (еластичний) РL-S 25 кг; Клей ПВА-Д Дивоцвіт</t>
  </si>
  <si>
    <t>CФ-0000045</t>
  </si>
  <si>
    <t>CФ-1028</t>
  </si>
  <si>
    <t>DRG-0003120</t>
  </si>
  <si>
    <t>OX437D Фільтр (L439); LX1926/LX1503 Фільтр (71702); KX78D Фільтр С511</t>
  </si>
  <si>
    <t>ЄДРПОУ переможця</t>
  </si>
  <si>
    <t>Євроруберойд ЕКП 4,0 (10м2); Євроруберойд ХПП 2,5 (15м2)</t>
  </si>
  <si>
    <t>Ємність горизонтальна кругла 200 л</t>
  </si>
  <si>
    <t>ІВАНИШИН ВІКТОР ВОЛОДИМИРОВИЧ</t>
  </si>
  <si>
    <t>Іваськів Юрій Степанович</t>
  </si>
  <si>
    <t>Ідентифікатор закупівлі</t>
  </si>
  <si>
    <t>Ізолента чорна, синя</t>
  </si>
  <si>
    <t>Ізоляційна стрічка</t>
  </si>
  <si>
    <t>Ізострічка ПВХ 30 м; Ізострічка ХБ 15м</t>
  </si>
  <si>
    <t>Ізострічка ПВХ чорна</t>
  </si>
  <si>
    <t>Індикатор 4х190 мм; Набір бокорізи 160 мм пасатижі 180мм довгогубці 160мм; Набір ключів імбусових (1,5-10мм) 9шт; Набір ключів комбінованих 12шт (6-22 мм); Набір свердл по металу 1-10мм 19 шт STHOR; Ключ трубний важільний №2 400мм; Ключ трубний важільний №3 500мм; Ключ розвідний 300мм 0-35мм; Ключ розвідний 200мм 0-24мм; Труборіз трубний ПВХ 42мм; Набір головок на тримачі 1/2 10-24мм; Трещітка квадр. 1/2 ; Набір плашок сантехнічних; Ключ трубний важільний №1 90гр. Міол; Кліщі переставні 250мм Профі</t>
  </si>
  <si>
    <t>А000001503</t>
  </si>
  <si>
    <t>А000001532</t>
  </si>
  <si>
    <t>АВВГ 4х25; Провід СІП-5 2х16; Провід ПВ 3- 6 чорний</t>
  </si>
  <si>
    <t>АР-1000202</t>
  </si>
  <si>
    <t>Авт. вимикач ВА63 1Р 100А С; Авт. вимикач ВА63 3Р 40А С; Контактор КМИ-10910 09А 220В/АСЗ 1НО; ТМ50-розетка з таймером (добова) 3500W/16A 230V; Розетка біла 1 на з/з ; Розетка 2 з/з; Вимикач білий 2 кл.</t>
  </si>
  <si>
    <t>Автоматичний вимикач АВТ ВА47-100 1Р 100А</t>
  </si>
  <si>
    <t>Автомобіль NISSAN PRIMASTAR (вантажний спеціалізований)</t>
  </si>
  <si>
    <t>Автошина 175/70 R13 Росава БЦ-20 82Т</t>
  </si>
  <si>
    <t>Автошина 185/75 R16C Росава БЦ-24 104/102N</t>
  </si>
  <si>
    <t>Акумулятор 6ст-74 Start Eco</t>
  </si>
  <si>
    <t>Акумулятор Kainar Maximus 6cт-60</t>
  </si>
  <si>
    <t>Акумуляторна батарея Dnipro-M ВР-220 2 А/год; Зарядний пристрій Dnipro-M FC-223; Кейс пластиковий до акумуляторного гвинтоверта Dnipro-M DTD-200BC ULTRA; Акумуляторний дриль-шуруповерт Dnipro-M CD-218 (без АКБ та ЗП)</t>
  </si>
  <si>
    <t>Антисептичні засоби.</t>
  </si>
  <si>
    <t>Арматура</t>
  </si>
  <si>
    <t>Арматура д. 10; Кутник 32х32х4; Кутник 40х40х4; Швелер 8; Швелер 10; Полоса 30х4; Труба профільна 50х50х3</t>
  </si>
  <si>
    <t>БАРЩИК СЕМЕН ІВАНОВИЧ</t>
  </si>
  <si>
    <t>БУЙ ОКСАНА РОСТИСЛАВІВНА</t>
  </si>
  <si>
    <t>Багатофункціональний пристрій HP</t>
  </si>
  <si>
    <t>Барвники</t>
  </si>
  <si>
    <t>Батарейка R 6 GP</t>
  </si>
  <si>
    <t>Батарейка R6 GP</t>
  </si>
  <si>
    <t>Безконтактний детектор напруги UNI-T UT12D-EU</t>
  </si>
  <si>
    <t>Бензин А-92; Бензин А-95; Дизельне паливо</t>
  </si>
  <si>
    <t>Бензин А-95</t>
  </si>
  <si>
    <t>Бензин А-95 Пульс; Дизельне паливо Пульс</t>
  </si>
  <si>
    <t>Бензин А-95; Дизельне паливо</t>
  </si>
  <si>
    <t>Бензопила MS230 35 cм.</t>
  </si>
  <si>
    <t>Бойлер 100л ATLANTIК STEATITE (Сух. тен)</t>
  </si>
  <si>
    <t>Бокорізи, чорний метал; Викрутка діелектрична РН1х100мм; Викрутка діелектрична РН2х100мм; Круглогубці, чорний метал; Плоскогубці з пластиковою ручкою; Викрутка індикатор з щупами</t>
  </si>
  <si>
    <t>Бокс телекомунікаційний БК-550-з-2-2U K-4551</t>
  </si>
  <si>
    <t>Болт М12*40; Болт М16*70; Гайка М12; Гайка М16</t>
  </si>
  <si>
    <t xml:space="preserve">Болти, гайки, шайби, саморізи, дюбеля та інші </t>
  </si>
  <si>
    <t>Болти; Гайки; Шайби</t>
  </si>
  <si>
    <t>Брус 200*200; Брус 70*200; Брус 50*70</t>
  </si>
  <si>
    <t>ВЛ-0000110</t>
  </si>
  <si>
    <t>ВОЙТКІВ АНДРІЙ РОМАНОВИЧ</t>
  </si>
  <si>
    <t>Валик ; Щітка макловиця; Пензель флейц</t>
  </si>
  <si>
    <t>Вапно гаш. 10 кг</t>
  </si>
  <si>
    <t>Вентиль балонний ВБ-2</t>
  </si>
  <si>
    <t>Вентиль балонний ВБ-2.</t>
  </si>
  <si>
    <t>Вертикальні жалюзі</t>
  </si>
  <si>
    <t>Вертикальні жалюзі.</t>
  </si>
  <si>
    <t>Викрутка двохстор.; Біта 50 мм</t>
  </si>
  <si>
    <t>Вимикачі, перемикачі, бокси, коробки та інші товари.</t>
  </si>
  <si>
    <t>Вогнегасник ВВК-1,4 (ВВ-2)</t>
  </si>
  <si>
    <t>Вставка замка; Механізм замка внутрішній; Завіса накладна</t>
  </si>
  <si>
    <t>Відкриті торги</t>
  </si>
  <si>
    <t>Відкриті торги з особливостями</t>
  </si>
  <si>
    <t>Відливи металеві</t>
  </si>
  <si>
    <t>Відро будівельне пластмасове 16л</t>
  </si>
  <si>
    <t>Відро господарське; МОП+швабра</t>
  </si>
  <si>
    <t>Відро д/сміття 10л; Моп. мікрофібра</t>
  </si>
  <si>
    <t>Віник-мітла капроновий "Кольоровий" Том</t>
  </si>
  <si>
    <t xml:space="preserve">Вітрове скло </t>
  </si>
  <si>
    <t>ГАБОВСЬКИЙ  АНДРІЙ СТЕПАНОВИЧ</t>
  </si>
  <si>
    <t>ГРИГОРСЬКИЙ АНДРІЙ МИКОЛАЙОВИЧ</t>
  </si>
  <si>
    <t>ГРИЦКІВ ВОЛОДИМИР ДМИТРОВИЧ</t>
  </si>
  <si>
    <t>ГРОМ РОМАН СТЕПАНОВИЧ</t>
  </si>
  <si>
    <t>Газ скраплений автомобільний</t>
  </si>
  <si>
    <t>Газ скраплений автомобільний.</t>
  </si>
  <si>
    <t>Газ скраплений для автомобілів</t>
  </si>
  <si>
    <t>Газонокосарка бензинова</t>
  </si>
  <si>
    <t>Ганчірка</t>
  </si>
  <si>
    <t>Гвинт комбінований L200мм; Хомут Д 100мм</t>
  </si>
  <si>
    <t>Генератор бензиновий Tekhmann TGG-i38 ES</t>
  </si>
  <si>
    <t>Герметик Рідкі цвяхи білий 280 мл</t>
  </si>
  <si>
    <t>Герметик сил. бітум. 280 мл</t>
  </si>
  <si>
    <t>Герметики</t>
  </si>
  <si>
    <t>Гніздо апаратне (байонет "Мама") 10-25мм EZ-0001; Кабель зварювальний багатожильний 2м 16мм 2 з виделкою 10-25мм Sturm AWK-2160; Тримач маси 300А мідь Sturm AWЕ-1025; Електротримач КD-300А 21см, метал ЕН-0014</t>
  </si>
  <si>
    <t>Головка косильна; Редуктор; Диск победітовий 255</t>
  </si>
  <si>
    <t>Господарські товари.</t>
  </si>
  <si>
    <t>Граблі віялові</t>
  </si>
  <si>
    <t>Граблі віялові пластм. ; Різець по металу</t>
  </si>
  <si>
    <t>Гравій, пісок, відсів, щебінь, суміші та інші наповнювачі.</t>
  </si>
  <si>
    <t>Грунтівка глибокого проникнення Armix G-2 10 кг; Альба шпаклівка гіпсова "FINISH" 25 кг; Альба шпаклівка гіпсова "START" 30кг; Уайт-Спіріт "Діамант" 0,75л ; Розчинник 646 "Діамант" 0,8л; Мастика бітумно-латексна "рідка гума" Білеп Bitugum 18 кг</t>
  </si>
  <si>
    <t>Гідробар'єр ХКП 4,0 (10м2)</t>
  </si>
  <si>
    <t>Гіпсокартон NIDA EXPERT 12.5*1200*2600</t>
  </si>
  <si>
    <t>Гіпсокартон NIDA Water 12.5*1200*2600 вологостійкий 66л</t>
  </si>
  <si>
    <t>ДЕРЖАВНЕ ПІДПРИЄМСТВО "ЗАХІДНИЙ ЕКСПЕРТНО-ТЕХНІЧНИЙ ЦЕНТР ДЕРЖПРАЦІ"</t>
  </si>
  <si>
    <t>ДЕРЖАВНЕ ПІДПРИЄМСТВО "ЛЬВІВСЬКИЙ НАУКОВО-ВИРОБНИЧИЙ ЦЕНТР СТАНДАРТИЗАЦІЇ, МЕТРОЛОГІЇ ТА СЕРТИФІКАЦІЇ"</t>
  </si>
  <si>
    <t>ДМИТРУШ ВАСИЛЬ СТЕПАНОВИЧ</t>
  </si>
  <si>
    <t>ДОЧІРНЄ ПІДПРИЄМСТВО "ДРОГОБИЦЬКИЙ МІСЬКИЙ ВІДДІЛ ПРОФІЛАКТИЧНОЇ ДЕЗИНФЕКЦІЇ"</t>
  </si>
  <si>
    <t>ДРОГОБИЦЬКЕ МЕБЛЕВЕ ПІДПРИЄМСТВО "КАРПАТИ" УКРАЇНСЬКОГО ТОВАРИСТВА ГЛУХИХ</t>
  </si>
  <si>
    <t>ДРОГОБИЦЬКЕ ПІДПРИЄМСТВО ІНВАЛІДІВ "ДІБРОВА"</t>
  </si>
  <si>
    <t>Дата підписання договору:</t>
  </si>
  <si>
    <t>Двері вхідні в під'їзд з кодовим замком.</t>
  </si>
  <si>
    <t xml:space="preserve">Двері металеві в під'їзд </t>
  </si>
  <si>
    <t>Двері міжкімнатні</t>
  </si>
  <si>
    <t>Демонтаж монтаж бортування балансування вулканізація</t>
  </si>
  <si>
    <t xml:space="preserve">Демонтаж, монтаж, бортування, балансування, вулканізація </t>
  </si>
  <si>
    <t>Дзвінок ВІМ-ВАМ 230V</t>
  </si>
  <si>
    <t>Дизельне паливо.</t>
  </si>
  <si>
    <t>Дизельне паливо.; Бензин А-95.</t>
  </si>
  <si>
    <t>Дизельне паливо; Бензин А-95</t>
  </si>
  <si>
    <t xml:space="preserve">Диск відрізний </t>
  </si>
  <si>
    <t>Диски відрізні, свердла, напильники та інші.</t>
  </si>
  <si>
    <t>Добірна дошка</t>
  </si>
  <si>
    <t>Договір діє до:</t>
  </si>
  <si>
    <t>Драбина алюмінієва трансформер Dnipro-M MP-43P 3 ст</t>
  </si>
  <si>
    <t>Дрова</t>
  </si>
  <si>
    <t>Дрогобицька ГРБД протипожежних робіт Львівське обласне спеціалізоване РБП протипожежних робіт ДПТ України</t>
  </si>
  <si>
    <t>Друкарка лазерна Xerox</t>
  </si>
  <si>
    <t>Друкована продукція</t>
  </si>
  <si>
    <t>Друковані таблиці ПВХ 20*20</t>
  </si>
  <si>
    <t>Дріт ф 3мм  /7217/</t>
  </si>
  <si>
    <t>Дюбель шв. монт. з удар. шурупом 6х40 (100 шт); Гак підвісний ГС-16</t>
  </si>
  <si>
    <t>Дін рейка 35-0,8 (1метрова); Наконечник кабельний</t>
  </si>
  <si>
    <t>Дінрейка 1м</t>
  </si>
  <si>
    <t>ЕР-0000019</t>
  </si>
  <si>
    <t>Електричні товари (розетки, вимикачі, вилка з/з, коробка монтажна, автомати, автовимикачі, ізострічка)</t>
  </si>
  <si>
    <t>Електроди.</t>
  </si>
  <si>
    <t>Електромотор асихронний 4АН-160</t>
  </si>
  <si>
    <t>Жолоб 2м глибокий; Поворот жолоба; Кріплення жолоба</t>
  </si>
  <si>
    <t>ЗАХАРІЯ ВІКТОР ІВАНОВИЧ</t>
  </si>
  <si>
    <t>Заглушка 1/2 РВ; Труба 40 Sigma</t>
  </si>
  <si>
    <t>Заглушка пластикова ; Підвіконня Комфорт Білий 200 мм.; Підвіконня Крафт білий 350</t>
  </si>
  <si>
    <t>Заглушка пластикова; Підвіконня Комфорт Білий 250мм.</t>
  </si>
  <si>
    <t>Закупівля без використання електронної системи</t>
  </si>
  <si>
    <t>Замки, деталі замків, ключі, петлі, завіси.</t>
  </si>
  <si>
    <t xml:space="preserve">Замок вис. 75 мм </t>
  </si>
  <si>
    <t>Замок врізний; Замок висячий</t>
  </si>
  <si>
    <t>Запаска Преміум 48/180</t>
  </si>
  <si>
    <t>Запасні частини до автотранспортних засобів</t>
  </si>
  <si>
    <t>Запасні частини до транспортних засобів.</t>
  </si>
  <si>
    <t>Запчастини до автомобілів.</t>
  </si>
  <si>
    <t>Засувка Батерфляй 50; Засувка Батерфляй 80; Засувка Батерфляй 100</t>
  </si>
  <si>
    <t>Засувки, клапан (вентиль)</t>
  </si>
  <si>
    <t>Засіб КЗІ електронний ключ  "Secure Token-337K".</t>
  </si>
  <si>
    <t>Засіб д/мебелі 0,7л</t>
  </si>
  <si>
    <t>Засіб для миття підлоги</t>
  </si>
  <si>
    <t>Здійснення професійної атестації персоналу на відповідність кваліфікації Кандидата вимогам за професією менеджер (управитель) житлового будинку (групи будинків).</t>
  </si>
  <si>
    <t>Змішувач д/ум. пів. об. ZEGOR DML1-A827</t>
  </si>
  <si>
    <t>Знаряддя</t>
  </si>
  <si>
    <t>К000000894</t>
  </si>
  <si>
    <t>К000001067</t>
  </si>
  <si>
    <t>К000001152</t>
  </si>
  <si>
    <t>К000001204</t>
  </si>
  <si>
    <t>К000001217</t>
  </si>
  <si>
    <t>К000001263</t>
  </si>
  <si>
    <t>К000001264</t>
  </si>
  <si>
    <t>К000001273</t>
  </si>
  <si>
    <t>К000001274</t>
  </si>
  <si>
    <t>К000001282</t>
  </si>
  <si>
    <t>К000001375</t>
  </si>
  <si>
    <t>К000001393</t>
  </si>
  <si>
    <t>К000001394</t>
  </si>
  <si>
    <t>К000001483</t>
  </si>
  <si>
    <t>К000001519</t>
  </si>
  <si>
    <t>К000001669</t>
  </si>
  <si>
    <t>К000002108</t>
  </si>
  <si>
    <t>К000002117</t>
  </si>
  <si>
    <t>К000002265</t>
  </si>
  <si>
    <t>К000002426</t>
  </si>
  <si>
    <t>К000002427</t>
  </si>
  <si>
    <t>К000002491</t>
  </si>
  <si>
    <t>КІМАК КАТЕРИНА ЙОСИПІВНА</t>
  </si>
  <si>
    <t>КІТ ВОЛОДИМИР ВОЛОДИМИРОВИЧ</t>
  </si>
  <si>
    <t>КОЛЕКТИВНЕ ТОРГОВЕ ПІДПРИЄМСТВО "БУДМАТЕРІАЛИ"</t>
  </si>
  <si>
    <t>КОМАРНИЦЬКИЙ РОМАН МИКОЛАЙОВИЧ</t>
  </si>
  <si>
    <t>КОМУНАЛЬНЕ ПІДПРИЄМСТВО "ДРОГОБИЦЬКЕ РЕГІОНАЛЬНЕ РАДІОМОВЛЕННЯ "ФРАНКОВА ЗЕМЛЯ"</t>
  </si>
  <si>
    <t>КОМУНАЛЬНЕ ПІДПРИЄМСТВО "СЛУЖБА МУНІЦИПАЛЬНОГО УПРАВЛІННЯ" ДРОГОБИЦЬКОЇ МІСЬКОЇ РАДИ</t>
  </si>
  <si>
    <t xml:space="preserve">КПВ-ВП 4*2*0,51 UTP-cat 5E-SL </t>
  </si>
  <si>
    <t>КПВ-ВП 4*2*0,51 UTP-cat 5E-SL; ВВГп нгд-1 3*2,5; ВВГп нгд-1 3*1,5</t>
  </si>
  <si>
    <t>КУЦАБА МИХАЙЛО АНТОНОВИЧ</t>
  </si>
  <si>
    <t>Кабеля, провода.</t>
  </si>
  <si>
    <t xml:space="preserve">Кабелі, провода та супутня продукція </t>
  </si>
  <si>
    <t>Календар перекидний; Папір А4</t>
  </si>
  <si>
    <t>Камери та шини до автомобілів.</t>
  </si>
  <si>
    <t>Канцтовари</t>
  </si>
  <si>
    <t>Капітальний ремонт (заміна вікон та дверей) в адмін. корпусі по вул. Індустріальна, 4 в м.Дрогобич Львівської області</t>
  </si>
  <si>
    <t>Капітальний ремонт внутрішніх електричних мереж у житловому будинку №443/9 на вул. Стрийська в м.Дрогобич Львівської області.</t>
  </si>
  <si>
    <t>Карбід кальцію</t>
  </si>
  <si>
    <t>Каска будівельна</t>
  </si>
  <si>
    <t>Катанка 5,5</t>
  </si>
  <si>
    <t>Катанка 6,5</t>
  </si>
  <si>
    <t>Кепки</t>
  </si>
  <si>
    <t>Кисень технічний.</t>
  </si>
  <si>
    <t>Клавіатура Logitech</t>
  </si>
  <si>
    <t>Клапан горизонт. 3/4; Клапан 1 лат SAS</t>
  </si>
  <si>
    <t>Клей Марбет Тітан Premium 310 мл; Клей для плитки Атлант СКС-11 25 кг</t>
  </si>
  <si>
    <t>Клей для плитки Атлант СКС 11 25 кг</t>
  </si>
  <si>
    <t>Клей для плитки Атлант СКС-11 25 кг</t>
  </si>
  <si>
    <t>Клей-піна професійна AKFIX 960P для пінопласту 800 мл</t>
  </si>
  <si>
    <t>Клеюча суміш для плитки; Клей ПВА; Клей Марбет</t>
  </si>
  <si>
    <t>Клеї</t>
  </si>
  <si>
    <t>Кли-004673</t>
  </si>
  <si>
    <t>Ковролін</t>
  </si>
  <si>
    <t>Колективне торгове підприємство "Будматеріали"</t>
  </si>
  <si>
    <t>Комплектуючі до мотокоси.</t>
  </si>
  <si>
    <t>Комутатор запалювання 132.3774 контактний (ЕНЕРГОМАШ); Котушка запалювання Б114 (ЗІЛ, УАЗ) (СОАТЕ); Бігунок ГАЗ-53 Безконт.</t>
  </si>
  <si>
    <t>Контактор КМИ-46512 65А 220В/АСЗ ІР54</t>
  </si>
  <si>
    <t>Короб монтажний 40*25; Коробка монтажна РК D-60; АППВ 2*2,5; Провід СІП 2х10; Провід ПВС 3*2,5; ПВС 4*1,5; ПВС 2*2,5; ВВГп нгд-1 3*1,5</t>
  </si>
  <si>
    <t>Коробка під однофазний лічильник</t>
  </si>
  <si>
    <t>Корпус редуктора; Конічна пара</t>
  </si>
  <si>
    <t>Костишин Віталій Іванович</t>
  </si>
  <si>
    <t>Костюми</t>
  </si>
  <si>
    <t>Костюми; Куртки</t>
  </si>
  <si>
    <t>Кран вод. "2" в/в SAS</t>
  </si>
  <si>
    <t>Кран вод. 1 1/4 в/в SAS; Кран вод.  1/2 з/в Solomon</t>
  </si>
  <si>
    <t>Кран вод. 1/2 з/в Solomon</t>
  </si>
  <si>
    <t>Кран вод. 3/4 в/в Solomon</t>
  </si>
  <si>
    <t>Кран водяний</t>
  </si>
  <si>
    <t>Кран водяний 1 з/в Solomon</t>
  </si>
  <si>
    <t>Крани</t>
  </si>
  <si>
    <t>Крейда "Альба" 5 кг (сепарована)</t>
  </si>
  <si>
    <t>Крейда, гіпс, вапно, вапняний порошок.</t>
  </si>
  <si>
    <t>Крісло офісне</t>
  </si>
  <si>
    <t>Кульки для сміття 160л. ТОР SUPER LUXE 10шт.</t>
  </si>
  <si>
    <t>Кульки для сміття 240л. TOP SUPER LUXE 5шт.</t>
  </si>
  <si>
    <t>Кульки для сміття 240л. ТОР SUPER LUXE 5 шт.</t>
  </si>
  <si>
    <t>Куртки</t>
  </si>
  <si>
    <t>Кутник 25х25; Труба профільна 30*20*2  /7306/; Кутник 20х20; Кутник 50х50х4   /7216/; Арматура д.22</t>
  </si>
  <si>
    <t>Кутник 32х3/3</t>
  </si>
  <si>
    <t>Кутник 32х32; Кутник 45х45х4; Кутник 63х63х5; Арматура д.10; Арматура д.12</t>
  </si>
  <si>
    <t>Кутник 32х32х4; Арматура д.10 /7214/</t>
  </si>
  <si>
    <t>Кутник 40х40/4; Арматура 14 міра (12-3760 А500с); Круг 20</t>
  </si>
  <si>
    <t>Кутник перфорований DELUX L-2,5м</t>
  </si>
  <si>
    <t>Кутник перфорований СУПЕР delux алюмінєвий L-2,5м</t>
  </si>
  <si>
    <t>Кутник штукатурний пластиковий 3м</t>
  </si>
  <si>
    <t>Л000000006</t>
  </si>
  <si>
    <t>Л000000019</t>
  </si>
  <si>
    <t>Л000000026</t>
  </si>
  <si>
    <t>Л000000030</t>
  </si>
  <si>
    <t>Л000000067</t>
  </si>
  <si>
    <t>Л000000074</t>
  </si>
  <si>
    <t>Л000000075</t>
  </si>
  <si>
    <t>ЛІП-00000007</t>
  </si>
  <si>
    <t>ЛІП-000000314</t>
  </si>
  <si>
    <t>ЛАСТОВ'ЯК ОЛЕГ ТЕОФІЛЬОВИЧ</t>
  </si>
  <si>
    <t>ЛИТВИНЕНКО МИКОЛА ІВАНОВИЧ</t>
  </si>
  <si>
    <t>ЛОБАЧИВЕЦЬ ОКСАНА МИКОЛАЇВНА</t>
  </si>
  <si>
    <t>ЛЬВІВСЬКА ДИРЕКЦІЯ АКЦІОНЕРНОГО ТОВАРИСТВА "УКРПОШТА"</t>
  </si>
  <si>
    <t>Лак паркетний двокомпон. 2,5 л</t>
  </si>
  <si>
    <t>Лампа LED10W 3 шт; Лампа 100 Вт Е27; Лампа LED12W 3 шт</t>
  </si>
  <si>
    <t>Лампа паяльна газова п'єзо 153мм Сігма</t>
  </si>
  <si>
    <t>Ламінування.</t>
  </si>
  <si>
    <t>Ланцюг 63 PS3</t>
  </si>
  <si>
    <t>Ланцюги.</t>
  </si>
  <si>
    <t>Лист оцинкований 2*1,25*0,45</t>
  </si>
  <si>
    <t>Лист оцинкований 2*1,25*0,45; Лист гофрований 2*1,17*0,45</t>
  </si>
  <si>
    <t>Лист перф. (1х2)</t>
  </si>
  <si>
    <t>Листи волокнистоцементні хвилясті (НТ) 1750х1130</t>
  </si>
  <si>
    <t>Лобачивець Оксана Миколаївна</t>
  </si>
  <si>
    <t>Люк д/каналізації 49*54 зел.</t>
  </si>
  <si>
    <t>Люк полім. чор. 300х300</t>
  </si>
  <si>
    <t>Люк полімер. зелений</t>
  </si>
  <si>
    <t>Люк садовий</t>
  </si>
  <si>
    <t>Люк садовий високий п/п чорний (А15) Б</t>
  </si>
  <si>
    <t>Лійка</t>
  </si>
  <si>
    <t>Ліхтар акум. LED 1W</t>
  </si>
  <si>
    <t>Ліхтар акум. LED 1W налобний; Ліхтар акум. LED 3W налобний; Світильник аварійний (ліхтар); Ліхтар акум. LED 1W</t>
  </si>
  <si>
    <t>Ліхтар акум. LED 1W налобний; Ліхтар акум. LED 7W</t>
  </si>
  <si>
    <t>Ліхтар акум. LED 3W налобний</t>
  </si>
  <si>
    <t>Ліхтар задній Камаз правий</t>
  </si>
  <si>
    <t>Ліхтарик на голову BL-6841 аукум.; Ліхтарик ручний акум. Х4</t>
  </si>
  <si>
    <t>Ліхтарик на голову WX 611 бат.</t>
  </si>
  <si>
    <t>Ліхтарик на голову WX-1837 (акумулятор)</t>
  </si>
  <si>
    <t>Ліхтарик на голову акум. 0509; Ліхтарик ручний WX-2836</t>
  </si>
  <si>
    <t>Ліхтарик ручний WX-2836</t>
  </si>
  <si>
    <t>Лічильник</t>
  </si>
  <si>
    <t>Лічильник 1ф.</t>
  </si>
  <si>
    <t>М-00000042</t>
  </si>
  <si>
    <t>М-00000063</t>
  </si>
  <si>
    <t>МІХОВИЧ ТАРАС СТЕПАНОВИЧ</t>
  </si>
  <si>
    <t>МАЛЕ ПРИВАТНЕ ПІДПРИЄМСТВО "ГАЗТЕХСЕРВІС-АВТО"</t>
  </si>
  <si>
    <t>МАЛЕ ПРИВАТНЕ ПІДПРИЄМСТВО "СПЕЦМОНТАЖБУД"</t>
  </si>
  <si>
    <t>МАРЦИШИН ОЛЕНА ВАЛЕРІЇВНА</t>
  </si>
  <si>
    <t>МАРЧЕНКО  ЛЕСЯ МИКОЛАЇВНА</t>
  </si>
  <si>
    <t>МИКИТА ОЛЕГ ЄВГЕНОВИЧ</t>
  </si>
  <si>
    <t>МИКИТА УСТИНА ТАДЕЇВНА</t>
  </si>
  <si>
    <t>МОНАКОВ ЄВГЕНІЙ ВАЛЕНТИНОВИЧ</t>
  </si>
  <si>
    <t>Макет</t>
  </si>
  <si>
    <t>Манометр МП-50</t>
  </si>
  <si>
    <t>Марки та марковані конверти.</t>
  </si>
  <si>
    <t>Масло STIHL 10W-30, 600мл</t>
  </si>
  <si>
    <t>Масло для 2-х тактних двигунів НР 1л</t>
  </si>
  <si>
    <t>Мастика, шпаклівка, грунтівка, розчинники.</t>
  </si>
  <si>
    <t>Меблі</t>
  </si>
  <si>
    <t>Медикаменти</t>
  </si>
  <si>
    <t>Миючі засоби</t>
  </si>
  <si>
    <t>Монтаж та демонтаж плит, монтаж бруківки, встановлення та демонтаж бордюра, монтаж люка, бетонування стовпців для поручнів, порізка плит, бруківки та благоустрій.</t>
  </si>
  <si>
    <t>Монітор TFT LG</t>
  </si>
  <si>
    <t>Мотокоса FS55, ніж 230-2+гол. AutoCut C25-2</t>
  </si>
  <si>
    <t>Муфти, коліна, редукції, трійники, ревізії, різьби, перехідники, голендри, кріплення.</t>
  </si>
  <si>
    <t>Мітла пластмасова з держаком</t>
  </si>
  <si>
    <t>НІМИЛОВИЧ ІВАННА  ВАСИЛІВНА</t>
  </si>
  <si>
    <t>НІМИЛОВИЧ ІВАННА ВАСИЛІВНА</t>
  </si>
  <si>
    <t>НІМИЛОВИЧ ВОЛОДИМИР ВОЛОДИМИРОВИЧ</t>
  </si>
  <si>
    <t>НАУКОВО-ВИРОБНИЧЕ МАЛЕ ПРИВАТНЕ ПІДПРИЄМСТВО "ЛОГІКА"</t>
  </si>
  <si>
    <t>НЕЧИПОР ІГОР ТЕОДОРОВИЧ</t>
  </si>
  <si>
    <t>НИЗЬКА ОЛЕКСАНДРА ГРИГОРІВНА</t>
  </si>
  <si>
    <t>Набір запобіжників (10шт) Белавто</t>
  </si>
  <si>
    <t>Набір монтажний ROS 11-Х23</t>
  </si>
  <si>
    <t>Набір насадок (біт) Dnipro-M 25мм. 19 шт.</t>
  </si>
  <si>
    <t>Навчання осіб, відповідальних за ведення робіт при експлуатації електроустановок споживачів згідно вимог ПБЕЕС для присвоєння ІІ-V групи з електробезпеки</t>
  </si>
  <si>
    <t>Навчання осіб, відповідальних за ведення робіт при експлуатації електроустановок споживачів згідно вимог ПБЕЕС для присвоєння ІІ-V групи з електробезпеки.</t>
  </si>
  <si>
    <t>Навчання та атестація посадових осіб і фахівців з питань охорони праці</t>
  </si>
  <si>
    <t>Навчання та атестація посадових осіб і фахівців з питань охорони праці.</t>
  </si>
  <si>
    <t>Надання інформаційно-консультаційних послуг.</t>
  </si>
  <si>
    <t>Накладка торм. ГАЗ-66 (довга); Накладка торм. ГАЗ-53 (довга); Закльопка алюмін. 6*18</t>
  </si>
  <si>
    <t>Наконечник НТ 1.0-12 (100 шт); Обойма для труб і кабеля D 18-20 мм</t>
  </si>
  <si>
    <t>Наконечник кабельний алюмінієвий 25А; Наконечник кабельний алюмінієвий 35А; Наконечник кабельний алюмінієвий 50А; Наконечник кабельний алюмінієвий 120А</t>
  </si>
  <si>
    <t>Наконечник цільний.</t>
  </si>
  <si>
    <t>Напилок круглий 4,0*200 мм; Напилок круглий 4,8*200 мм</t>
  </si>
  <si>
    <t>Насос водяний УАЗ (Rider); Пароніт 0,6 (1,5*2,0)</t>
  </si>
  <si>
    <t>Насос дринажний к./нерж. ніж Лукон</t>
  </si>
  <si>
    <t>Ножиці по металу; Ножовка по дереву</t>
  </si>
  <si>
    <t>Ножниці.; Папка; Клей ; Ручки</t>
  </si>
  <si>
    <t>Ножовка; Зубило; Молоток; Цвяхотяг; Лом; Лопата; Набір сверл</t>
  </si>
  <si>
    <t>Номер договору</t>
  </si>
  <si>
    <t>Обов'язкове особисте страхування від нещасних випадків на транспорті.</t>
  </si>
  <si>
    <t xml:space="preserve">Обов'язкове страхування цивільно-правової відповідальності власників наземного транспорту </t>
  </si>
  <si>
    <t>Обойми 32*34; ПВС 4*6,0; ШВВП 2*4,0; ВВГп нгд 2*6,0; Хомути діелектричні з кольцом 380*7,6; ВВГп мгд 3*1,0; САПт 4*16; АВВГ 4*50; СІП 4*25; АВВГп 2*4,0</t>
  </si>
  <si>
    <t>Обшиття (оббивка) салону.</t>
  </si>
  <si>
    <t>Окуляри захисні</t>
  </si>
  <si>
    <t>Окуляри захисні Профі комфорт</t>
  </si>
  <si>
    <t>Олива 2-х тактна 1 л Stihl</t>
  </si>
  <si>
    <t>Олива 5w30 5л Toyota; Олива 5w30 1л Toyota; Олива Castrol GTX Magnatec 5w30 4л; Олива Elf FE 5w 30 5л; Охолоджуюча рідина Novax G12 5 кг</t>
  </si>
  <si>
    <t>Олива Frosterm 10W40 4л; Охолоджуюча рідина А-24 8,7кг; Олива 15W40 (розлив)</t>
  </si>
  <si>
    <t>Олива М8В</t>
  </si>
  <si>
    <t>Олива М8В; Олива ТАД-17 4л</t>
  </si>
  <si>
    <t>Оливи, охолоджуюча та гальмівна рідина, солідол, літол та інші</t>
  </si>
  <si>
    <t>Оливи.</t>
  </si>
  <si>
    <t>ПАНІВ ЮРІЙ ЗЕНОВІЙОВИЧ</t>
  </si>
  <si>
    <t>ПП-000036</t>
  </si>
  <si>
    <t>ПП-000056</t>
  </si>
  <si>
    <t>ПП-000059</t>
  </si>
  <si>
    <t>ПП-000090</t>
  </si>
  <si>
    <t>ПП-000113</t>
  </si>
  <si>
    <t>ПП-000124</t>
  </si>
  <si>
    <t>ПП-000125</t>
  </si>
  <si>
    <t>ПП-000134</t>
  </si>
  <si>
    <t>ПП00000069</t>
  </si>
  <si>
    <t>ПРИВАТНЕ АКЦІОНЕРНЕ ТОВАРИСТВО "АКЦІОНЕРНА СТРАХОВА КОМПАНІЯ "ОМЕГА"</t>
  </si>
  <si>
    <t>ПРИВАТНЕ АКЦІОНЕРНЕ ТОВАРИСТВО "КИЇВСТАР"</t>
  </si>
  <si>
    <t>ПРИВАТНЕ АКЦІОНЕРНЕ ТОВАРИСТВО "ЛЬВІВОБЛЕНЕРГО"</t>
  </si>
  <si>
    <t>ПРИВАТНЕ ПІДПРИЄМСТВО "ГАЛИЧ СЕРВІС ГРУП"</t>
  </si>
  <si>
    <t>ПРИВАТНЕ ПІДПРИЄМСТВО "КОЛО"</t>
  </si>
  <si>
    <t>ПРИВАТНЕ ПІДПРИЄМСТВО "МАГНІТ"</t>
  </si>
  <si>
    <t>ПРИВАТНЕ ПІДПРИЄМСТВО "НАУКОВО-ВИРОБНИЧА ФІРМА "ПРОГРЕС"</t>
  </si>
  <si>
    <t>ПРИВАТНЕ ПІДПРИЄМСТВО ПРИВАТНЕ ТОРГОВО-ВИРОБНИЧЕ ПІДПРИЄМСТВО "ЛІГА"</t>
  </si>
  <si>
    <t>ПРИВАТНЕ ПІДПРИЄМСТВО ЮРИДИЧНА ФІРМА "СВІТ ПРАВА"</t>
  </si>
  <si>
    <t>Пакет д/сміття 35л 100шт</t>
  </si>
  <si>
    <t>Пакля "UNIGARN" клубок 100 г</t>
  </si>
  <si>
    <t>Пакля, уніпак.</t>
  </si>
  <si>
    <t>Паливо дизельне Pulls Diesel; Бензин Pulls 95</t>
  </si>
  <si>
    <t>Пальник Г2 "Міні"-273</t>
  </si>
  <si>
    <t>Папір "NEXO Everyday" А4 80 г/м2</t>
  </si>
  <si>
    <t>Папір А4</t>
  </si>
  <si>
    <t>Папір для друку А4.</t>
  </si>
  <si>
    <t>Паста для герметизації різьбових з"єднань УНІПАК/Aqua малий 65 г</t>
  </si>
  <si>
    <t>Паста для миття рук</t>
  </si>
  <si>
    <t>Паста для миття рук (очисник рук) (банка 0,4кг) з гліцерином</t>
  </si>
  <si>
    <t>Патрон Е27</t>
  </si>
  <si>
    <t>Паяльна лампа</t>
  </si>
  <si>
    <t>Паяльник Sigma-li</t>
  </si>
  <si>
    <t>Пензель флейц Євро 2,5; Шпатель нерж. 100мм; Шпатель нерж. 250мм; Макловиця 30*70</t>
  </si>
  <si>
    <t>Пензель флейц; Щітка дротяна 240 мм; Пістолет для силікону; Шпатель нерж. 80мм; Щітка макловиця; Біта шестигранна 8мм</t>
  </si>
  <si>
    <t>Переатестація посадових осіб і фахівців з питань охорони праці.</t>
  </si>
  <si>
    <t xml:space="preserve">Перевірка та випробовування протипожежного водопостачання КП "Управитель "ЖЕО" ДМР за адресою: м.Дрогобич, вул. Грушевського,170, вул. Коновальця,7, вул. Стрийська, 105. </t>
  </si>
  <si>
    <t>Перевірка технічного стану автомобілів категорії М1, N1,   N2, N3</t>
  </si>
  <si>
    <t>Переговорна процедура</t>
  </si>
  <si>
    <t>Перемикач I-0-II 40А; Шина мідно-луджена 3ф-1м</t>
  </si>
  <si>
    <t>Перетворювач іржі 0,8 л</t>
  </si>
  <si>
    <t>Перфоратор ЗПП-2000 МАХ профі</t>
  </si>
  <si>
    <t>Перфоратор бочковий Dnipro-M BН-20</t>
  </si>
  <si>
    <t>Пиломатеріали необрізні</t>
  </si>
  <si>
    <t xml:space="preserve">Пиломатеріали обрізні </t>
  </si>
  <si>
    <t>Пильник важеля КПП ЗІЛ-130</t>
  </si>
  <si>
    <t>Плінтус Arbiton VEGA Р0610 (100х20мм х 2,4м); Плінтус Arbiton VEGA Р1010 (100х20мм х 2,4м)</t>
  </si>
  <si>
    <t>Плінтус ПВХ для підлоги 2500 мм GRUNHOLZ; Фурнітура до ПВХ плінтуса GRUNHOLZ</t>
  </si>
  <si>
    <t>Повторна підготовка відповідальних осіб за організацію з технічного обслуговування і ремонту ліфтів.</t>
  </si>
  <si>
    <t>Позачерговий технічний огляд ліфтів; Експертне обстеження ліфтів</t>
  </si>
  <si>
    <t>Полукомбінзон</t>
  </si>
  <si>
    <t>Поліроль для меблів; Освіжувач повітря аерозоль</t>
  </si>
  <si>
    <t>Поплавок унітазний</t>
  </si>
  <si>
    <t>Портланд цемент</t>
  </si>
  <si>
    <t>Послуги автокрана</t>
  </si>
  <si>
    <t>Послуги екскаватора.; Послуги самоскида.; Послуги автокрана.</t>
  </si>
  <si>
    <t>Послуги з адміністрування (обслуговування) програмного забезпечення. Комп"ютерна програма "Інтернет-портал "Радник у сфері публічних закупівель"</t>
  </si>
  <si>
    <t>Послуги з повірки, контролю метрологічних характеристик, калібрування засобів вимірювальної техніки (ЗВТ) та інших метрологічних послуг (Повірка ЗР ЗВТ. Перетворювачі тиску кл. 05., 1,5 усіх типів).</t>
  </si>
  <si>
    <t>Послуги з повірки, контролю метрологічних характеристик, калібрування засобів вимірювальної техніки (ЗВТ) та інші метрологічні послуги (повірка лічильників).</t>
  </si>
  <si>
    <t>Послуги з технічного обслуговування та ремонту офісної техніки.</t>
  </si>
  <si>
    <t>Послуги з юридичного консультування та юридичного представництва.</t>
  </si>
  <si>
    <t>Послуги пломбування (розпломбування) вузла обліку електричної енергії за адресою м.Дрогобич, вул. Стрийська, буд. 443, корпус 9.</t>
  </si>
  <si>
    <t>Послуги по постачанню примірника та пакетів оновлень комп'ютерної програми "М.Е.Doc".</t>
  </si>
  <si>
    <t>Послуги про надання правової допомоги (адвокатські послуги).</t>
  </si>
  <si>
    <t>Послуги ямобура</t>
  </si>
  <si>
    <t>Послуги із санітарно-гігієнічної обробки приміщень (дератизація, дезинсекція).</t>
  </si>
  <si>
    <t>Постачання компоненти комп'ютерної програми Медок модуль Звітність переходу з локальної на мережеву версію з виїздом спеціаліста.</t>
  </si>
  <si>
    <t>Поточний ремонт автопідйомника ВС-22ВМ на базі а/м ЗІЛ-130</t>
  </si>
  <si>
    <t>Поточний ремонт бензопили EFKO.</t>
  </si>
  <si>
    <t>Поточний ремонт житлового будинку №64 по вул. Вол. Великого в м.Дрогобич Львівської області</t>
  </si>
  <si>
    <t>Поточний ремонт кабінетів адмін. корпусу КП "Управитель "ЖЕО" ДМР по вул. Індустріальна,4.</t>
  </si>
  <si>
    <t>Поточний ремонт покрівлі будинку по вул. Тарнавського, 6 в м.Дрогобич Львівської області.</t>
  </si>
  <si>
    <t>Поточний ремонт та технічне обслуговування автомобіля марки NISSAN Primastar</t>
  </si>
  <si>
    <t>Поточний ремонт та технічне обслуговування автомобіля марки ГАЗель ВС 8671СК.</t>
  </si>
  <si>
    <t>Праймер бітумний</t>
  </si>
  <si>
    <t>Предмет закупівлі</t>
  </si>
  <si>
    <t>Провід СІП 2х16; Металорукав ізольований d-20; Обойма для труб і кабеля д.18-20мм; Короб монтажний 25*16</t>
  </si>
  <si>
    <t>Прожектор PREMIUM 50W VL-F2A</t>
  </si>
  <si>
    <t>Профіль поперечний (1,2 м); Плита Armstrong 600х600х12; Профіль Т24 S24хН38х3600; Профіль Т24 S24хН24х1200; Профіль Т24 S24хН25х600; Профіль Т24 S24хН19х3000</t>
  </si>
  <si>
    <t>Пігмент 103 0,75 л червоний; Пігмент 101 Жовтий 0,75 л; Пігмент 126 Петролевий 0,75 л; Пігмент 104 0,25 л хромово-жовтий</t>
  </si>
  <si>
    <t>Підтвердження II-V групи з електробезпеки на виробництві осіб, відповідальних за безпечне проведення робіт при експлуатації електроустановок споживачів згідно вимог ПБЕЕС.</t>
  </si>
  <si>
    <t>Підтвердження ІІ-V групи з електробезпеки на виробництві осіб, відповідальних за безпечне проведення робіт при експлуатації електроустановок  споживачів згідно вимог ПБЕЕС.</t>
  </si>
  <si>
    <t>Піна монтажна 500 мл.</t>
  </si>
  <si>
    <t>Піна монтажна 750 мл</t>
  </si>
  <si>
    <t>Піна монтажна 750мл</t>
  </si>
  <si>
    <t>Піна монтажна 850 мл</t>
  </si>
  <si>
    <t>Піна монтажна 850 мл.</t>
  </si>
  <si>
    <t>Пінопласт ПСБ-С-35, термо 1-40мм EPS 70</t>
  </si>
  <si>
    <t>Пінопласти.</t>
  </si>
  <si>
    <t>Пісок</t>
  </si>
  <si>
    <t>Пісок. Згідно Постанови КМУ №1178 від 12.10.2022р.</t>
  </si>
  <si>
    <t>Р/к карбюратора К-135, К-135МУ (22 найм.) ГАЗ-53, 3307 (Пекар)</t>
  </si>
  <si>
    <t>РУЖИЛО ВОЛОДИМИР МИРОСЛАВОВИЧ</t>
  </si>
  <si>
    <t>Радіопослуги</t>
  </si>
  <si>
    <t>Рамки фото.</t>
  </si>
  <si>
    <t>Ремонт автомобіля NISSAN PRIMASTAR BC 110700</t>
  </si>
  <si>
    <t>Ремонт автомобіля ГАЗ Д/Н: ВС8663СК.</t>
  </si>
  <si>
    <t>Ремонт автопідйомника</t>
  </si>
  <si>
    <t>Ремонт принтера МФП НР М130а.</t>
  </si>
  <si>
    <t>Ремінь; Ролик натяжний</t>
  </si>
  <si>
    <t>Ремінь; Свіча запалювання; Прокладка труби; Труба прийомна</t>
  </si>
  <si>
    <t>Решітка вентиляційна 180*300</t>
  </si>
  <si>
    <t>Розетки, вимикачі, коробка, автовимикачі, перемикач.</t>
  </si>
  <si>
    <t>Розчин цементний М100</t>
  </si>
  <si>
    <t>Розчинник 647 5л Х.Р.</t>
  </si>
  <si>
    <t>Руберойд бітумакс ЕКП 4.0 сланець (10м); Руберойд бітумакс ХПП 2.5 (15м)</t>
  </si>
  <si>
    <t>Рубильник ВР32-250А</t>
  </si>
  <si>
    <t>Рукав 6х13,5-1.0 бензомаслостійкий СТАНДАРТ; Хомут затяжний нерж. 10х16; Рідина тормозна ДОТ4 800г</t>
  </si>
  <si>
    <t>Рукавиці Dynamic SensoLight</t>
  </si>
  <si>
    <t>Рукавиці діелект. 1кВ безшовні клас 0-А</t>
  </si>
  <si>
    <t>Рукавиці.</t>
  </si>
  <si>
    <t>Рулетка 5 м</t>
  </si>
  <si>
    <t>САВШАК ІВАН МИКОЛАЙОВИЧ</t>
  </si>
  <si>
    <t>СТАСІНЧУК РУСЛАН ЯРОСЛАВОВИЧ</t>
  </si>
  <si>
    <t>СТАСИК БОГДАН ІВАНОВИЧ</t>
  </si>
  <si>
    <t>СТРЕЛЬНІКОВ ОЛЕКСАНДР ОЛЕКСАНДРОВИЧ</t>
  </si>
  <si>
    <t>СТРУКТУРНА ОДИНИЦЯ "ЛЬВІВЕНЕРГОАВТОТРАНС" ПРИВАТНОГО АКЦІОНЕРНОГО ТОВАРИСТВА "ЛЬВІВОБЛЕНЕРГО"</t>
  </si>
  <si>
    <t>СТУПНИЦЬКИЙ МИХАЙЛО ІВАНОВИЧ</t>
  </si>
  <si>
    <t>СФ-0000001</t>
  </si>
  <si>
    <t>СФ-0000006</t>
  </si>
  <si>
    <t>СФ-0000014</t>
  </si>
  <si>
    <t>СФ-0000015</t>
  </si>
  <si>
    <t>СФ-0000016</t>
  </si>
  <si>
    <t>СФ-0000024</t>
  </si>
  <si>
    <t>СФ-0000027</t>
  </si>
  <si>
    <t>СФ-0000032</t>
  </si>
  <si>
    <t>СФ-0000033</t>
  </si>
  <si>
    <t>СФ-0000038</t>
  </si>
  <si>
    <t>СФ-0000052</t>
  </si>
  <si>
    <t>СФ-0000056</t>
  </si>
  <si>
    <t>СФ-0000059</t>
  </si>
  <si>
    <t>СФ-0000060</t>
  </si>
  <si>
    <t>СФ-0000069</t>
  </si>
  <si>
    <t>СФ-0000072</t>
  </si>
  <si>
    <t>СФ-0000082</t>
  </si>
  <si>
    <t>СФ-0000083</t>
  </si>
  <si>
    <t>СФ-0000085</t>
  </si>
  <si>
    <t>СФ-0000091</t>
  </si>
  <si>
    <t>СФ-0000876</t>
  </si>
  <si>
    <t>СФ-0000936</t>
  </si>
  <si>
    <t>СФ-0124/1</t>
  </si>
  <si>
    <t>СФ-0124/3</t>
  </si>
  <si>
    <t>СФ-0610</t>
  </si>
  <si>
    <t>СФ-0908/1</t>
  </si>
  <si>
    <t>Самонаріз бляха цинк м/д 4,8*35</t>
  </si>
  <si>
    <t>Самонаріз; Болт; Гайка  М10; Дюбель-анкер 10*95/100</t>
  </si>
  <si>
    <t>Самонарізи</t>
  </si>
  <si>
    <t>Саморіз по металу 4,2*16</t>
  </si>
  <si>
    <t>Світильник св/діод 36W</t>
  </si>
  <si>
    <t>Світильник св/діод. 36W</t>
  </si>
  <si>
    <t>Свіча А-11 (BOSCH) W9AC NICKEL; Р/к карбюратора К 126 ГМ (10н.) (Пекар)</t>
  </si>
  <si>
    <t>Свічка запалювання NGK BPMR7A; Ланцюг Kamberg 3/8 PICCO1.3 RS 50 лан; Шина Kamberg 3/8 35 см. 50 лан</t>
  </si>
  <si>
    <t>Секція огорожі "Стандарт-" d=4+4 мм 50*200 мм, 1,5*2,5</t>
  </si>
  <si>
    <t>Силікон білий</t>
  </si>
  <si>
    <t>Силікон білий PLUS/GEB</t>
  </si>
  <si>
    <t>Силікони.</t>
  </si>
  <si>
    <t xml:space="preserve">Системний блок на базі Pentium G64 </t>
  </si>
  <si>
    <t>Сифон VIEGA ум.</t>
  </si>
  <si>
    <t>Скоба будів.</t>
  </si>
  <si>
    <t>Скоба д. 16 дюбель</t>
  </si>
  <si>
    <t>Скринька для інструментів 13" 42х23х19 см; Скринька для інструментів 19" Топекс 79R133; Балон газовий 220 г блакитний зимовий</t>
  </si>
  <si>
    <t>Снігозатримувач малий алюцинк</t>
  </si>
  <si>
    <t>Сокира кована 1,5кг з держаком</t>
  </si>
  <si>
    <t>Спрощена закупівля</t>
  </si>
  <si>
    <t>Статор ел. двигуна 4АН-160</t>
  </si>
  <si>
    <t>Створення реклами на транспорті</t>
  </si>
  <si>
    <t>Стельовий плінтус А20/20</t>
  </si>
  <si>
    <t>Стельовий плінтус Е25/25</t>
  </si>
  <si>
    <t>Стельовий плінтус С20/25</t>
  </si>
  <si>
    <t>Стельовий плінтус екструдований NMC Nomastyl 85x60 2м</t>
  </si>
  <si>
    <t>Страхування цивільно-правової відповідальності власників наземного транспорту</t>
  </si>
  <si>
    <t>Стрічка бітумна 10 смх3м</t>
  </si>
  <si>
    <t>Стрічка герметизуюча 100</t>
  </si>
  <si>
    <t>Сума укладеного договору</t>
  </si>
  <si>
    <t>Сумка для інструментів</t>
  </si>
  <si>
    <t xml:space="preserve">Супровід та обслуговування локальної комп'ютерної мережі </t>
  </si>
  <si>
    <t xml:space="preserve">Сітка скловолокно 5*5 </t>
  </si>
  <si>
    <t xml:space="preserve">Сітка скловолоконна </t>
  </si>
  <si>
    <t>ТОВ "ОККО-ПОСТАЧ"</t>
  </si>
  <si>
    <t>ТОВАРИСТВО З ОБМЕЖЕНОЮ ВІДПОВІДАЛЬНІСТЮ "ІНСТИТУТ МУНІЦИПАЛЬНОГО МЕНЕДЖМЕНТУ"</t>
  </si>
  <si>
    <t>ТОВАРИСТВО З ОБМЕЖЕНОЮ ВІДПОВІДАЛЬНІСТЮ "ІНТЕКО СІД"</t>
  </si>
  <si>
    <t>ТОВАРИСТВО З ОБМЕЖЕНОЮ ВІДПОВІДАЛЬНІСТЮ "ГАЗІК ГРУП"</t>
  </si>
  <si>
    <t>ТОВАРИСТВО З ОБМЕЖЕНОЮ ВІДПОВІДАЛЬНІСТЮ "ДМ ЛОГІСТИКА"</t>
  </si>
  <si>
    <t>ТОВАРИСТВО З ОБМЕЖЕНОЮ ВІДПОВІДАЛЬНІСТЮ "ДРОГОБИЦЬКА МІСЬКА ДРУКАРНЯ"</t>
  </si>
  <si>
    <t>ТОВАРИСТВО З ОБМЕЖЕНОЮ ВІДПОВІДАЛЬНІСТЮ "ДРОГОБИЦЬКА МАШИНОБУДІВНА КОМПАНІЯ"</t>
  </si>
  <si>
    <t>ТОВАРИСТВО З ОБМЕЖЕНОЮ ВІДПОВІДАЛЬНІСТЮ "ДРОГОБИЧКИСЕНЬГАЗ ЛХЗ"</t>
  </si>
  <si>
    <t>ТОВАРИСТВО З ОБМЕЖЕНОЮ ВІДПОВІДАЛЬНІСТЮ "ЕПІЦЕНТР К"</t>
  </si>
  <si>
    <t>ТОВАРИСТВО З ОБМЕЖЕНОЮ ВІДПОВІДАЛЬНІСТЮ "ЗАХІД-ЕЛЕКТРИК"</t>
  </si>
  <si>
    <t>ТОВАРИСТВО З ОБМЕЖЕНОЮ ВІДПОВІДАЛЬНІСТЮ "КІМАК"</t>
  </si>
  <si>
    <t>ТОВАРИСТВО З ОБМЕЖЕНОЮ ВІДПОВІДАЛЬНІСТЮ "КИЇВТРАНСКОМ"</t>
  </si>
  <si>
    <t>ТОВАРИСТВО З ОБМЕЖЕНОЮ ВІДПОВІДАЛЬНІСТЮ "КОМПАНІЯ "ЦЕНТР ЛТД"</t>
  </si>
  <si>
    <t>ТОВАРИСТВО З ОБМЕЖЕНОЮ ВІДПОВІДАЛЬНІСТЮ "КРОЛЕВЕЦЬКИЙ АРМАТУРНИЙ ЗАВОД"</t>
  </si>
  <si>
    <t>ТОВАРИСТВО З ОБМЕЖЕНОЮ ВІДПОВІДАЛЬНІСТЮ "ЛАЙТ ДЕВЕЛОПМЕНТ"</t>
  </si>
  <si>
    <t>ТОВАРИСТВО З ОБМЕЖЕНОЮ ВІДПОВІДАЛЬНІСТЮ "ЛОЇК І ПАРТНЕРИ"</t>
  </si>
  <si>
    <t>ТОВАРИСТВО З ОБМЕЖЕНОЮ ВІДПОВІДАЛЬНІСТЮ "МЕРЕЖА МАГАЗИНІВ "ДНІПРО-М"</t>
  </si>
  <si>
    <t>ТОВАРИСТВО З ОБМЕЖЕНОЮ ВІДПОВІДАЛЬНІСТЮ "НАВЧАЛЬНИЙ ЦЕНТР ЛТД"</t>
  </si>
  <si>
    <t>ТОВАРИСТВО З ОБМЕЖЕНОЮ ВІДПОВІДАЛЬНІСТЮ "ОККО-ПОСТАЧ"</t>
  </si>
  <si>
    <t>ТОВАРИСТВО З ОБМЕЖЕНОЮ ВІДПОВІДАЛЬНІСТЮ "ОЛАН-МАРКЕТ"</t>
  </si>
  <si>
    <t>ТОВАРИСТВО З ОБМЕЖЕНОЮ ВІДПОВІДАЛЬНІСТЮ "ПЛАНЕТА ЗДОРОВ'Я - Т"</t>
  </si>
  <si>
    <t>ТОВАРИСТВО З ОБМЕЖЕНОЮ ВІДПОВІДАЛЬНІСТЮ "РАДНИК ЮА"</t>
  </si>
  <si>
    <t>ТОВАРИСТВО З ОБМЕЖЕНОЮ ВІДПОВІДАЛЬНІСТЮ "РАЗОМ"</t>
  </si>
  <si>
    <t>ТОВАРИСТВО З ОБМЕЖЕНОЮ ВІДПОВІДАЛЬНІСТЮ "РЕМОНТТЕХСЕРВІС"</t>
  </si>
  <si>
    <t>ТОВАРИСТВО З ОБМЕЖЕНОЮ ВІДПОВІДАЛЬНІСТЮ "СИСТЕМИ ДЛЯ БІЗНЕСУ 2018"</t>
  </si>
  <si>
    <t>ТОВАРИСТВО З ОБМЕЖЕНОЮ ВІДПОВІДАЛЬНІСТЮ "СОЮЗМЕТАЛСЕРВІС"</t>
  </si>
  <si>
    <t>ТОВАРИСТВО З ОБМЕЖЕНОЮ ВІДПОВІДАЛЬНІСТЮ "ТЕРМОПЛАСТ М"</t>
  </si>
  <si>
    <t>ТОВАРИСТВО З ОБМЕЖЕНОЮ ВІДПОВІДАЛЬНІСТЮ "ТЕХНОХІМОПТ"</t>
  </si>
  <si>
    <t>ТОВАРИСТВО З ОБМЕЖЕНОЮ ВІДПОВІДАЛЬНІСТЮ "ТПК ВЕЛЕС"</t>
  </si>
  <si>
    <t>ТОВАРИСТВО З ОБМЕЖЕНОЮ ВІДПОВІДАЛЬНІСТЮ "ХОЛДИНГОВА КОМПАНІЯ "ДОБРОТА"</t>
  </si>
  <si>
    <t>ТУНСЬКИЙ АНДРІЙ РОМАНОВИЧ</t>
  </si>
  <si>
    <t>Табличка</t>
  </si>
  <si>
    <t>Таймер електронний на дін рейку 3500W 220-240V 16А; Цифровий таймер</t>
  </si>
  <si>
    <t>Тачка будівельна 90л</t>
  </si>
  <si>
    <t>Телекомунікаційні послуги (послуги фіксованого телефонного зв'язку)</t>
  </si>
  <si>
    <t>Тестер викрутка ENEXT</t>
  </si>
  <si>
    <t>Технічне обслуговування та поточний ремонт автомобіля ГАЗ 33023-414 ВС8671СК</t>
  </si>
  <si>
    <t>Технічне обслуговування та поточний ремонт автомобіля ГАЗель ВС 8663 СК</t>
  </si>
  <si>
    <t>Технічне обслуговування та поточний ремонт автомобіля Газель ВС 8663СК</t>
  </si>
  <si>
    <t>Технічне обслуговування та поточний ремонт автомобіля ЗАЗ ВС 8664СК</t>
  </si>
  <si>
    <t xml:space="preserve">Технічне обслуговування та поточний ремонт автомобіля УАЗ 452 ВС3880СР. </t>
  </si>
  <si>
    <t>Технічне обслуговування та поточний ремонт автомобіля марки ГАЗель ВС 8671 СК</t>
  </si>
  <si>
    <t>Технічне обслуговування та поточний ремонт автомобіля марки ГАЗель ВС8663СК.</t>
  </si>
  <si>
    <t>Техпластина ТМКЩ 3мм</t>
  </si>
  <si>
    <t>ТзОВ "Дрогобичкисеньгаз ЛХЗ"</t>
  </si>
  <si>
    <t>Тип процедури</t>
  </si>
  <si>
    <t>Тримач з напилком (1/4", 3/8" РМ d=4.0mm) Stihl</t>
  </si>
  <si>
    <t>Трос сантех. д.14; Ручка тросу сантехнічного; Накінечник троса д.14 під ручку; Накінечник троса д.14 під комплект насадок; Комплект насадок для троса</t>
  </si>
  <si>
    <t>Трос сантехнічний д.10; Накінечник троса д.10 під ручку сантехнічну</t>
  </si>
  <si>
    <t>Труба 15*2,8; Труба 20*3,2; Труба 25*3,2; Труба 32*3,2; Труба 40*3,5; Труба 50*3,5; Труба 89*3,5</t>
  </si>
  <si>
    <t>Труба 32 Sigma; Муфта 32 1 РВ; Муфта 32 1 РЗ; Коліно 20*90</t>
  </si>
  <si>
    <t>Труба д.20х3,4 скловолокно; Труба д.25х4,2 скловолокно; Труба д.32х5,4 скловолокно; Труба д.40х6,7 скловолокно; Трійник D 160/160/45; Коліно D 160/45; Перехід 160/110</t>
  </si>
  <si>
    <t>Утеплювач 28/6 червоний; Утеплювач 35/6 червоний</t>
  </si>
  <si>
    <t>Утеплювач 35/6 червоний</t>
  </si>
  <si>
    <t>Утеплювач 35/6 червоний.</t>
  </si>
  <si>
    <t>Утеплювач 52/9</t>
  </si>
  <si>
    <t>Участь в семінарі на тему "Важливі аспекти управління багатоквартирними будинками в умовах воєнного стану: юридичні роз'яснення та практичні поради".</t>
  </si>
  <si>
    <t>ФОП  ЛОБАЧИВЕЦЬ ОКСАНА МИКОЛАЇВНА</t>
  </si>
  <si>
    <t>ФОП "СИДОРИК ВОЛОДИМИР ЯРОСЛАВОВИЧ"</t>
  </si>
  <si>
    <t>ФОП Ружило Володимир Мирославович</t>
  </si>
  <si>
    <t>ФОП-000075</t>
  </si>
  <si>
    <t>ФОП-000114</t>
  </si>
  <si>
    <t>ФОП-001025</t>
  </si>
  <si>
    <t>Фактичний переможець</t>
  </si>
  <si>
    <t>Фара ГАЗ, МАЗ, Камаз, Урал, Краз 12V ФГ-122 (Росія); Лампа Н4 12V 60/55W P-45T (Tempest)</t>
  </si>
  <si>
    <t>Фарби</t>
  </si>
  <si>
    <t>Фарби-емалі</t>
  </si>
  <si>
    <t>Фарборозпилювач електричний Einhell TC-SY 600 S 600 Вт, 1000 мл/хв, бак 800 мл</t>
  </si>
  <si>
    <t>Флаєр подвійний 4+0, самоклейка</t>
  </si>
  <si>
    <t>Фонарик 10w + 3w COB з USB з функцією Power Bank; Фонарики акум. Шахтарка LED</t>
  </si>
  <si>
    <t>Футболки</t>
  </si>
  <si>
    <t>Фізична особа-підприємець "Іваськів Юрій Степанович"</t>
  </si>
  <si>
    <t>Фізична особа-підприємець "Кімак Катерина Йосипівна"</t>
  </si>
  <si>
    <t>Фізична особа-підприємець "Середницька Ярослава Романівна"</t>
  </si>
  <si>
    <t>Фільтр ОХ413D1; Фільтр повітряний F026400171; Фільтр паливний ВО F026402110; Фільтр салону LA395</t>
  </si>
  <si>
    <t>Фітінг до пож. шланга</t>
  </si>
  <si>
    <t>ХОМ'ЯК ЮРІЙ МИХАЙЛОВИЧ</t>
  </si>
  <si>
    <t>ЦО-Кз-0000064</t>
  </si>
  <si>
    <t>Цвяхи 40-200</t>
  </si>
  <si>
    <t>Цвяхи 40-200; Цвяхи шиф.4,6*120</t>
  </si>
  <si>
    <t>Цвяхи в асортименті.</t>
  </si>
  <si>
    <t>Цвяхи шиферні</t>
  </si>
  <si>
    <t>Цегла керамічна повнотіла</t>
  </si>
  <si>
    <t>Цемент</t>
  </si>
  <si>
    <t>Цифровий таймер</t>
  </si>
  <si>
    <t>ЧВ-Крісло офісне BOSS KD TILT PL64 (CH) ECO-21 світл-корич.</t>
  </si>
  <si>
    <t>Частини до бензогенератора</t>
  </si>
  <si>
    <t>Частини до світильників та освітлювального обладнання (лампи електричні, патрони та інші).</t>
  </si>
  <si>
    <t>Чоботи резинові</t>
  </si>
  <si>
    <t>ШИХ ІГОР БОГДАНОВИЧ</t>
  </si>
  <si>
    <t>ШУСТОВ ОЛЕКСАНДР ЮРІЙОВИЧ</t>
  </si>
  <si>
    <t>Шарнір рул. тяги</t>
  </si>
  <si>
    <t>Швелер 20; Лист х/к 1/1х2; Швелер 18; Кутник 40х40х4; Арматура д.10; Кутник 50х50; Труба профільна 30*20*3</t>
  </si>
  <si>
    <t>Шина 260R508 Зіл, Камаз (Кама) 12сл. (ромбік) (Росава)</t>
  </si>
  <si>
    <t>Шкворень; Кардан передній УАЗ 452; Піввісь права; Шайби шкворнів; Чашка півосі</t>
  </si>
  <si>
    <t>Шків канатоведучий 04713200001А; Контакт МК 1-20 С рухомий; Контакт МК 1-20 С Д/Н нерухомий; Датчик точної зупинки  ВПЛ-110В; Z-500 Tehno паси привідні; Z-530 Tehno паси привідні; Двигун АИП 56В4 0,18/1500 1081 220/380В</t>
  </si>
  <si>
    <t>Шланг d 10x17 DN10 SIMPLEX PN10</t>
  </si>
  <si>
    <t>Шланг пожежний білий (20м. рулон)</t>
  </si>
  <si>
    <t>Шліфмашина кутова Dnipro-M GL-160 SE; Акумуляторний перфоратор Dnipro-M DHR-200 BC ULTRA (без АКБ і ЗП); Акумуляторна шліфмашина кутова Dnipro-M DGA-200BC ULTRA (без АКБ і ЗП); Акумуляторна батарея Dnipro-M ВР-240 4 А/г; Зарядний пристрій Dnipro-M FC-230; Акумуляторна батарея Dnipro-M ВР-260, 6,0 Аг; Акумуляторний дриль-шуруповерт Dnipro-M CD-200BC ULTRA</t>
  </si>
  <si>
    <t>Шліфпапір</t>
  </si>
  <si>
    <t>Штани</t>
  </si>
  <si>
    <t>Шуруп д/бл. OD-4,8х3,5 Т (дер) цинк (250)</t>
  </si>
  <si>
    <t>Щітка дротяна торцьова М14</t>
  </si>
  <si>
    <t>Юридично-консультаційні послуги з питань проведення процедур закупівель.</t>
  </si>
  <si>
    <t>Ящик для інструменту Dnipro-M S-Box B200</t>
  </si>
  <si>
    <t>м-000032</t>
  </si>
  <si>
    <t>м-000033</t>
  </si>
  <si>
    <t>м-000057</t>
  </si>
  <si>
    <t>м-000059</t>
  </si>
  <si>
    <t>м-000062</t>
  </si>
  <si>
    <t>м.-0000175</t>
  </si>
  <si>
    <t>м.-000035</t>
  </si>
  <si>
    <t>м.-000039</t>
  </si>
  <si>
    <t>м.-000040</t>
  </si>
  <si>
    <t>м.-000067</t>
  </si>
  <si>
    <t>м.-000095</t>
  </si>
  <si>
    <t>м.-000096</t>
  </si>
  <si>
    <t>м.-000099</t>
  </si>
  <si>
    <t>м.-000101</t>
  </si>
  <si>
    <t>м.-000108</t>
  </si>
  <si>
    <t>м.-000110</t>
  </si>
  <si>
    <t>м.-000113</t>
  </si>
  <si>
    <t>м.-000114</t>
  </si>
  <si>
    <t>м.-000117</t>
  </si>
  <si>
    <t>м.-000128</t>
  </si>
  <si>
    <t>м.-000129</t>
  </si>
  <si>
    <t>м.-000139</t>
  </si>
  <si>
    <t>м.-000167</t>
  </si>
  <si>
    <t>м.-000175</t>
  </si>
  <si>
    <t>м.-000188</t>
  </si>
  <si>
    <t>м.000093</t>
  </si>
  <si>
    <t>м.000167</t>
  </si>
  <si>
    <t>№</t>
  </si>
  <si>
    <t>№Л000000040</t>
  </si>
  <si>
    <t>КП "Управитель "ЖЕО" ДМР</t>
  </si>
  <si>
    <t>Закупівлі  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</si>
</sst>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7" formatCode="dd\.mm\.yyyy;@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67" fontId="1" fillId="0" borderId="1" xfId="0" applyNumberFormat="1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ki.prom.ua/remote/dispatcher/state_purchase_view/38312115" TargetMode="External"/><Relationship Id="rId299" Type="http://schemas.openxmlformats.org/officeDocument/2006/relationships/hyperlink" Target="https://my.zakupki.prom.ua/remote/dispatcher/state_purchase_view/36470374" TargetMode="External"/><Relationship Id="rId21" Type="http://schemas.openxmlformats.org/officeDocument/2006/relationships/hyperlink" Target="https://my.zakupki.prom.ua/remote/dispatcher/state_purchase_view/39873318" TargetMode="External"/><Relationship Id="rId63" Type="http://schemas.openxmlformats.org/officeDocument/2006/relationships/hyperlink" Target="https://my.zakupki.prom.ua/remote/dispatcher/state_purchase_view/39655179" TargetMode="External"/><Relationship Id="rId159" Type="http://schemas.openxmlformats.org/officeDocument/2006/relationships/hyperlink" Target="https://my.zakupki.prom.ua/remote/dispatcher/state_purchase_view/37759895" TargetMode="External"/><Relationship Id="rId324" Type="http://schemas.openxmlformats.org/officeDocument/2006/relationships/hyperlink" Target="https://my.zakupki.prom.ua/remote/dispatcher/state_purchase_view/36260999" TargetMode="External"/><Relationship Id="rId366" Type="http://schemas.openxmlformats.org/officeDocument/2006/relationships/hyperlink" Target="https://my.zakupki.prom.ua/remote/dispatcher/state_purchase_view/35983756" TargetMode="External"/><Relationship Id="rId170" Type="http://schemas.openxmlformats.org/officeDocument/2006/relationships/hyperlink" Target="https://my.zakupki.prom.ua/remote/dispatcher/state_purchase_view/37602344" TargetMode="External"/><Relationship Id="rId226" Type="http://schemas.openxmlformats.org/officeDocument/2006/relationships/hyperlink" Target="https://my.zakupki.prom.ua/remote/dispatcher/state_purchase_view/37041625" TargetMode="External"/><Relationship Id="rId433" Type="http://schemas.openxmlformats.org/officeDocument/2006/relationships/hyperlink" Target="https://my.zakupki.prom.ua/remote/dispatcher/state_purchase_view/34816371" TargetMode="External"/><Relationship Id="rId268" Type="http://schemas.openxmlformats.org/officeDocument/2006/relationships/hyperlink" Target="https://my.zakupki.prom.ua/remote/dispatcher/state_purchase_view/36619297" TargetMode="External"/><Relationship Id="rId32" Type="http://schemas.openxmlformats.org/officeDocument/2006/relationships/hyperlink" Target="https://my.zakupki.prom.ua/remote/dispatcher/state_purchase_view/39861765" TargetMode="External"/><Relationship Id="rId74" Type="http://schemas.openxmlformats.org/officeDocument/2006/relationships/hyperlink" Target="https://my.zakupki.prom.ua/remote/dispatcher/state_purchase_view/39635442" TargetMode="External"/><Relationship Id="rId128" Type="http://schemas.openxmlformats.org/officeDocument/2006/relationships/hyperlink" Target="https://my.zakupki.prom.ua/remote/dispatcher/state_purchase_view/38255443" TargetMode="External"/><Relationship Id="rId335" Type="http://schemas.openxmlformats.org/officeDocument/2006/relationships/hyperlink" Target="https://my.zakupki.prom.ua/remote/dispatcher/state_purchase_view/36166931" TargetMode="External"/><Relationship Id="rId377" Type="http://schemas.openxmlformats.org/officeDocument/2006/relationships/hyperlink" Target="https://my.zakupki.prom.ua/remote/dispatcher/state_purchase_view/35902933" TargetMode="External"/><Relationship Id="rId5" Type="http://schemas.openxmlformats.org/officeDocument/2006/relationships/hyperlink" Target="https://my.zakupki.prom.ua/remote/dispatcher/state_purchase_view/39884310" TargetMode="External"/><Relationship Id="rId181" Type="http://schemas.openxmlformats.org/officeDocument/2006/relationships/hyperlink" Target="https://my.zakupki.prom.ua/remote/dispatcher/state_purchase_view/37491949" TargetMode="External"/><Relationship Id="rId237" Type="http://schemas.openxmlformats.org/officeDocument/2006/relationships/hyperlink" Target="https://my.zakupki.prom.ua/remote/dispatcher/state_purchase_view/36909144" TargetMode="External"/><Relationship Id="rId402" Type="http://schemas.openxmlformats.org/officeDocument/2006/relationships/hyperlink" Target="https://my.zakupki.prom.ua/remote/dispatcher/state_purchase_view/35565012" TargetMode="External"/><Relationship Id="rId279" Type="http://schemas.openxmlformats.org/officeDocument/2006/relationships/hyperlink" Target="https://my.zakupki.prom.ua/remote/dispatcher/state_purchase_view/36558284" TargetMode="External"/><Relationship Id="rId444" Type="http://schemas.openxmlformats.org/officeDocument/2006/relationships/hyperlink" Target="https://my.zakupki.prom.ua/remote/dispatcher/state_purchase_view/34594611" TargetMode="External"/><Relationship Id="rId43" Type="http://schemas.openxmlformats.org/officeDocument/2006/relationships/hyperlink" Target="https://my.zakupki.prom.ua/remote/dispatcher/state_purchase_view/39831968" TargetMode="External"/><Relationship Id="rId139" Type="http://schemas.openxmlformats.org/officeDocument/2006/relationships/hyperlink" Target="https://my.zakupki.prom.ua/remote/dispatcher/state_purchase_view/38077707" TargetMode="External"/><Relationship Id="rId290" Type="http://schemas.openxmlformats.org/officeDocument/2006/relationships/hyperlink" Target="https://my.zakupki.prom.ua/remote/dispatcher/state_purchase_view/36502121" TargetMode="External"/><Relationship Id="rId304" Type="http://schemas.openxmlformats.org/officeDocument/2006/relationships/hyperlink" Target="https://my.zakupki.prom.ua/remote/dispatcher/state_purchase_view/36456150" TargetMode="External"/><Relationship Id="rId346" Type="http://schemas.openxmlformats.org/officeDocument/2006/relationships/hyperlink" Target="https://my.zakupki.prom.ua/remote/dispatcher/state_purchase_view/36119746" TargetMode="External"/><Relationship Id="rId388" Type="http://schemas.openxmlformats.org/officeDocument/2006/relationships/hyperlink" Target="https://my.zakupki.prom.ua/remote/dispatcher/state_purchase_view/35747881" TargetMode="External"/><Relationship Id="rId85" Type="http://schemas.openxmlformats.org/officeDocument/2006/relationships/hyperlink" Target="https://my.zakupki.prom.ua/remote/dispatcher/state_purchase_view/39525358" TargetMode="External"/><Relationship Id="rId150" Type="http://schemas.openxmlformats.org/officeDocument/2006/relationships/hyperlink" Target="https://my.zakupki.prom.ua/remote/dispatcher/state_purchase_view/37819851" TargetMode="External"/><Relationship Id="rId192" Type="http://schemas.openxmlformats.org/officeDocument/2006/relationships/hyperlink" Target="https://my.zakupki.prom.ua/remote/dispatcher/state_purchase_view/37322096" TargetMode="External"/><Relationship Id="rId206" Type="http://schemas.openxmlformats.org/officeDocument/2006/relationships/hyperlink" Target="https://my.zakupki.prom.ua/remote/dispatcher/state_purchase_view/37225023" TargetMode="External"/><Relationship Id="rId413" Type="http://schemas.openxmlformats.org/officeDocument/2006/relationships/hyperlink" Target="https://my.zakupki.prom.ua/remote/dispatcher/state_purchase_view/35303326" TargetMode="External"/><Relationship Id="rId248" Type="http://schemas.openxmlformats.org/officeDocument/2006/relationships/hyperlink" Target="https://my.zakupki.prom.ua/remote/dispatcher/state_purchase_view/36782909" TargetMode="External"/><Relationship Id="rId455" Type="http://schemas.openxmlformats.org/officeDocument/2006/relationships/hyperlink" Target="https://my.zakupki.prom.ua/remote/dispatcher/state_purchase_view/34361080" TargetMode="External"/><Relationship Id="rId12" Type="http://schemas.openxmlformats.org/officeDocument/2006/relationships/hyperlink" Target="https://my.zakupki.prom.ua/remote/dispatcher/state_purchase_view/39882486" TargetMode="External"/><Relationship Id="rId108" Type="http://schemas.openxmlformats.org/officeDocument/2006/relationships/hyperlink" Target="https://my.zakupki.prom.ua/remote/dispatcher/state_purchase_view/38513059" TargetMode="External"/><Relationship Id="rId315" Type="http://schemas.openxmlformats.org/officeDocument/2006/relationships/hyperlink" Target="https://my.zakupki.prom.ua/remote/dispatcher/state_purchase_view/36372865" TargetMode="External"/><Relationship Id="rId357" Type="http://schemas.openxmlformats.org/officeDocument/2006/relationships/hyperlink" Target="https://my.zakupki.prom.ua/remote/dispatcher/state_purchase_view/36059180" TargetMode="External"/><Relationship Id="rId54" Type="http://schemas.openxmlformats.org/officeDocument/2006/relationships/hyperlink" Target="https://my.zakupki.prom.ua/remote/dispatcher/state_purchase_view/39747922" TargetMode="External"/><Relationship Id="rId96" Type="http://schemas.openxmlformats.org/officeDocument/2006/relationships/hyperlink" Target="https://my.zakupki.prom.ua/remote/dispatcher/state_purchase_view/38707505" TargetMode="External"/><Relationship Id="rId161" Type="http://schemas.openxmlformats.org/officeDocument/2006/relationships/hyperlink" Target="https://my.zakupki.prom.ua/remote/dispatcher/state_purchase_view/37741100" TargetMode="External"/><Relationship Id="rId217" Type="http://schemas.openxmlformats.org/officeDocument/2006/relationships/hyperlink" Target="https://my.zakupki.prom.ua/remote/dispatcher/state_purchase_view/37178316" TargetMode="External"/><Relationship Id="rId399" Type="http://schemas.openxmlformats.org/officeDocument/2006/relationships/hyperlink" Target="https://my.zakupki.prom.ua/remote/dispatcher/state_purchase_view/35566438" TargetMode="External"/><Relationship Id="rId259" Type="http://schemas.openxmlformats.org/officeDocument/2006/relationships/hyperlink" Target="https://my.zakupki.prom.ua/remote/dispatcher/state_purchase_view/36664755" TargetMode="External"/><Relationship Id="rId424" Type="http://schemas.openxmlformats.org/officeDocument/2006/relationships/hyperlink" Target="https://my.zakupki.prom.ua/remote/dispatcher/state_purchase_view/34942669" TargetMode="External"/><Relationship Id="rId466" Type="http://schemas.openxmlformats.org/officeDocument/2006/relationships/hyperlink" Target="https://my.zakupki.prom.ua/remote/dispatcher/state_purchase_view/34011720" TargetMode="External"/><Relationship Id="rId23" Type="http://schemas.openxmlformats.org/officeDocument/2006/relationships/hyperlink" Target="https://my.zakupki.prom.ua/remote/dispatcher/state_purchase_view/39872622" TargetMode="External"/><Relationship Id="rId119" Type="http://schemas.openxmlformats.org/officeDocument/2006/relationships/hyperlink" Target="https://my.zakupki.prom.ua/remote/dispatcher/state_purchase_view/38309709" TargetMode="External"/><Relationship Id="rId270" Type="http://schemas.openxmlformats.org/officeDocument/2006/relationships/hyperlink" Target="https://my.zakupki.prom.ua/remote/dispatcher/state_purchase_view/36618307" TargetMode="External"/><Relationship Id="rId326" Type="http://schemas.openxmlformats.org/officeDocument/2006/relationships/hyperlink" Target="https://my.zakupki.prom.ua/remote/dispatcher/state_purchase_view/36260416" TargetMode="External"/><Relationship Id="rId65" Type="http://schemas.openxmlformats.org/officeDocument/2006/relationships/hyperlink" Target="https://my.zakupki.prom.ua/remote/dispatcher/state_purchase_view/39653524" TargetMode="External"/><Relationship Id="rId130" Type="http://schemas.openxmlformats.org/officeDocument/2006/relationships/hyperlink" Target="https://my.zakupki.prom.ua/remote/dispatcher/state_purchase_view/38248082" TargetMode="External"/><Relationship Id="rId368" Type="http://schemas.openxmlformats.org/officeDocument/2006/relationships/hyperlink" Target="https://my.zakupki.prom.ua/remote/dispatcher/state_purchase_view/35980754" TargetMode="External"/><Relationship Id="rId172" Type="http://schemas.openxmlformats.org/officeDocument/2006/relationships/hyperlink" Target="https://my.zakupki.prom.ua/remote/dispatcher/state_purchase_view/37579647" TargetMode="External"/><Relationship Id="rId193" Type="http://schemas.openxmlformats.org/officeDocument/2006/relationships/hyperlink" Target="https://my.zakupki.prom.ua/remote/dispatcher/state_purchase_view/37321169" TargetMode="External"/><Relationship Id="rId207" Type="http://schemas.openxmlformats.org/officeDocument/2006/relationships/hyperlink" Target="https://my.zakupki.prom.ua/remote/dispatcher/state_purchase_view/37207690" TargetMode="External"/><Relationship Id="rId228" Type="http://schemas.openxmlformats.org/officeDocument/2006/relationships/hyperlink" Target="https://my.zakupki.prom.ua/remote/dispatcher/state_purchase_view/37034644" TargetMode="External"/><Relationship Id="rId249" Type="http://schemas.openxmlformats.org/officeDocument/2006/relationships/hyperlink" Target="https://my.zakupki.prom.ua/remote/dispatcher/state_purchase_view/36782836" TargetMode="External"/><Relationship Id="rId414" Type="http://schemas.openxmlformats.org/officeDocument/2006/relationships/hyperlink" Target="https://my.zakupki.prom.ua/remote/dispatcher/state_purchase_view/35300829" TargetMode="External"/><Relationship Id="rId435" Type="http://schemas.openxmlformats.org/officeDocument/2006/relationships/hyperlink" Target="https://my.zakupki.prom.ua/remote/dispatcher/state_purchase_view/34711805" TargetMode="External"/><Relationship Id="rId456" Type="http://schemas.openxmlformats.org/officeDocument/2006/relationships/hyperlink" Target="https://my.zakupki.prom.ua/remote/dispatcher/state_purchase_view/34323886" TargetMode="External"/><Relationship Id="rId13" Type="http://schemas.openxmlformats.org/officeDocument/2006/relationships/hyperlink" Target="https://my.zakupki.prom.ua/remote/dispatcher/state_purchase_view/39882307" TargetMode="External"/><Relationship Id="rId109" Type="http://schemas.openxmlformats.org/officeDocument/2006/relationships/hyperlink" Target="https://my.zakupki.prom.ua/remote/dispatcher/state_purchase_view/38512540" TargetMode="External"/><Relationship Id="rId260" Type="http://schemas.openxmlformats.org/officeDocument/2006/relationships/hyperlink" Target="https://my.zakupki.prom.ua/remote/dispatcher/state_purchase_view/36646089" TargetMode="External"/><Relationship Id="rId281" Type="http://schemas.openxmlformats.org/officeDocument/2006/relationships/hyperlink" Target="https://my.zakupki.prom.ua/remote/dispatcher/state_purchase_view/36540677" TargetMode="External"/><Relationship Id="rId316" Type="http://schemas.openxmlformats.org/officeDocument/2006/relationships/hyperlink" Target="https://my.zakupki.prom.ua/remote/dispatcher/state_purchase_view/36351042" TargetMode="External"/><Relationship Id="rId337" Type="http://schemas.openxmlformats.org/officeDocument/2006/relationships/hyperlink" Target="https://my.zakupki.prom.ua/remote/dispatcher/state_purchase_view/36165534" TargetMode="External"/><Relationship Id="rId34" Type="http://schemas.openxmlformats.org/officeDocument/2006/relationships/hyperlink" Target="https://my.zakupki.prom.ua/remote/dispatcher/state_purchase_view/39860772" TargetMode="External"/><Relationship Id="rId55" Type="http://schemas.openxmlformats.org/officeDocument/2006/relationships/hyperlink" Target="https://my.zakupki.prom.ua/remote/dispatcher/state_purchase_view/39746082" TargetMode="External"/><Relationship Id="rId76" Type="http://schemas.openxmlformats.org/officeDocument/2006/relationships/hyperlink" Target="https://my.zakupki.prom.ua/remote/dispatcher/state_purchase_view/39603537" TargetMode="External"/><Relationship Id="rId97" Type="http://schemas.openxmlformats.org/officeDocument/2006/relationships/hyperlink" Target="https://my.zakupki.prom.ua/remote/dispatcher/state_purchase_view/38672500" TargetMode="External"/><Relationship Id="rId120" Type="http://schemas.openxmlformats.org/officeDocument/2006/relationships/hyperlink" Target="https://my.zakupki.prom.ua/remote/dispatcher/state_purchase_view/38309046" TargetMode="External"/><Relationship Id="rId141" Type="http://schemas.openxmlformats.org/officeDocument/2006/relationships/hyperlink" Target="https://my.zakupki.prom.ua/remote/dispatcher/state_purchase_view/38059051" TargetMode="External"/><Relationship Id="rId358" Type="http://schemas.openxmlformats.org/officeDocument/2006/relationships/hyperlink" Target="https://my.zakupki.prom.ua/remote/dispatcher/state_purchase_view/36057235" TargetMode="External"/><Relationship Id="rId379" Type="http://schemas.openxmlformats.org/officeDocument/2006/relationships/hyperlink" Target="https://my.zakupki.prom.ua/remote/dispatcher/state_purchase_view/35876424" TargetMode="External"/><Relationship Id="rId7" Type="http://schemas.openxmlformats.org/officeDocument/2006/relationships/hyperlink" Target="https://my.zakupki.prom.ua/remote/dispatcher/state_purchase_view/39884061" TargetMode="External"/><Relationship Id="rId162" Type="http://schemas.openxmlformats.org/officeDocument/2006/relationships/hyperlink" Target="https://my.zakupki.prom.ua/remote/dispatcher/state_purchase_view/37719458" TargetMode="External"/><Relationship Id="rId183" Type="http://schemas.openxmlformats.org/officeDocument/2006/relationships/hyperlink" Target="https://my.zakupki.prom.ua/remote/dispatcher/state_purchase_view/37485203" TargetMode="External"/><Relationship Id="rId218" Type="http://schemas.openxmlformats.org/officeDocument/2006/relationships/hyperlink" Target="https://my.zakupki.prom.ua/remote/dispatcher/state_purchase_view/37155803" TargetMode="External"/><Relationship Id="rId239" Type="http://schemas.openxmlformats.org/officeDocument/2006/relationships/hyperlink" Target="https://my.zakupki.prom.ua/remote/dispatcher/state_purchase_view/36871004" TargetMode="External"/><Relationship Id="rId390" Type="http://schemas.openxmlformats.org/officeDocument/2006/relationships/hyperlink" Target="https://my.zakupki.prom.ua/remote/dispatcher/state_purchase_view/35746651" TargetMode="External"/><Relationship Id="rId404" Type="http://schemas.openxmlformats.org/officeDocument/2006/relationships/hyperlink" Target="https://my.zakupki.prom.ua/remote/dispatcher/state_purchase_view/35562656" TargetMode="External"/><Relationship Id="rId425" Type="http://schemas.openxmlformats.org/officeDocument/2006/relationships/hyperlink" Target="https://my.zakupki.prom.ua/remote/dispatcher/state_purchase_view/34910642" TargetMode="External"/><Relationship Id="rId446" Type="http://schemas.openxmlformats.org/officeDocument/2006/relationships/hyperlink" Target="https://my.zakupki.prom.ua/remote/dispatcher/state_purchase_view/34586159" TargetMode="External"/><Relationship Id="rId467" Type="http://schemas.openxmlformats.org/officeDocument/2006/relationships/hyperlink" Target="https://my.zakupki.prom.ua/remote/dispatcher/state_purchase_view/34006460" TargetMode="External"/><Relationship Id="rId250" Type="http://schemas.openxmlformats.org/officeDocument/2006/relationships/hyperlink" Target="https://my.zakupki.prom.ua/remote/dispatcher/state_purchase_view/36782782" TargetMode="External"/><Relationship Id="rId271" Type="http://schemas.openxmlformats.org/officeDocument/2006/relationships/hyperlink" Target="https://my.zakupki.prom.ua/remote/dispatcher/state_purchase_view/36617816" TargetMode="External"/><Relationship Id="rId292" Type="http://schemas.openxmlformats.org/officeDocument/2006/relationships/hyperlink" Target="https://my.zakupki.prom.ua/remote/dispatcher/state_purchase_view/36496735" TargetMode="External"/><Relationship Id="rId306" Type="http://schemas.openxmlformats.org/officeDocument/2006/relationships/hyperlink" Target="https://my.zakupki.prom.ua/remote/dispatcher/state_purchase_view/36441084" TargetMode="External"/><Relationship Id="rId24" Type="http://schemas.openxmlformats.org/officeDocument/2006/relationships/hyperlink" Target="https://my.zakupki.prom.ua/remote/dispatcher/state_purchase_view/39871374" TargetMode="External"/><Relationship Id="rId45" Type="http://schemas.openxmlformats.org/officeDocument/2006/relationships/hyperlink" Target="https://my.zakupki.prom.ua/remote/dispatcher/state_purchase_view/39821540" TargetMode="External"/><Relationship Id="rId66" Type="http://schemas.openxmlformats.org/officeDocument/2006/relationships/hyperlink" Target="https://my.zakupki.prom.ua/remote/dispatcher/state_purchase_view/39652595" TargetMode="External"/><Relationship Id="rId87" Type="http://schemas.openxmlformats.org/officeDocument/2006/relationships/hyperlink" Target="https://my.zakupki.prom.ua/remote/dispatcher/state_purchase_view/39485901" TargetMode="External"/><Relationship Id="rId110" Type="http://schemas.openxmlformats.org/officeDocument/2006/relationships/hyperlink" Target="https://my.zakupki.prom.ua/remote/dispatcher/state_purchase_view/38363945" TargetMode="External"/><Relationship Id="rId131" Type="http://schemas.openxmlformats.org/officeDocument/2006/relationships/hyperlink" Target="https://my.zakupki.prom.ua/remote/dispatcher/state_purchase_view/38247362" TargetMode="External"/><Relationship Id="rId327" Type="http://schemas.openxmlformats.org/officeDocument/2006/relationships/hyperlink" Target="https://my.zakupki.prom.ua/remote/dispatcher/state_purchase_view/36230569" TargetMode="External"/><Relationship Id="rId348" Type="http://schemas.openxmlformats.org/officeDocument/2006/relationships/hyperlink" Target="https://my.zakupki.prom.ua/remote/dispatcher/state_purchase_view/36114750" TargetMode="External"/><Relationship Id="rId369" Type="http://schemas.openxmlformats.org/officeDocument/2006/relationships/hyperlink" Target="https://my.zakupki.prom.ua/remote/dispatcher/state_purchase_view/35955920" TargetMode="External"/><Relationship Id="rId152" Type="http://schemas.openxmlformats.org/officeDocument/2006/relationships/hyperlink" Target="https://my.zakupki.prom.ua/remote/dispatcher/state_purchase_view/37814738" TargetMode="External"/><Relationship Id="rId173" Type="http://schemas.openxmlformats.org/officeDocument/2006/relationships/hyperlink" Target="https://my.zakupki.prom.ua/remote/dispatcher/state_purchase_view/37578984" TargetMode="External"/><Relationship Id="rId194" Type="http://schemas.openxmlformats.org/officeDocument/2006/relationships/hyperlink" Target="https://my.zakupki.prom.ua/remote/dispatcher/state_purchase_view/37314165" TargetMode="External"/><Relationship Id="rId208" Type="http://schemas.openxmlformats.org/officeDocument/2006/relationships/hyperlink" Target="https://my.zakupki.prom.ua/remote/dispatcher/state_purchase_view/37207454" TargetMode="External"/><Relationship Id="rId229" Type="http://schemas.openxmlformats.org/officeDocument/2006/relationships/hyperlink" Target="https://my.zakupki.prom.ua/remote/dispatcher/state_purchase_view/37030079" TargetMode="External"/><Relationship Id="rId380" Type="http://schemas.openxmlformats.org/officeDocument/2006/relationships/hyperlink" Target="https://my.zakupki.prom.ua/remote/dispatcher/state_purchase_view/35840553" TargetMode="External"/><Relationship Id="rId415" Type="http://schemas.openxmlformats.org/officeDocument/2006/relationships/hyperlink" Target="https://my.zakupki.prom.ua/remote/dispatcher/state_purchase_view/35295366" TargetMode="External"/><Relationship Id="rId436" Type="http://schemas.openxmlformats.org/officeDocument/2006/relationships/hyperlink" Target="https://my.zakupki.prom.ua/remote/dispatcher/state_purchase_view/34710793" TargetMode="External"/><Relationship Id="rId457" Type="http://schemas.openxmlformats.org/officeDocument/2006/relationships/hyperlink" Target="https://my.zakupki.prom.ua/remote/dispatcher/state_purchase_view/34319787" TargetMode="External"/><Relationship Id="rId240" Type="http://schemas.openxmlformats.org/officeDocument/2006/relationships/hyperlink" Target="https://my.zakupki.prom.ua/remote/dispatcher/state_purchase_view/36870750" TargetMode="External"/><Relationship Id="rId261" Type="http://schemas.openxmlformats.org/officeDocument/2006/relationships/hyperlink" Target="https://my.zakupki.prom.ua/remote/dispatcher/state_purchase_view/36639357" TargetMode="External"/><Relationship Id="rId14" Type="http://schemas.openxmlformats.org/officeDocument/2006/relationships/hyperlink" Target="https://my.zakupki.prom.ua/remote/dispatcher/state_purchase_view/39882194" TargetMode="External"/><Relationship Id="rId35" Type="http://schemas.openxmlformats.org/officeDocument/2006/relationships/hyperlink" Target="https://my.zakupki.prom.ua/remote/dispatcher/state_purchase_view/39860426" TargetMode="External"/><Relationship Id="rId56" Type="http://schemas.openxmlformats.org/officeDocument/2006/relationships/hyperlink" Target="https://my.zakupki.prom.ua/remote/dispatcher/state_purchase_view/39707977" TargetMode="External"/><Relationship Id="rId77" Type="http://schemas.openxmlformats.org/officeDocument/2006/relationships/hyperlink" Target="https://my.zakupki.prom.ua/remote/dispatcher/state_purchase_view/39600076" TargetMode="External"/><Relationship Id="rId100" Type="http://schemas.openxmlformats.org/officeDocument/2006/relationships/hyperlink" Target="https://my.zakupki.prom.ua/remote/dispatcher/state_purchase_view/38612247" TargetMode="External"/><Relationship Id="rId282" Type="http://schemas.openxmlformats.org/officeDocument/2006/relationships/hyperlink" Target="https://my.zakupki.prom.ua/remote/dispatcher/state_purchase_view/36531102" TargetMode="External"/><Relationship Id="rId317" Type="http://schemas.openxmlformats.org/officeDocument/2006/relationships/hyperlink" Target="https://my.zakupki.prom.ua/remote/dispatcher/state_purchase_view/36350626" TargetMode="External"/><Relationship Id="rId338" Type="http://schemas.openxmlformats.org/officeDocument/2006/relationships/hyperlink" Target="https://my.zakupki.prom.ua/remote/dispatcher/state_purchase_view/36164884" TargetMode="External"/><Relationship Id="rId359" Type="http://schemas.openxmlformats.org/officeDocument/2006/relationships/hyperlink" Target="https://my.zakupki.prom.ua/remote/dispatcher/state_purchase_view/36052414" TargetMode="External"/><Relationship Id="rId8" Type="http://schemas.openxmlformats.org/officeDocument/2006/relationships/hyperlink" Target="https://my.zakupki.prom.ua/remote/dispatcher/state_purchase_view/39883996" TargetMode="External"/><Relationship Id="rId98" Type="http://schemas.openxmlformats.org/officeDocument/2006/relationships/hyperlink" Target="https://my.zakupki.prom.ua/remote/dispatcher/state_purchase_view/38672145" TargetMode="External"/><Relationship Id="rId121" Type="http://schemas.openxmlformats.org/officeDocument/2006/relationships/hyperlink" Target="https://my.zakupki.prom.ua/remote/dispatcher/state_purchase_view/38307992" TargetMode="External"/><Relationship Id="rId142" Type="http://schemas.openxmlformats.org/officeDocument/2006/relationships/hyperlink" Target="https://my.zakupki.prom.ua/remote/dispatcher/state_purchase_view/37983837" TargetMode="External"/><Relationship Id="rId163" Type="http://schemas.openxmlformats.org/officeDocument/2006/relationships/hyperlink" Target="https://my.zakupki.prom.ua/remote/dispatcher/state_purchase_view/37718546" TargetMode="External"/><Relationship Id="rId184" Type="http://schemas.openxmlformats.org/officeDocument/2006/relationships/hyperlink" Target="https://my.zakupki.prom.ua/remote/dispatcher/state_purchase_view/37424913" TargetMode="External"/><Relationship Id="rId219" Type="http://schemas.openxmlformats.org/officeDocument/2006/relationships/hyperlink" Target="https://my.zakupki.prom.ua/remote/dispatcher/state_purchase_view/37151797" TargetMode="External"/><Relationship Id="rId370" Type="http://schemas.openxmlformats.org/officeDocument/2006/relationships/hyperlink" Target="https://my.zakupki.prom.ua/remote/dispatcher/state_purchase_view/35930440" TargetMode="External"/><Relationship Id="rId391" Type="http://schemas.openxmlformats.org/officeDocument/2006/relationships/hyperlink" Target="https://my.zakupki.prom.ua/remote/dispatcher/state_purchase_view/35695244" TargetMode="External"/><Relationship Id="rId405" Type="http://schemas.openxmlformats.org/officeDocument/2006/relationships/hyperlink" Target="https://my.zakupki.prom.ua/remote/dispatcher/state_purchase_view/35561363" TargetMode="External"/><Relationship Id="rId426" Type="http://schemas.openxmlformats.org/officeDocument/2006/relationships/hyperlink" Target="https://my.zakupki.prom.ua/remote/dispatcher/state_purchase_view/34841073" TargetMode="External"/><Relationship Id="rId447" Type="http://schemas.openxmlformats.org/officeDocument/2006/relationships/hyperlink" Target="https://my.zakupki.prom.ua/remote/dispatcher/state_purchase_view/34583756" TargetMode="External"/><Relationship Id="rId230" Type="http://schemas.openxmlformats.org/officeDocument/2006/relationships/hyperlink" Target="https://my.zakupki.prom.ua/remote/dispatcher/state_purchase_view/37014181" TargetMode="External"/><Relationship Id="rId251" Type="http://schemas.openxmlformats.org/officeDocument/2006/relationships/hyperlink" Target="https://my.zakupki.prom.ua/remote/dispatcher/state_purchase_view/36759176" TargetMode="External"/><Relationship Id="rId468" Type="http://schemas.openxmlformats.org/officeDocument/2006/relationships/hyperlink" Target="https://my.zakupki.prom.ua/remote/dispatcher/state_purchase_view/34004293" TargetMode="External"/><Relationship Id="rId25" Type="http://schemas.openxmlformats.org/officeDocument/2006/relationships/hyperlink" Target="https://my.zakupki.prom.ua/remote/dispatcher/state_purchase_view/39864994" TargetMode="External"/><Relationship Id="rId46" Type="http://schemas.openxmlformats.org/officeDocument/2006/relationships/hyperlink" Target="https://my.zakupki.prom.ua/remote/dispatcher/state_purchase_view/39800855" TargetMode="External"/><Relationship Id="rId67" Type="http://schemas.openxmlformats.org/officeDocument/2006/relationships/hyperlink" Target="https://my.zakupki.prom.ua/remote/dispatcher/state_purchase_view/39648881" TargetMode="External"/><Relationship Id="rId272" Type="http://schemas.openxmlformats.org/officeDocument/2006/relationships/hyperlink" Target="https://my.zakupki.prom.ua/remote/dispatcher/state_purchase_view/36602094" TargetMode="External"/><Relationship Id="rId293" Type="http://schemas.openxmlformats.org/officeDocument/2006/relationships/hyperlink" Target="https://my.zakupki.prom.ua/remote/dispatcher/state_purchase_view/36490753" TargetMode="External"/><Relationship Id="rId307" Type="http://schemas.openxmlformats.org/officeDocument/2006/relationships/hyperlink" Target="https://my.zakupki.prom.ua/remote/dispatcher/state_purchase_view/36432550" TargetMode="External"/><Relationship Id="rId328" Type="http://schemas.openxmlformats.org/officeDocument/2006/relationships/hyperlink" Target="https://my.zakupki.prom.ua/remote/dispatcher/state_purchase_view/36221334" TargetMode="External"/><Relationship Id="rId349" Type="http://schemas.openxmlformats.org/officeDocument/2006/relationships/hyperlink" Target="https://my.zakupki.prom.ua/remote/dispatcher/state_purchase_view/36104486" TargetMode="External"/><Relationship Id="rId88" Type="http://schemas.openxmlformats.org/officeDocument/2006/relationships/hyperlink" Target="https://my.zakupki.prom.ua/remote/dispatcher/state_purchase_view/38925759" TargetMode="External"/><Relationship Id="rId111" Type="http://schemas.openxmlformats.org/officeDocument/2006/relationships/hyperlink" Target="https://my.zakupki.prom.ua/remote/dispatcher/state_purchase_view/38341694" TargetMode="External"/><Relationship Id="rId132" Type="http://schemas.openxmlformats.org/officeDocument/2006/relationships/hyperlink" Target="https://my.zakupki.prom.ua/remote/dispatcher/state_purchase_view/38236525" TargetMode="External"/><Relationship Id="rId153" Type="http://schemas.openxmlformats.org/officeDocument/2006/relationships/hyperlink" Target="https://my.zakupki.prom.ua/remote/dispatcher/state_purchase_view/37814373" TargetMode="External"/><Relationship Id="rId174" Type="http://schemas.openxmlformats.org/officeDocument/2006/relationships/hyperlink" Target="https://my.zakupki.prom.ua/remote/dispatcher/state_purchase_view/37577033" TargetMode="External"/><Relationship Id="rId195" Type="http://schemas.openxmlformats.org/officeDocument/2006/relationships/hyperlink" Target="https://my.zakupki.prom.ua/remote/dispatcher/state_purchase_view/37297219" TargetMode="External"/><Relationship Id="rId209" Type="http://schemas.openxmlformats.org/officeDocument/2006/relationships/hyperlink" Target="https://my.zakupki.prom.ua/remote/dispatcher/state_purchase_view/37207204" TargetMode="External"/><Relationship Id="rId360" Type="http://schemas.openxmlformats.org/officeDocument/2006/relationships/hyperlink" Target="https://my.zakupki.prom.ua/remote/dispatcher/state_purchase_view/36037654" TargetMode="External"/><Relationship Id="rId381" Type="http://schemas.openxmlformats.org/officeDocument/2006/relationships/hyperlink" Target="https://my.zakupki.prom.ua/remote/dispatcher/state_purchase_view/35840468" TargetMode="External"/><Relationship Id="rId416" Type="http://schemas.openxmlformats.org/officeDocument/2006/relationships/hyperlink" Target="https://my.zakupki.prom.ua/remote/dispatcher/state_purchase_view/35255851" TargetMode="External"/><Relationship Id="rId220" Type="http://schemas.openxmlformats.org/officeDocument/2006/relationships/hyperlink" Target="https://my.zakupki.prom.ua/remote/dispatcher/state_purchase_view/37149032" TargetMode="External"/><Relationship Id="rId241" Type="http://schemas.openxmlformats.org/officeDocument/2006/relationships/hyperlink" Target="https://my.zakupki.prom.ua/remote/dispatcher/state_purchase_view/36865989" TargetMode="External"/><Relationship Id="rId437" Type="http://schemas.openxmlformats.org/officeDocument/2006/relationships/hyperlink" Target="https://my.zakupki.prom.ua/remote/dispatcher/state_purchase_view/34702035" TargetMode="External"/><Relationship Id="rId458" Type="http://schemas.openxmlformats.org/officeDocument/2006/relationships/hyperlink" Target="https://my.zakupki.prom.ua/remote/dispatcher/state_purchase_view/34268872" TargetMode="External"/><Relationship Id="rId15" Type="http://schemas.openxmlformats.org/officeDocument/2006/relationships/hyperlink" Target="https://my.zakupki.prom.ua/remote/dispatcher/state_purchase_view/39882020" TargetMode="External"/><Relationship Id="rId36" Type="http://schemas.openxmlformats.org/officeDocument/2006/relationships/hyperlink" Target="https://my.zakupki.prom.ua/remote/dispatcher/state_purchase_view/39858913" TargetMode="External"/><Relationship Id="rId57" Type="http://schemas.openxmlformats.org/officeDocument/2006/relationships/hyperlink" Target="https://my.zakupki.prom.ua/remote/dispatcher/state_purchase_view/39707705" TargetMode="External"/><Relationship Id="rId262" Type="http://schemas.openxmlformats.org/officeDocument/2006/relationships/hyperlink" Target="https://my.zakupki.prom.ua/remote/dispatcher/state_purchase_view/36639108" TargetMode="External"/><Relationship Id="rId283" Type="http://schemas.openxmlformats.org/officeDocument/2006/relationships/hyperlink" Target="https://my.zakupki.prom.ua/remote/dispatcher/state_purchase_view/36530307" TargetMode="External"/><Relationship Id="rId318" Type="http://schemas.openxmlformats.org/officeDocument/2006/relationships/hyperlink" Target="https://my.zakupki.prom.ua/remote/dispatcher/state_purchase_view/36350211" TargetMode="External"/><Relationship Id="rId339" Type="http://schemas.openxmlformats.org/officeDocument/2006/relationships/hyperlink" Target="https://my.zakupki.prom.ua/remote/dispatcher/state_purchase_view/36148618" TargetMode="External"/><Relationship Id="rId78" Type="http://schemas.openxmlformats.org/officeDocument/2006/relationships/hyperlink" Target="https://my.zakupki.prom.ua/remote/dispatcher/state_purchase_view/39585251" TargetMode="External"/><Relationship Id="rId99" Type="http://schemas.openxmlformats.org/officeDocument/2006/relationships/hyperlink" Target="https://my.zakupki.prom.ua/remote/dispatcher/state_purchase_view/38671258" TargetMode="External"/><Relationship Id="rId101" Type="http://schemas.openxmlformats.org/officeDocument/2006/relationships/hyperlink" Target="https://my.zakupki.prom.ua/remote/dispatcher/state_purchase_view/38608562" TargetMode="External"/><Relationship Id="rId122" Type="http://schemas.openxmlformats.org/officeDocument/2006/relationships/hyperlink" Target="https://my.zakupki.prom.ua/remote/dispatcher/state_purchase_view/38279810" TargetMode="External"/><Relationship Id="rId143" Type="http://schemas.openxmlformats.org/officeDocument/2006/relationships/hyperlink" Target="https://my.zakupki.prom.ua/remote/dispatcher/state_purchase_view/37960424" TargetMode="External"/><Relationship Id="rId164" Type="http://schemas.openxmlformats.org/officeDocument/2006/relationships/hyperlink" Target="https://my.zakupki.prom.ua/remote/dispatcher/state_purchase_view/37698144" TargetMode="External"/><Relationship Id="rId185" Type="http://schemas.openxmlformats.org/officeDocument/2006/relationships/hyperlink" Target="https://my.zakupki.prom.ua/remote/dispatcher/state_purchase_view/37423025" TargetMode="External"/><Relationship Id="rId350" Type="http://schemas.openxmlformats.org/officeDocument/2006/relationships/hyperlink" Target="https://my.zakupki.prom.ua/remote/dispatcher/state_purchase_view/36094612" TargetMode="External"/><Relationship Id="rId371" Type="http://schemas.openxmlformats.org/officeDocument/2006/relationships/hyperlink" Target="https://my.zakupki.prom.ua/remote/dispatcher/state_purchase_view/35928023" TargetMode="External"/><Relationship Id="rId406" Type="http://schemas.openxmlformats.org/officeDocument/2006/relationships/hyperlink" Target="https://my.zakupki.prom.ua/remote/dispatcher/state_purchase_view/35555701" TargetMode="External"/><Relationship Id="rId9" Type="http://schemas.openxmlformats.org/officeDocument/2006/relationships/hyperlink" Target="https://my.zakupki.prom.ua/remote/dispatcher/state_purchase_view/39883267" TargetMode="External"/><Relationship Id="rId210" Type="http://schemas.openxmlformats.org/officeDocument/2006/relationships/hyperlink" Target="https://my.zakupki.prom.ua/remote/dispatcher/state_purchase_view/37206955" TargetMode="External"/><Relationship Id="rId392" Type="http://schemas.openxmlformats.org/officeDocument/2006/relationships/hyperlink" Target="https://my.zakupki.prom.ua/remote/dispatcher/state_purchase_view/35694990" TargetMode="External"/><Relationship Id="rId427" Type="http://schemas.openxmlformats.org/officeDocument/2006/relationships/hyperlink" Target="https://my.zakupki.prom.ua/remote/dispatcher/state_purchase_view/34836793" TargetMode="External"/><Relationship Id="rId448" Type="http://schemas.openxmlformats.org/officeDocument/2006/relationships/hyperlink" Target="https://my.zakupki.prom.ua/remote/dispatcher/state_purchase_view/34582272" TargetMode="External"/><Relationship Id="rId469" Type="http://schemas.openxmlformats.org/officeDocument/2006/relationships/hyperlink" Target="https://my.zakupki.prom.ua/remote/dispatcher/state_purchase_view/33962589" TargetMode="External"/><Relationship Id="rId26" Type="http://schemas.openxmlformats.org/officeDocument/2006/relationships/hyperlink" Target="https://my.zakupki.prom.ua/remote/dispatcher/state_purchase_view/39864815" TargetMode="External"/><Relationship Id="rId231" Type="http://schemas.openxmlformats.org/officeDocument/2006/relationships/hyperlink" Target="https://my.zakupki.prom.ua/remote/dispatcher/state_purchase_view/37012036" TargetMode="External"/><Relationship Id="rId252" Type="http://schemas.openxmlformats.org/officeDocument/2006/relationships/hyperlink" Target="https://my.zakupki.prom.ua/remote/dispatcher/state_purchase_view/36751524" TargetMode="External"/><Relationship Id="rId273" Type="http://schemas.openxmlformats.org/officeDocument/2006/relationships/hyperlink" Target="https://my.zakupki.prom.ua/remote/dispatcher/state_purchase_view/36600222" TargetMode="External"/><Relationship Id="rId294" Type="http://schemas.openxmlformats.org/officeDocument/2006/relationships/hyperlink" Target="https://my.zakupki.prom.ua/remote/dispatcher/state_purchase_view/36471754" TargetMode="External"/><Relationship Id="rId308" Type="http://schemas.openxmlformats.org/officeDocument/2006/relationships/hyperlink" Target="https://my.zakupki.prom.ua/remote/dispatcher/state_purchase_view/36429713" TargetMode="External"/><Relationship Id="rId329" Type="http://schemas.openxmlformats.org/officeDocument/2006/relationships/hyperlink" Target="https://my.zakupki.prom.ua/remote/dispatcher/state_purchase_view/36220551" TargetMode="External"/><Relationship Id="rId47" Type="http://schemas.openxmlformats.org/officeDocument/2006/relationships/hyperlink" Target="https://my.zakupki.prom.ua/remote/dispatcher/state_purchase_view/39800547" TargetMode="External"/><Relationship Id="rId68" Type="http://schemas.openxmlformats.org/officeDocument/2006/relationships/hyperlink" Target="https://my.zakupki.prom.ua/remote/dispatcher/state_purchase_view/39645408" TargetMode="External"/><Relationship Id="rId89" Type="http://schemas.openxmlformats.org/officeDocument/2006/relationships/hyperlink" Target="https://my.zakupki.prom.ua/remote/dispatcher/state_purchase_view/38925685" TargetMode="External"/><Relationship Id="rId112" Type="http://schemas.openxmlformats.org/officeDocument/2006/relationships/hyperlink" Target="https://my.zakupki.prom.ua/remote/dispatcher/state_purchase_view/38340080" TargetMode="External"/><Relationship Id="rId133" Type="http://schemas.openxmlformats.org/officeDocument/2006/relationships/hyperlink" Target="https://my.zakupki.prom.ua/remote/dispatcher/state_purchase_view/38236401" TargetMode="External"/><Relationship Id="rId154" Type="http://schemas.openxmlformats.org/officeDocument/2006/relationships/hyperlink" Target="https://my.zakupki.prom.ua/remote/dispatcher/state_purchase_view/37795339" TargetMode="External"/><Relationship Id="rId175" Type="http://schemas.openxmlformats.org/officeDocument/2006/relationships/hyperlink" Target="https://my.zakupki.prom.ua/remote/dispatcher/state_purchase_view/37557449" TargetMode="External"/><Relationship Id="rId340" Type="http://schemas.openxmlformats.org/officeDocument/2006/relationships/hyperlink" Target="https://my.zakupki.prom.ua/remote/dispatcher/state_purchase_view/36146789" TargetMode="External"/><Relationship Id="rId361" Type="http://schemas.openxmlformats.org/officeDocument/2006/relationships/hyperlink" Target="https://my.zakupki.prom.ua/remote/dispatcher/state_purchase_view/36021551" TargetMode="External"/><Relationship Id="rId196" Type="http://schemas.openxmlformats.org/officeDocument/2006/relationships/hyperlink" Target="https://my.zakupki.prom.ua/remote/dispatcher/state_purchase_view/37280048" TargetMode="External"/><Relationship Id="rId200" Type="http://schemas.openxmlformats.org/officeDocument/2006/relationships/hyperlink" Target="https://my.zakupki.prom.ua/remote/dispatcher/state_purchase_view/37263616" TargetMode="External"/><Relationship Id="rId382" Type="http://schemas.openxmlformats.org/officeDocument/2006/relationships/hyperlink" Target="https://my.zakupki.prom.ua/remote/dispatcher/state_purchase_view/35839814" TargetMode="External"/><Relationship Id="rId417" Type="http://schemas.openxmlformats.org/officeDocument/2006/relationships/hyperlink" Target="https://my.zakupki.prom.ua/remote/dispatcher/state_purchase_view/35241863" TargetMode="External"/><Relationship Id="rId438" Type="http://schemas.openxmlformats.org/officeDocument/2006/relationships/hyperlink" Target="https://my.zakupki.prom.ua/remote/dispatcher/state_purchase_view/34696312" TargetMode="External"/><Relationship Id="rId459" Type="http://schemas.openxmlformats.org/officeDocument/2006/relationships/hyperlink" Target="https://my.zakupki.prom.ua/remote/dispatcher/state_purchase_view/34220748" TargetMode="External"/><Relationship Id="rId16" Type="http://schemas.openxmlformats.org/officeDocument/2006/relationships/hyperlink" Target="https://my.zakupki.prom.ua/remote/dispatcher/state_purchase_view/39881908" TargetMode="External"/><Relationship Id="rId221" Type="http://schemas.openxmlformats.org/officeDocument/2006/relationships/hyperlink" Target="https://my.zakupki.prom.ua/remote/dispatcher/state_purchase_view/37147813" TargetMode="External"/><Relationship Id="rId242" Type="http://schemas.openxmlformats.org/officeDocument/2006/relationships/hyperlink" Target="https://my.zakupki.prom.ua/remote/dispatcher/state_purchase_view/36833962" TargetMode="External"/><Relationship Id="rId263" Type="http://schemas.openxmlformats.org/officeDocument/2006/relationships/hyperlink" Target="https://my.zakupki.prom.ua/remote/dispatcher/state_purchase_view/36637042" TargetMode="External"/><Relationship Id="rId284" Type="http://schemas.openxmlformats.org/officeDocument/2006/relationships/hyperlink" Target="https://my.zakupki.prom.ua/remote/dispatcher/state_purchase_view/36525844" TargetMode="External"/><Relationship Id="rId319" Type="http://schemas.openxmlformats.org/officeDocument/2006/relationships/hyperlink" Target="https://my.zakupki.prom.ua/remote/dispatcher/state_purchase_view/36347533" TargetMode="External"/><Relationship Id="rId470" Type="http://schemas.openxmlformats.org/officeDocument/2006/relationships/hyperlink" Target="https://my.zakupki.prom.ua/remote/dispatcher/state_purchase_view/33952664" TargetMode="External"/><Relationship Id="rId37" Type="http://schemas.openxmlformats.org/officeDocument/2006/relationships/hyperlink" Target="https://my.zakupki.prom.ua/remote/dispatcher/state_purchase_view/39858273" TargetMode="External"/><Relationship Id="rId58" Type="http://schemas.openxmlformats.org/officeDocument/2006/relationships/hyperlink" Target="https://my.zakupki.prom.ua/remote/dispatcher/state_purchase_view/39706810" TargetMode="External"/><Relationship Id="rId79" Type="http://schemas.openxmlformats.org/officeDocument/2006/relationships/hyperlink" Target="https://my.zakupki.prom.ua/remote/dispatcher/state_purchase_view/39581986" TargetMode="External"/><Relationship Id="rId102" Type="http://schemas.openxmlformats.org/officeDocument/2006/relationships/hyperlink" Target="https://my.zakupki.prom.ua/remote/dispatcher/state_purchase_view/38607321" TargetMode="External"/><Relationship Id="rId123" Type="http://schemas.openxmlformats.org/officeDocument/2006/relationships/hyperlink" Target="https://my.zakupki.prom.ua/remote/dispatcher/state_purchase_view/38271695" TargetMode="External"/><Relationship Id="rId144" Type="http://schemas.openxmlformats.org/officeDocument/2006/relationships/hyperlink" Target="https://my.zakupki.prom.ua/remote/dispatcher/state_purchase_view/37958485" TargetMode="External"/><Relationship Id="rId330" Type="http://schemas.openxmlformats.org/officeDocument/2006/relationships/hyperlink" Target="https://my.zakupki.prom.ua/remote/dispatcher/state_purchase_view/36199082" TargetMode="External"/><Relationship Id="rId90" Type="http://schemas.openxmlformats.org/officeDocument/2006/relationships/hyperlink" Target="https://my.zakupki.prom.ua/remote/dispatcher/state_purchase_view/38925372" TargetMode="External"/><Relationship Id="rId165" Type="http://schemas.openxmlformats.org/officeDocument/2006/relationships/hyperlink" Target="https://my.zakupki.prom.ua/remote/dispatcher/state_purchase_view/37651949" TargetMode="External"/><Relationship Id="rId186" Type="http://schemas.openxmlformats.org/officeDocument/2006/relationships/hyperlink" Target="https://my.zakupki.prom.ua/remote/dispatcher/state_purchase_view/37414726" TargetMode="External"/><Relationship Id="rId351" Type="http://schemas.openxmlformats.org/officeDocument/2006/relationships/hyperlink" Target="https://my.zakupki.prom.ua/remote/dispatcher/state_purchase_view/36085131" TargetMode="External"/><Relationship Id="rId372" Type="http://schemas.openxmlformats.org/officeDocument/2006/relationships/hyperlink" Target="https://my.zakupki.prom.ua/remote/dispatcher/state_purchase_view/35915990" TargetMode="External"/><Relationship Id="rId393" Type="http://schemas.openxmlformats.org/officeDocument/2006/relationships/hyperlink" Target="https://my.zakupki.prom.ua/remote/dispatcher/state_purchase_view/35655748" TargetMode="External"/><Relationship Id="rId407" Type="http://schemas.openxmlformats.org/officeDocument/2006/relationships/hyperlink" Target="https://my.zakupki.prom.ua/remote/dispatcher/state_purchase_view/35531900" TargetMode="External"/><Relationship Id="rId428" Type="http://schemas.openxmlformats.org/officeDocument/2006/relationships/hyperlink" Target="https://my.zakupki.prom.ua/remote/dispatcher/state_purchase_view/34827741" TargetMode="External"/><Relationship Id="rId449" Type="http://schemas.openxmlformats.org/officeDocument/2006/relationships/hyperlink" Target="https://my.zakupki.prom.ua/remote/dispatcher/state_purchase_view/34580682" TargetMode="External"/><Relationship Id="rId211" Type="http://schemas.openxmlformats.org/officeDocument/2006/relationships/hyperlink" Target="https://my.zakupki.prom.ua/remote/dispatcher/state_purchase_view/37198430" TargetMode="External"/><Relationship Id="rId232" Type="http://schemas.openxmlformats.org/officeDocument/2006/relationships/hyperlink" Target="https://my.zakupki.prom.ua/remote/dispatcher/state_purchase_view/36993448" TargetMode="External"/><Relationship Id="rId253" Type="http://schemas.openxmlformats.org/officeDocument/2006/relationships/hyperlink" Target="https://my.zakupki.prom.ua/remote/dispatcher/state_purchase_view/36751452" TargetMode="External"/><Relationship Id="rId274" Type="http://schemas.openxmlformats.org/officeDocument/2006/relationships/hyperlink" Target="https://my.zakupki.prom.ua/remote/dispatcher/state_purchase_view/36588254" TargetMode="External"/><Relationship Id="rId295" Type="http://schemas.openxmlformats.org/officeDocument/2006/relationships/hyperlink" Target="https://my.zakupki.prom.ua/remote/dispatcher/state_purchase_view/36471487" TargetMode="External"/><Relationship Id="rId309" Type="http://schemas.openxmlformats.org/officeDocument/2006/relationships/hyperlink" Target="https://my.zakupki.prom.ua/remote/dispatcher/state_purchase_view/36429350" TargetMode="External"/><Relationship Id="rId460" Type="http://schemas.openxmlformats.org/officeDocument/2006/relationships/hyperlink" Target="https://my.zakupki.prom.ua/remote/dispatcher/state_purchase_view/34219548" TargetMode="External"/><Relationship Id="rId27" Type="http://schemas.openxmlformats.org/officeDocument/2006/relationships/hyperlink" Target="https://my.zakupki.prom.ua/remote/dispatcher/state_purchase_view/39864530" TargetMode="External"/><Relationship Id="rId48" Type="http://schemas.openxmlformats.org/officeDocument/2006/relationships/hyperlink" Target="https://my.zakupki.prom.ua/remote/dispatcher/state_purchase_view/39800286" TargetMode="External"/><Relationship Id="rId69" Type="http://schemas.openxmlformats.org/officeDocument/2006/relationships/hyperlink" Target="https://my.zakupki.prom.ua/remote/dispatcher/state_purchase_view/39640145" TargetMode="External"/><Relationship Id="rId113" Type="http://schemas.openxmlformats.org/officeDocument/2006/relationships/hyperlink" Target="https://my.zakupki.prom.ua/remote/dispatcher/state_purchase_view/38338977" TargetMode="External"/><Relationship Id="rId134" Type="http://schemas.openxmlformats.org/officeDocument/2006/relationships/hyperlink" Target="https://my.zakupki.prom.ua/remote/dispatcher/state_purchase_view/38236157" TargetMode="External"/><Relationship Id="rId320" Type="http://schemas.openxmlformats.org/officeDocument/2006/relationships/hyperlink" Target="https://my.zakupki.prom.ua/remote/dispatcher/state_purchase_view/36339243" TargetMode="External"/><Relationship Id="rId80" Type="http://schemas.openxmlformats.org/officeDocument/2006/relationships/hyperlink" Target="https://my.zakupki.prom.ua/remote/dispatcher/state_purchase_view/39560575" TargetMode="External"/><Relationship Id="rId155" Type="http://schemas.openxmlformats.org/officeDocument/2006/relationships/hyperlink" Target="https://my.zakupki.prom.ua/remote/dispatcher/state_purchase_view/37780637" TargetMode="External"/><Relationship Id="rId176" Type="http://schemas.openxmlformats.org/officeDocument/2006/relationships/hyperlink" Target="https://my.zakupki.prom.ua/remote/dispatcher/state_purchase_view/37537113" TargetMode="External"/><Relationship Id="rId197" Type="http://schemas.openxmlformats.org/officeDocument/2006/relationships/hyperlink" Target="https://my.zakupki.prom.ua/remote/dispatcher/state_purchase_view/37276859" TargetMode="External"/><Relationship Id="rId341" Type="http://schemas.openxmlformats.org/officeDocument/2006/relationships/hyperlink" Target="https://my.zakupki.prom.ua/remote/dispatcher/state_purchase_view/36137881" TargetMode="External"/><Relationship Id="rId362" Type="http://schemas.openxmlformats.org/officeDocument/2006/relationships/hyperlink" Target="https://my.zakupki.prom.ua/remote/dispatcher/state_purchase_view/36021258" TargetMode="External"/><Relationship Id="rId383" Type="http://schemas.openxmlformats.org/officeDocument/2006/relationships/hyperlink" Target="https://my.zakupki.prom.ua/remote/dispatcher/state_purchase_view/35826502" TargetMode="External"/><Relationship Id="rId418" Type="http://schemas.openxmlformats.org/officeDocument/2006/relationships/hyperlink" Target="https://my.zakupki.prom.ua/remote/dispatcher/state_purchase_view/35238872" TargetMode="External"/><Relationship Id="rId439" Type="http://schemas.openxmlformats.org/officeDocument/2006/relationships/hyperlink" Target="https://my.zakupki.prom.ua/remote/dispatcher/state_purchase_view/34694426" TargetMode="External"/><Relationship Id="rId201" Type="http://schemas.openxmlformats.org/officeDocument/2006/relationships/hyperlink" Target="https://my.zakupki.prom.ua/remote/dispatcher/state_purchase_view/37244713" TargetMode="External"/><Relationship Id="rId222" Type="http://schemas.openxmlformats.org/officeDocument/2006/relationships/hyperlink" Target="https://my.zakupki.prom.ua/remote/dispatcher/state_purchase_view/37138660" TargetMode="External"/><Relationship Id="rId243" Type="http://schemas.openxmlformats.org/officeDocument/2006/relationships/hyperlink" Target="https://my.zakupki.prom.ua/remote/dispatcher/state_purchase_view/36833700" TargetMode="External"/><Relationship Id="rId264" Type="http://schemas.openxmlformats.org/officeDocument/2006/relationships/hyperlink" Target="https://my.zakupki.prom.ua/remote/dispatcher/state_purchase_view/36625524" TargetMode="External"/><Relationship Id="rId285" Type="http://schemas.openxmlformats.org/officeDocument/2006/relationships/hyperlink" Target="https://my.zakupki.prom.ua/remote/dispatcher/state_purchase_view/36524837" TargetMode="External"/><Relationship Id="rId450" Type="http://schemas.openxmlformats.org/officeDocument/2006/relationships/hyperlink" Target="https://my.zakupki.prom.ua/remote/dispatcher/state_purchase_view/34554050" TargetMode="External"/><Relationship Id="rId471" Type="http://schemas.openxmlformats.org/officeDocument/2006/relationships/hyperlink" Target="https://my.zakupki.prom.ua/remote/dispatcher/state_purchase_view/33948843" TargetMode="External"/><Relationship Id="rId17" Type="http://schemas.openxmlformats.org/officeDocument/2006/relationships/hyperlink" Target="https://my.zakupki.prom.ua/remote/dispatcher/state_purchase_view/39881683" TargetMode="External"/><Relationship Id="rId38" Type="http://schemas.openxmlformats.org/officeDocument/2006/relationships/hyperlink" Target="https://my.zakupki.prom.ua/remote/dispatcher/state_purchase_view/39854355" TargetMode="External"/><Relationship Id="rId59" Type="http://schemas.openxmlformats.org/officeDocument/2006/relationships/hyperlink" Target="https://my.zakupki.prom.ua/remote/dispatcher/state_purchase_view/39705127" TargetMode="External"/><Relationship Id="rId103" Type="http://schemas.openxmlformats.org/officeDocument/2006/relationships/hyperlink" Target="https://my.zakupki.prom.ua/remote/dispatcher/state_purchase_view/38599256" TargetMode="External"/><Relationship Id="rId124" Type="http://schemas.openxmlformats.org/officeDocument/2006/relationships/hyperlink" Target="https://my.zakupki.prom.ua/remote/dispatcher/state_purchase_view/38269001" TargetMode="External"/><Relationship Id="rId310" Type="http://schemas.openxmlformats.org/officeDocument/2006/relationships/hyperlink" Target="https://my.zakupki.prom.ua/remote/dispatcher/state_purchase_view/36402856" TargetMode="External"/><Relationship Id="rId70" Type="http://schemas.openxmlformats.org/officeDocument/2006/relationships/hyperlink" Target="https://my.zakupki.prom.ua/remote/dispatcher/state_purchase_view/39639805" TargetMode="External"/><Relationship Id="rId91" Type="http://schemas.openxmlformats.org/officeDocument/2006/relationships/hyperlink" Target="https://my.zakupki.prom.ua/remote/dispatcher/state_purchase_view/38925254" TargetMode="External"/><Relationship Id="rId145" Type="http://schemas.openxmlformats.org/officeDocument/2006/relationships/hyperlink" Target="https://my.zakupki.prom.ua/remote/dispatcher/state_purchase_view/37878413" TargetMode="External"/><Relationship Id="rId166" Type="http://schemas.openxmlformats.org/officeDocument/2006/relationships/hyperlink" Target="https://my.zakupki.prom.ua/remote/dispatcher/state_purchase_view/37647156" TargetMode="External"/><Relationship Id="rId187" Type="http://schemas.openxmlformats.org/officeDocument/2006/relationships/hyperlink" Target="https://my.zakupki.prom.ua/remote/dispatcher/state_purchase_view/37412457" TargetMode="External"/><Relationship Id="rId331" Type="http://schemas.openxmlformats.org/officeDocument/2006/relationships/hyperlink" Target="https://my.zakupki.prom.ua/remote/dispatcher/state_purchase_view/36198722" TargetMode="External"/><Relationship Id="rId352" Type="http://schemas.openxmlformats.org/officeDocument/2006/relationships/hyperlink" Target="https://my.zakupki.prom.ua/remote/dispatcher/state_purchase_view/36084517" TargetMode="External"/><Relationship Id="rId373" Type="http://schemas.openxmlformats.org/officeDocument/2006/relationships/hyperlink" Target="https://my.zakupki.prom.ua/remote/dispatcher/state_purchase_view/35915553" TargetMode="External"/><Relationship Id="rId394" Type="http://schemas.openxmlformats.org/officeDocument/2006/relationships/hyperlink" Target="https://my.zakupki.prom.ua/remote/dispatcher/state_purchase_view/35652719" TargetMode="External"/><Relationship Id="rId408" Type="http://schemas.openxmlformats.org/officeDocument/2006/relationships/hyperlink" Target="https://my.zakupki.prom.ua/remote/dispatcher/state_purchase_view/35509986" TargetMode="External"/><Relationship Id="rId429" Type="http://schemas.openxmlformats.org/officeDocument/2006/relationships/hyperlink" Target="https://my.zakupki.prom.ua/remote/dispatcher/state_purchase_view/34819475" TargetMode="External"/><Relationship Id="rId1" Type="http://schemas.openxmlformats.org/officeDocument/2006/relationships/hyperlink" Target="https://my.zakupki.prom.ua/remote/dispatcher/state_purchase_view/39884712" TargetMode="External"/><Relationship Id="rId212" Type="http://schemas.openxmlformats.org/officeDocument/2006/relationships/hyperlink" Target="https://my.zakupki.prom.ua/remote/dispatcher/state_purchase_view/37198298" TargetMode="External"/><Relationship Id="rId233" Type="http://schemas.openxmlformats.org/officeDocument/2006/relationships/hyperlink" Target="https://my.zakupki.prom.ua/remote/dispatcher/state_purchase_view/36974508" TargetMode="External"/><Relationship Id="rId254" Type="http://schemas.openxmlformats.org/officeDocument/2006/relationships/hyperlink" Target="https://my.zakupki.prom.ua/remote/dispatcher/state_purchase_view/36711576" TargetMode="External"/><Relationship Id="rId440" Type="http://schemas.openxmlformats.org/officeDocument/2006/relationships/hyperlink" Target="https://my.zakupki.prom.ua/remote/dispatcher/state_purchase_view/34693292" TargetMode="External"/><Relationship Id="rId28" Type="http://schemas.openxmlformats.org/officeDocument/2006/relationships/hyperlink" Target="https://my.zakupki.prom.ua/remote/dispatcher/state_purchase_view/39864243" TargetMode="External"/><Relationship Id="rId49" Type="http://schemas.openxmlformats.org/officeDocument/2006/relationships/hyperlink" Target="https://my.zakupki.prom.ua/remote/dispatcher/state_purchase_view/39796415" TargetMode="External"/><Relationship Id="rId114" Type="http://schemas.openxmlformats.org/officeDocument/2006/relationships/hyperlink" Target="https://my.zakupki.prom.ua/remote/dispatcher/state_purchase_view/38337408" TargetMode="External"/><Relationship Id="rId275" Type="http://schemas.openxmlformats.org/officeDocument/2006/relationships/hyperlink" Target="https://my.zakupki.prom.ua/remote/dispatcher/state_purchase_view/36586738" TargetMode="External"/><Relationship Id="rId296" Type="http://schemas.openxmlformats.org/officeDocument/2006/relationships/hyperlink" Target="https://my.zakupki.prom.ua/remote/dispatcher/state_purchase_view/36471420" TargetMode="External"/><Relationship Id="rId300" Type="http://schemas.openxmlformats.org/officeDocument/2006/relationships/hyperlink" Target="https://my.zakupki.prom.ua/remote/dispatcher/state_purchase_view/36470147" TargetMode="External"/><Relationship Id="rId461" Type="http://schemas.openxmlformats.org/officeDocument/2006/relationships/hyperlink" Target="https://my.zakupki.prom.ua/remote/dispatcher/state_purchase_view/34069954" TargetMode="External"/><Relationship Id="rId60" Type="http://schemas.openxmlformats.org/officeDocument/2006/relationships/hyperlink" Target="https://my.zakupki.prom.ua/remote/dispatcher/state_purchase_view/39704423" TargetMode="External"/><Relationship Id="rId81" Type="http://schemas.openxmlformats.org/officeDocument/2006/relationships/hyperlink" Target="https://my.zakupki.prom.ua/remote/dispatcher/state_purchase_view/39559162" TargetMode="External"/><Relationship Id="rId135" Type="http://schemas.openxmlformats.org/officeDocument/2006/relationships/hyperlink" Target="https://my.zakupki.prom.ua/remote/dispatcher/state_purchase_view/38213072" TargetMode="External"/><Relationship Id="rId156" Type="http://schemas.openxmlformats.org/officeDocument/2006/relationships/hyperlink" Target="https://my.zakupki.prom.ua/remote/dispatcher/state_purchase_view/37780327" TargetMode="External"/><Relationship Id="rId177" Type="http://schemas.openxmlformats.org/officeDocument/2006/relationships/hyperlink" Target="https://my.zakupki.prom.ua/remote/dispatcher/state_purchase_view/37514862" TargetMode="External"/><Relationship Id="rId198" Type="http://schemas.openxmlformats.org/officeDocument/2006/relationships/hyperlink" Target="https://my.zakupki.prom.ua/remote/dispatcher/state_purchase_view/37264691" TargetMode="External"/><Relationship Id="rId321" Type="http://schemas.openxmlformats.org/officeDocument/2006/relationships/hyperlink" Target="https://my.zakupki.prom.ua/remote/dispatcher/state_purchase_view/36270178" TargetMode="External"/><Relationship Id="rId342" Type="http://schemas.openxmlformats.org/officeDocument/2006/relationships/hyperlink" Target="https://my.zakupki.prom.ua/remote/dispatcher/state_purchase_view/36128911" TargetMode="External"/><Relationship Id="rId363" Type="http://schemas.openxmlformats.org/officeDocument/2006/relationships/hyperlink" Target="https://my.zakupki.prom.ua/remote/dispatcher/state_purchase_view/36019810" TargetMode="External"/><Relationship Id="rId384" Type="http://schemas.openxmlformats.org/officeDocument/2006/relationships/hyperlink" Target="https://my.zakupki.prom.ua/remote/dispatcher/state_purchase_view/35800981" TargetMode="External"/><Relationship Id="rId419" Type="http://schemas.openxmlformats.org/officeDocument/2006/relationships/hyperlink" Target="https://my.zakupki.prom.ua/remote/dispatcher/state_purchase_view/35184020" TargetMode="External"/><Relationship Id="rId202" Type="http://schemas.openxmlformats.org/officeDocument/2006/relationships/hyperlink" Target="https://my.zakupki.prom.ua/remote/dispatcher/state_purchase_view/37240836" TargetMode="External"/><Relationship Id="rId223" Type="http://schemas.openxmlformats.org/officeDocument/2006/relationships/hyperlink" Target="https://my.zakupki.prom.ua/remote/dispatcher/state_purchase_view/37138353" TargetMode="External"/><Relationship Id="rId244" Type="http://schemas.openxmlformats.org/officeDocument/2006/relationships/hyperlink" Target="https://my.zakupki.prom.ua/remote/dispatcher/state_purchase_view/36814852" TargetMode="External"/><Relationship Id="rId430" Type="http://schemas.openxmlformats.org/officeDocument/2006/relationships/hyperlink" Target="https://my.zakupki.prom.ua/remote/dispatcher/state_purchase_view/34818996" TargetMode="External"/><Relationship Id="rId18" Type="http://schemas.openxmlformats.org/officeDocument/2006/relationships/hyperlink" Target="https://my.zakupki.prom.ua/remote/dispatcher/state_purchase_view/39881566" TargetMode="External"/><Relationship Id="rId39" Type="http://schemas.openxmlformats.org/officeDocument/2006/relationships/hyperlink" Target="https://my.zakupki.prom.ua/remote/dispatcher/state_purchase_view/39854036" TargetMode="External"/><Relationship Id="rId265" Type="http://schemas.openxmlformats.org/officeDocument/2006/relationships/hyperlink" Target="https://my.zakupki.prom.ua/remote/dispatcher/state_purchase_view/36623017" TargetMode="External"/><Relationship Id="rId286" Type="http://schemas.openxmlformats.org/officeDocument/2006/relationships/hyperlink" Target="https://my.zakupki.prom.ua/remote/dispatcher/state_purchase_view/36519307" TargetMode="External"/><Relationship Id="rId451" Type="http://schemas.openxmlformats.org/officeDocument/2006/relationships/hyperlink" Target="https://my.zakupki.prom.ua/remote/dispatcher/state_purchase_view/34528346" TargetMode="External"/><Relationship Id="rId472" Type="http://schemas.openxmlformats.org/officeDocument/2006/relationships/hyperlink" Target="https://my.zakupki.prom.ua/remote/dispatcher/state_purchase_view/33934719" TargetMode="External"/><Relationship Id="rId50" Type="http://schemas.openxmlformats.org/officeDocument/2006/relationships/hyperlink" Target="https://my.zakupki.prom.ua/remote/dispatcher/state_purchase_view/39759822" TargetMode="External"/><Relationship Id="rId104" Type="http://schemas.openxmlformats.org/officeDocument/2006/relationships/hyperlink" Target="https://my.zakupki.prom.ua/remote/dispatcher/state_purchase_view/38586542" TargetMode="External"/><Relationship Id="rId125" Type="http://schemas.openxmlformats.org/officeDocument/2006/relationships/hyperlink" Target="https://my.zakupki.prom.ua/remote/dispatcher/state_purchase_view/38261060" TargetMode="External"/><Relationship Id="rId146" Type="http://schemas.openxmlformats.org/officeDocument/2006/relationships/hyperlink" Target="https://my.zakupki.prom.ua/remote/dispatcher/state_purchase_view/37877569" TargetMode="External"/><Relationship Id="rId167" Type="http://schemas.openxmlformats.org/officeDocument/2006/relationships/hyperlink" Target="https://my.zakupki.prom.ua/remote/dispatcher/state_purchase_view/37623708" TargetMode="External"/><Relationship Id="rId188" Type="http://schemas.openxmlformats.org/officeDocument/2006/relationships/hyperlink" Target="https://my.zakupki.prom.ua/remote/dispatcher/state_purchase_view/37402224" TargetMode="External"/><Relationship Id="rId311" Type="http://schemas.openxmlformats.org/officeDocument/2006/relationships/hyperlink" Target="https://my.zakupki.prom.ua/remote/dispatcher/state_purchase_view/36396162" TargetMode="External"/><Relationship Id="rId332" Type="http://schemas.openxmlformats.org/officeDocument/2006/relationships/hyperlink" Target="https://my.zakupki.prom.ua/remote/dispatcher/state_purchase_view/36198127" TargetMode="External"/><Relationship Id="rId353" Type="http://schemas.openxmlformats.org/officeDocument/2006/relationships/hyperlink" Target="https://my.zakupki.prom.ua/remote/dispatcher/state_purchase_view/36084069" TargetMode="External"/><Relationship Id="rId374" Type="http://schemas.openxmlformats.org/officeDocument/2006/relationships/hyperlink" Target="https://my.zakupki.prom.ua/remote/dispatcher/state_purchase_view/35914734" TargetMode="External"/><Relationship Id="rId395" Type="http://schemas.openxmlformats.org/officeDocument/2006/relationships/hyperlink" Target="https://my.zakupki.prom.ua/remote/dispatcher/state_purchase_view/35645768" TargetMode="External"/><Relationship Id="rId409" Type="http://schemas.openxmlformats.org/officeDocument/2006/relationships/hyperlink" Target="https://my.zakupki.prom.ua/remote/dispatcher/state_purchase_view/35491301" TargetMode="External"/><Relationship Id="rId71" Type="http://schemas.openxmlformats.org/officeDocument/2006/relationships/hyperlink" Target="https://my.zakupki.prom.ua/remote/dispatcher/state_purchase_view/39638058" TargetMode="External"/><Relationship Id="rId92" Type="http://schemas.openxmlformats.org/officeDocument/2006/relationships/hyperlink" Target="https://my.zakupki.prom.ua/remote/dispatcher/state_purchase_view/38924794" TargetMode="External"/><Relationship Id="rId213" Type="http://schemas.openxmlformats.org/officeDocument/2006/relationships/hyperlink" Target="https://my.zakupki.prom.ua/remote/dispatcher/state_purchase_view/37198079" TargetMode="External"/><Relationship Id="rId234" Type="http://schemas.openxmlformats.org/officeDocument/2006/relationships/hyperlink" Target="https://my.zakupki.prom.ua/remote/dispatcher/state_purchase_view/36973435" TargetMode="External"/><Relationship Id="rId420" Type="http://schemas.openxmlformats.org/officeDocument/2006/relationships/hyperlink" Target="https://my.zakupki.prom.ua/remote/dispatcher/state_purchase_view/35112835" TargetMode="External"/><Relationship Id="rId2" Type="http://schemas.openxmlformats.org/officeDocument/2006/relationships/hyperlink" Target="https://my.zakupki.prom.ua/remote/dispatcher/state_purchase_view/39884693" TargetMode="External"/><Relationship Id="rId29" Type="http://schemas.openxmlformats.org/officeDocument/2006/relationships/hyperlink" Target="https://my.zakupki.prom.ua/remote/dispatcher/state_purchase_view/39862945" TargetMode="External"/><Relationship Id="rId255" Type="http://schemas.openxmlformats.org/officeDocument/2006/relationships/hyperlink" Target="https://my.zakupki.prom.ua/remote/dispatcher/state_purchase_view/36685905" TargetMode="External"/><Relationship Id="rId276" Type="http://schemas.openxmlformats.org/officeDocument/2006/relationships/hyperlink" Target="https://my.zakupki.prom.ua/remote/dispatcher/state_purchase_view/36571762" TargetMode="External"/><Relationship Id="rId297" Type="http://schemas.openxmlformats.org/officeDocument/2006/relationships/hyperlink" Target="https://my.zakupki.prom.ua/remote/dispatcher/state_purchase_view/36471238" TargetMode="External"/><Relationship Id="rId441" Type="http://schemas.openxmlformats.org/officeDocument/2006/relationships/hyperlink" Target="https://my.zakupki.prom.ua/remote/dispatcher/state_purchase_view/34686311" TargetMode="External"/><Relationship Id="rId462" Type="http://schemas.openxmlformats.org/officeDocument/2006/relationships/hyperlink" Target="https://my.zakupki.prom.ua/remote/dispatcher/state_purchase_view/34038350" TargetMode="External"/><Relationship Id="rId40" Type="http://schemas.openxmlformats.org/officeDocument/2006/relationships/hyperlink" Target="https://my.zakupki.prom.ua/remote/dispatcher/state_purchase_view/39852434" TargetMode="External"/><Relationship Id="rId115" Type="http://schemas.openxmlformats.org/officeDocument/2006/relationships/hyperlink" Target="https://my.zakupki.prom.ua/remote/dispatcher/state_purchase_view/38336953" TargetMode="External"/><Relationship Id="rId136" Type="http://schemas.openxmlformats.org/officeDocument/2006/relationships/hyperlink" Target="https://my.zakupki.prom.ua/remote/dispatcher/state_purchase_view/38212723" TargetMode="External"/><Relationship Id="rId157" Type="http://schemas.openxmlformats.org/officeDocument/2006/relationships/hyperlink" Target="https://my.zakupki.prom.ua/remote/dispatcher/state_purchase_view/37779895" TargetMode="External"/><Relationship Id="rId178" Type="http://schemas.openxmlformats.org/officeDocument/2006/relationships/hyperlink" Target="https://my.zakupki.prom.ua/remote/dispatcher/state_purchase_view/37510999" TargetMode="External"/><Relationship Id="rId301" Type="http://schemas.openxmlformats.org/officeDocument/2006/relationships/hyperlink" Target="https://my.zakupki.prom.ua/remote/dispatcher/state_purchase_view/36469819" TargetMode="External"/><Relationship Id="rId322" Type="http://schemas.openxmlformats.org/officeDocument/2006/relationships/hyperlink" Target="https://my.zakupki.prom.ua/remote/dispatcher/state_purchase_view/36269715" TargetMode="External"/><Relationship Id="rId343" Type="http://schemas.openxmlformats.org/officeDocument/2006/relationships/hyperlink" Target="https://my.zakupki.prom.ua/remote/dispatcher/state_purchase_view/36123062" TargetMode="External"/><Relationship Id="rId364" Type="http://schemas.openxmlformats.org/officeDocument/2006/relationships/hyperlink" Target="https://my.zakupki.prom.ua/remote/dispatcher/state_purchase_view/36017949" TargetMode="External"/><Relationship Id="rId61" Type="http://schemas.openxmlformats.org/officeDocument/2006/relationships/hyperlink" Target="https://my.zakupki.prom.ua/remote/dispatcher/state_purchase_view/39673304" TargetMode="External"/><Relationship Id="rId82" Type="http://schemas.openxmlformats.org/officeDocument/2006/relationships/hyperlink" Target="https://my.zakupki.prom.ua/remote/dispatcher/state_purchase_view/39556046" TargetMode="External"/><Relationship Id="rId199" Type="http://schemas.openxmlformats.org/officeDocument/2006/relationships/hyperlink" Target="https://my.zakupki.prom.ua/remote/dispatcher/state_purchase_view/37264358" TargetMode="External"/><Relationship Id="rId203" Type="http://schemas.openxmlformats.org/officeDocument/2006/relationships/hyperlink" Target="https://my.zakupki.prom.ua/remote/dispatcher/state_purchase_view/37237845" TargetMode="External"/><Relationship Id="rId385" Type="http://schemas.openxmlformats.org/officeDocument/2006/relationships/hyperlink" Target="https://my.zakupki.prom.ua/remote/dispatcher/state_purchase_view/35800662" TargetMode="External"/><Relationship Id="rId19" Type="http://schemas.openxmlformats.org/officeDocument/2006/relationships/hyperlink" Target="https://my.zakupki.prom.ua/remote/dispatcher/state_purchase_view/39879922" TargetMode="External"/><Relationship Id="rId224" Type="http://schemas.openxmlformats.org/officeDocument/2006/relationships/hyperlink" Target="https://my.zakupki.prom.ua/remote/dispatcher/state_purchase_view/37089715" TargetMode="External"/><Relationship Id="rId245" Type="http://schemas.openxmlformats.org/officeDocument/2006/relationships/hyperlink" Target="https://my.zakupki.prom.ua/remote/dispatcher/state_purchase_view/36814472" TargetMode="External"/><Relationship Id="rId266" Type="http://schemas.openxmlformats.org/officeDocument/2006/relationships/hyperlink" Target="https://my.zakupki.prom.ua/remote/dispatcher/state_purchase_view/36622567" TargetMode="External"/><Relationship Id="rId287" Type="http://schemas.openxmlformats.org/officeDocument/2006/relationships/hyperlink" Target="https://my.zakupki.prom.ua/remote/dispatcher/state_purchase_view/36510228" TargetMode="External"/><Relationship Id="rId410" Type="http://schemas.openxmlformats.org/officeDocument/2006/relationships/hyperlink" Target="https://my.zakupki.prom.ua/remote/dispatcher/state_purchase_view/35490093" TargetMode="External"/><Relationship Id="rId431" Type="http://schemas.openxmlformats.org/officeDocument/2006/relationships/hyperlink" Target="https://my.zakupki.prom.ua/remote/dispatcher/state_purchase_view/34818804" TargetMode="External"/><Relationship Id="rId452" Type="http://schemas.openxmlformats.org/officeDocument/2006/relationships/hyperlink" Target="https://my.zakupki.prom.ua/remote/dispatcher/state_purchase_view/34497333" TargetMode="External"/><Relationship Id="rId473" Type="http://schemas.openxmlformats.org/officeDocument/2006/relationships/printerSettings" Target="../printerSettings/printerSettings1.bin"/><Relationship Id="rId30" Type="http://schemas.openxmlformats.org/officeDocument/2006/relationships/hyperlink" Target="https://my.zakupki.prom.ua/remote/dispatcher/state_purchase_view/39862600" TargetMode="External"/><Relationship Id="rId105" Type="http://schemas.openxmlformats.org/officeDocument/2006/relationships/hyperlink" Target="https://my.zakupki.prom.ua/remote/dispatcher/state_purchase_view/38582234" TargetMode="External"/><Relationship Id="rId126" Type="http://schemas.openxmlformats.org/officeDocument/2006/relationships/hyperlink" Target="https://my.zakupki.prom.ua/remote/dispatcher/state_purchase_view/38256528" TargetMode="External"/><Relationship Id="rId147" Type="http://schemas.openxmlformats.org/officeDocument/2006/relationships/hyperlink" Target="https://my.zakupki.prom.ua/remote/dispatcher/state_purchase_view/37877070" TargetMode="External"/><Relationship Id="rId168" Type="http://schemas.openxmlformats.org/officeDocument/2006/relationships/hyperlink" Target="https://my.zakupki.prom.ua/remote/dispatcher/state_purchase_view/37604261" TargetMode="External"/><Relationship Id="rId312" Type="http://schemas.openxmlformats.org/officeDocument/2006/relationships/hyperlink" Target="https://my.zakupki.prom.ua/remote/dispatcher/state_purchase_view/36390003" TargetMode="External"/><Relationship Id="rId333" Type="http://schemas.openxmlformats.org/officeDocument/2006/relationships/hyperlink" Target="https://my.zakupki.prom.ua/remote/dispatcher/state_purchase_view/36196817" TargetMode="External"/><Relationship Id="rId354" Type="http://schemas.openxmlformats.org/officeDocument/2006/relationships/hyperlink" Target="https://my.zakupki.prom.ua/remote/dispatcher/state_purchase_view/36066433" TargetMode="External"/><Relationship Id="rId51" Type="http://schemas.openxmlformats.org/officeDocument/2006/relationships/hyperlink" Target="https://my.zakupki.prom.ua/remote/dispatcher/state_purchase_view/39759540" TargetMode="External"/><Relationship Id="rId72" Type="http://schemas.openxmlformats.org/officeDocument/2006/relationships/hyperlink" Target="https://my.zakupki.prom.ua/remote/dispatcher/state_purchase_view/39636961" TargetMode="External"/><Relationship Id="rId93" Type="http://schemas.openxmlformats.org/officeDocument/2006/relationships/hyperlink" Target="https://my.zakupki.prom.ua/remote/dispatcher/state_purchase_view/38923825" TargetMode="External"/><Relationship Id="rId189" Type="http://schemas.openxmlformats.org/officeDocument/2006/relationships/hyperlink" Target="https://my.zakupki.prom.ua/remote/dispatcher/state_purchase_view/37401641" TargetMode="External"/><Relationship Id="rId375" Type="http://schemas.openxmlformats.org/officeDocument/2006/relationships/hyperlink" Target="https://my.zakupki.prom.ua/remote/dispatcher/state_purchase_view/35913986" TargetMode="External"/><Relationship Id="rId396" Type="http://schemas.openxmlformats.org/officeDocument/2006/relationships/hyperlink" Target="https://my.zakupki.prom.ua/remote/dispatcher/state_purchase_view/35645389" TargetMode="External"/><Relationship Id="rId3" Type="http://schemas.openxmlformats.org/officeDocument/2006/relationships/hyperlink" Target="https://my.zakupki.prom.ua/remote/dispatcher/state_purchase_view/39884547" TargetMode="External"/><Relationship Id="rId214" Type="http://schemas.openxmlformats.org/officeDocument/2006/relationships/hyperlink" Target="https://my.zakupki.prom.ua/remote/dispatcher/state_purchase_view/37197840" TargetMode="External"/><Relationship Id="rId235" Type="http://schemas.openxmlformats.org/officeDocument/2006/relationships/hyperlink" Target="https://my.zakupki.prom.ua/remote/dispatcher/state_purchase_view/36911201" TargetMode="External"/><Relationship Id="rId256" Type="http://schemas.openxmlformats.org/officeDocument/2006/relationships/hyperlink" Target="https://my.zakupki.prom.ua/remote/dispatcher/state_purchase_view/36685360" TargetMode="External"/><Relationship Id="rId277" Type="http://schemas.openxmlformats.org/officeDocument/2006/relationships/hyperlink" Target="https://my.zakupki.prom.ua/remote/dispatcher/state_purchase_view/36568181" TargetMode="External"/><Relationship Id="rId298" Type="http://schemas.openxmlformats.org/officeDocument/2006/relationships/hyperlink" Target="https://my.zakupki.prom.ua/remote/dispatcher/state_purchase_view/36470685" TargetMode="External"/><Relationship Id="rId400" Type="http://schemas.openxmlformats.org/officeDocument/2006/relationships/hyperlink" Target="https://my.zakupki.prom.ua/remote/dispatcher/state_purchase_view/35565736" TargetMode="External"/><Relationship Id="rId421" Type="http://schemas.openxmlformats.org/officeDocument/2006/relationships/hyperlink" Target="https://my.zakupki.prom.ua/remote/dispatcher/state_purchase_view/35111698" TargetMode="External"/><Relationship Id="rId442" Type="http://schemas.openxmlformats.org/officeDocument/2006/relationships/hyperlink" Target="https://my.zakupki.prom.ua/remote/dispatcher/state_purchase_view/34660171" TargetMode="External"/><Relationship Id="rId463" Type="http://schemas.openxmlformats.org/officeDocument/2006/relationships/hyperlink" Target="https://my.zakupki.prom.ua/remote/dispatcher/state_purchase_view/34027784" TargetMode="External"/><Relationship Id="rId116" Type="http://schemas.openxmlformats.org/officeDocument/2006/relationships/hyperlink" Target="https://my.zakupki.prom.ua/remote/dispatcher/state_purchase_view/38319558" TargetMode="External"/><Relationship Id="rId137" Type="http://schemas.openxmlformats.org/officeDocument/2006/relationships/hyperlink" Target="https://my.zakupki.prom.ua/remote/dispatcher/state_purchase_view/38211788" TargetMode="External"/><Relationship Id="rId158" Type="http://schemas.openxmlformats.org/officeDocument/2006/relationships/hyperlink" Target="https://my.zakupki.prom.ua/remote/dispatcher/state_purchase_view/37776924" TargetMode="External"/><Relationship Id="rId302" Type="http://schemas.openxmlformats.org/officeDocument/2006/relationships/hyperlink" Target="https://my.zakupki.prom.ua/remote/dispatcher/state_purchase_view/36457225" TargetMode="External"/><Relationship Id="rId323" Type="http://schemas.openxmlformats.org/officeDocument/2006/relationships/hyperlink" Target="https://my.zakupki.prom.ua/remote/dispatcher/state_purchase_view/36269297" TargetMode="External"/><Relationship Id="rId344" Type="http://schemas.openxmlformats.org/officeDocument/2006/relationships/hyperlink" Target="https://my.zakupki.prom.ua/remote/dispatcher/state_purchase_view/36121765" TargetMode="External"/><Relationship Id="rId20" Type="http://schemas.openxmlformats.org/officeDocument/2006/relationships/hyperlink" Target="https://my.zakupki.prom.ua/remote/dispatcher/state_purchase_view/39873749" TargetMode="External"/><Relationship Id="rId41" Type="http://schemas.openxmlformats.org/officeDocument/2006/relationships/hyperlink" Target="https://my.zakupki.prom.ua/remote/dispatcher/state_purchase_view/39851043" TargetMode="External"/><Relationship Id="rId62" Type="http://schemas.openxmlformats.org/officeDocument/2006/relationships/hyperlink" Target="https://my.zakupki.prom.ua/remote/dispatcher/state_purchase_view/39672457" TargetMode="External"/><Relationship Id="rId83" Type="http://schemas.openxmlformats.org/officeDocument/2006/relationships/hyperlink" Target="https://my.zakupki.prom.ua/remote/dispatcher/state_purchase_view/39553460" TargetMode="External"/><Relationship Id="rId179" Type="http://schemas.openxmlformats.org/officeDocument/2006/relationships/hyperlink" Target="https://my.zakupki.prom.ua/remote/dispatcher/state_purchase_view/37510389" TargetMode="External"/><Relationship Id="rId365" Type="http://schemas.openxmlformats.org/officeDocument/2006/relationships/hyperlink" Target="https://my.zakupki.prom.ua/remote/dispatcher/state_purchase_view/35989113" TargetMode="External"/><Relationship Id="rId386" Type="http://schemas.openxmlformats.org/officeDocument/2006/relationships/hyperlink" Target="https://my.zakupki.prom.ua/remote/dispatcher/state_purchase_view/35798435" TargetMode="External"/><Relationship Id="rId190" Type="http://schemas.openxmlformats.org/officeDocument/2006/relationships/hyperlink" Target="https://my.zakupki.prom.ua/remote/dispatcher/state_purchase_view/37400649" TargetMode="External"/><Relationship Id="rId204" Type="http://schemas.openxmlformats.org/officeDocument/2006/relationships/hyperlink" Target="https://my.zakupki.prom.ua/remote/dispatcher/state_purchase_view/37237151" TargetMode="External"/><Relationship Id="rId225" Type="http://schemas.openxmlformats.org/officeDocument/2006/relationships/hyperlink" Target="https://my.zakupki.prom.ua/remote/dispatcher/state_purchase_view/37055602" TargetMode="External"/><Relationship Id="rId246" Type="http://schemas.openxmlformats.org/officeDocument/2006/relationships/hyperlink" Target="https://my.zakupki.prom.ua/remote/dispatcher/state_purchase_view/36813417" TargetMode="External"/><Relationship Id="rId267" Type="http://schemas.openxmlformats.org/officeDocument/2006/relationships/hyperlink" Target="https://my.zakupki.prom.ua/remote/dispatcher/state_purchase_view/36619825" TargetMode="External"/><Relationship Id="rId288" Type="http://schemas.openxmlformats.org/officeDocument/2006/relationships/hyperlink" Target="https://my.zakupki.prom.ua/remote/dispatcher/state_purchase_view/36507726" TargetMode="External"/><Relationship Id="rId411" Type="http://schemas.openxmlformats.org/officeDocument/2006/relationships/hyperlink" Target="https://my.zakupki.prom.ua/remote/dispatcher/state_purchase_view/35459282" TargetMode="External"/><Relationship Id="rId432" Type="http://schemas.openxmlformats.org/officeDocument/2006/relationships/hyperlink" Target="https://my.zakupki.prom.ua/remote/dispatcher/state_purchase_view/34818440" TargetMode="External"/><Relationship Id="rId453" Type="http://schemas.openxmlformats.org/officeDocument/2006/relationships/hyperlink" Target="https://my.zakupki.prom.ua/remote/dispatcher/state_purchase_view/34495820" TargetMode="External"/><Relationship Id="rId106" Type="http://schemas.openxmlformats.org/officeDocument/2006/relationships/hyperlink" Target="https://my.zakupki.prom.ua/remote/dispatcher/state_purchase_view/38546483" TargetMode="External"/><Relationship Id="rId127" Type="http://schemas.openxmlformats.org/officeDocument/2006/relationships/hyperlink" Target="https://my.zakupki.prom.ua/remote/dispatcher/state_purchase_view/38256022" TargetMode="External"/><Relationship Id="rId313" Type="http://schemas.openxmlformats.org/officeDocument/2006/relationships/hyperlink" Target="https://my.zakupki.prom.ua/remote/dispatcher/state_purchase_view/36389725" TargetMode="External"/><Relationship Id="rId10" Type="http://schemas.openxmlformats.org/officeDocument/2006/relationships/hyperlink" Target="https://my.zakupki.prom.ua/remote/dispatcher/state_purchase_view/39883040" TargetMode="External"/><Relationship Id="rId31" Type="http://schemas.openxmlformats.org/officeDocument/2006/relationships/hyperlink" Target="https://my.zakupki.prom.ua/remote/dispatcher/state_purchase_view/39862221" TargetMode="External"/><Relationship Id="rId52" Type="http://schemas.openxmlformats.org/officeDocument/2006/relationships/hyperlink" Target="https://my.zakupki.prom.ua/remote/dispatcher/state_purchase_view/39759084" TargetMode="External"/><Relationship Id="rId73" Type="http://schemas.openxmlformats.org/officeDocument/2006/relationships/hyperlink" Target="https://my.zakupki.prom.ua/remote/dispatcher/state_purchase_view/39636311" TargetMode="External"/><Relationship Id="rId94" Type="http://schemas.openxmlformats.org/officeDocument/2006/relationships/hyperlink" Target="https://my.zakupki.prom.ua/remote/dispatcher/state_purchase_view/38923265" TargetMode="External"/><Relationship Id="rId148" Type="http://schemas.openxmlformats.org/officeDocument/2006/relationships/hyperlink" Target="https://my.zakupki.prom.ua/remote/dispatcher/state_purchase_view/37865588" TargetMode="External"/><Relationship Id="rId169" Type="http://schemas.openxmlformats.org/officeDocument/2006/relationships/hyperlink" Target="https://my.zakupki.prom.ua/remote/dispatcher/state_purchase_view/37603948" TargetMode="External"/><Relationship Id="rId334" Type="http://schemas.openxmlformats.org/officeDocument/2006/relationships/hyperlink" Target="https://my.zakupki.prom.ua/remote/dispatcher/state_purchase_view/36177076" TargetMode="External"/><Relationship Id="rId355" Type="http://schemas.openxmlformats.org/officeDocument/2006/relationships/hyperlink" Target="https://my.zakupki.prom.ua/remote/dispatcher/state_purchase_view/36062749" TargetMode="External"/><Relationship Id="rId376" Type="http://schemas.openxmlformats.org/officeDocument/2006/relationships/hyperlink" Target="https://my.zakupki.prom.ua/remote/dispatcher/state_purchase_view/35912033" TargetMode="External"/><Relationship Id="rId397" Type="http://schemas.openxmlformats.org/officeDocument/2006/relationships/hyperlink" Target="https://my.zakupki.prom.ua/remote/dispatcher/state_purchase_view/35616115" TargetMode="External"/><Relationship Id="rId4" Type="http://schemas.openxmlformats.org/officeDocument/2006/relationships/hyperlink" Target="https://my.zakupki.prom.ua/remote/dispatcher/state_purchase_view/39884387" TargetMode="External"/><Relationship Id="rId180" Type="http://schemas.openxmlformats.org/officeDocument/2006/relationships/hyperlink" Target="https://my.zakupki.prom.ua/remote/dispatcher/state_purchase_view/37508234" TargetMode="External"/><Relationship Id="rId215" Type="http://schemas.openxmlformats.org/officeDocument/2006/relationships/hyperlink" Target="https://my.zakupki.prom.ua/remote/dispatcher/state_purchase_view/37197148" TargetMode="External"/><Relationship Id="rId236" Type="http://schemas.openxmlformats.org/officeDocument/2006/relationships/hyperlink" Target="https://my.zakupki.prom.ua/remote/dispatcher/state_purchase_view/36909688" TargetMode="External"/><Relationship Id="rId257" Type="http://schemas.openxmlformats.org/officeDocument/2006/relationships/hyperlink" Target="https://my.zakupki.prom.ua/remote/dispatcher/state_purchase_view/36684547" TargetMode="External"/><Relationship Id="rId278" Type="http://schemas.openxmlformats.org/officeDocument/2006/relationships/hyperlink" Target="https://my.zakupki.prom.ua/remote/dispatcher/state_purchase_view/36564622" TargetMode="External"/><Relationship Id="rId401" Type="http://schemas.openxmlformats.org/officeDocument/2006/relationships/hyperlink" Target="https://my.zakupki.prom.ua/remote/dispatcher/state_purchase_view/35565353" TargetMode="External"/><Relationship Id="rId422" Type="http://schemas.openxmlformats.org/officeDocument/2006/relationships/hyperlink" Target="https://my.zakupki.prom.ua/remote/dispatcher/state_purchase_view/35036067" TargetMode="External"/><Relationship Id="rId443" Type="http://schemas.openxmlformats.org/officeDocument/2006/relationships/hyperlink" Target="https://my.zakupki.prom.ua/remote/dispatcher/state_purchase_view/34658433" TargetMode="External"/><Relationship Id="rId464" Type="http://schemas.openxmlformats.org/officeDocument/2006/relationships/hyperlink" Target="https://my.zakupki.prom.ua/remote/dispatcher/state_purchase_view/34025967" TargetMode="External"/><Relationship Id="rId303" Type="http://schemas.openxmlformats.org/officeDocument/2006/relationships/hyperlink" Target="https://my.zakupki.prom.ua/remote/dispatcher/state_purchase_view/36457031" TargetMode="External"/><Relationship Id="rId42" Type="http://schemas.openxmlformats.org/officeDocument/2006/relationships/hyperlink" Target="https://my.zakupki.prom.ua/remote/dispatcher/state_purchase_view/39834552" TargetMode="External"/><Relationship Id="rId84" Type="http://schemas.openxmlformats.org/officeDocument/2006/relationships/hyperlink" Target="https://my.zakupki.prom.ua/remote/dispatcher/state_purchase_view/39526927" TargetMode="External"/><Relationship Id="rId138" Type="http://schemas.openxmlformats.org/officeDocument/2006/relationships/hyperlink" Target="https://my.zakupki.prom.ua/remote/dispatcher/state_purchase_view/38154583" TargetMode="External"/><Relationship Id="rId345" Type="http://schemas.openxmlformats.org/officeDocument/2006/relationships/hyperlink" Target="https://my.zakupki.prom.ua/remote/dispatcher/state_purchase_view/36120463" TargetMode="External"/><Relationship Id="rId387" Type="http://schemas.openxmlformats.org/officeDocument/2006/relationships/hyperlink" Target="https://my.zakupki.prom.ua/remote/dispatcher/state_purchase_view/35796801" TargetMode="External"/><Relationship Id="rId191" Type="http://schemas.openxmlformats.org/officeDocument/2006/relationships/hyperlink" Target="https://my.zakupki.prom.ua/remote/dispatcher/state_purchase_view/37372031" TargetMode="External"/><Relationship Id="rId205" Type="http://schemas.openxmlformats.org/officeDocument/2006/relationships/hyperlink" Target="https://my.zakupki.prom.ua/remote/dispatcher/state_purchase_view/37225650" TargetMode="External"/><Relationship Id="rId247" Type="http://schemas.openxmlformats.org/officeDocument/2006/relationships/hyperlink" Target="https://my.zakupki.prom.ua/remote/dispatcher/state_purchase_view/36812238" TargetMode="External"/><Relationship Id="rId412" Type="http://schemas.openxmlformats.org/officeDocument/2006/relationships/hyperlink" Target="https://my.zakupki.prom.ua/remote/dispatcher/state_purchase_view/35377442" TargetMode="External"/><Relationship Id="rId107" Type="http://schemas.openxmlformats.org/officeDocument/2006/relationships/hyperlink" Target="https://my.zakupki.prom.ua/remote/dispatcher/state_purchase_view/38520053" TargetMode="External"/><Relationship Id="rId289" Type="http://schemas.openxmlformats.org/officeDocument/2006/relationships/hyperlink" Target="https://my.zakupki.prom.ua/remote/dispatcher/state_purchase_view/36507181" TargetMode="External"/><Relationship Id="rId454" Type="http://schemas.openxmlformats.org/officeDocument/2006/relationships/hyperlink" Target="https://my.zakupki.prom.ua/remote/dispatcher/state_purchase_view/34364230" TargetMode="External"/><Relationship Id="rId11" Type="http://schemas.openxmlformats.org/officeDocument/2006/relationships/hyperlink" Target="https://my.zakupki.prom.ua/remote/dispatcher/state_purchase_view/39882786" TargetMode="External"/><Relationship Id="rId53" Type="http://schemas.openxmlformats.org/officeDocument/2006/relationships/hyperlink" Target="https://my.zakupki.prom.ua/remote/dispatcher/state_purchase_view/39757950" TargetMode="External"/><Relationship Id="rId149" Type="http://schemas.openxmlformats.org/officeDocument/2006/relationships/hyperlink" Target="https://my.zakupki.prom.ua/remote/dispatcher/state_purchase_view/37832035" TargetMode="External"/><Relationship Id="rId314" Type="http://schemas.openxmlformats.org/officeDocument/2006/relationships/hyperlink" Target="https://my.zakupki.prom.ua/remote/dispatcher/state_purchase_view/36373775" TargetMode="External"/><Relationship Id="rId356" Type="http://schemas.openxmlformats.org/officeDocument/2006/relationships/hyperlink" Target="https://my.zakupki.prom.ua/remote/dispatcher/state_purchase_view/36060505" TargetMode="External"/><Relationship Id="rId398" Type="http://schemas.openxmlformats.org/officeDocument/2006/relationships/hyperlink" Target="https://my.zakupki.prom.ua/remote/dispatcher/state_purchase_view/35589529" TargetMode="External"/><Relationship Id="rId95" Type="http://schemas.openxmlformats.org/officeDocument/2006/relationships/hyperlink" Target="https://my.zakupki.prom.ua/remote/dispatcher/state_purchase_view/38922748" TargetMode="External"/><Relationship Id="rId160" Type="http://schemas.openxmlformats.org/officeDocument/2006/relationships/hyperlink" Target="https://my.zakupki.prom.ua/remote/dispatcher/state_purchase_view/37752009" TargetMode="External"/><Relationship Id="rId216" Type="http://schemas.openxmlformats.org/officeDocument/2006/relationships/hyperlink" Target="https://my.zakupki.prom.ua/remote/dispatcher/state_purchase_view/37189718" TargetMode="External"/><Relationship Id="rId423" Type="http://schemas.openxmlformats.org/officeDocument/2006/relationships/hyperlink" Target="https://my.zakupki.prom.ua/remote/dispatcher/state_purchase_view/35006339" TargetMode="External"/><Relationship Id="rId258" Type="http://schemas.openxmlformats.org/officeDocument/2006/relationships/hyperlink" Target="https://my.zakupki.prom.ua/remote/dispatcher/state_purchase_view/36668286" TargetMode="External"/><Relationship Id="rId465" Type="http://schemas.openxmlformats.org/officeDocument/2006/relationships/hyperlink" Target="https://my.zakupki.prom.ua/remote/dispatcher/state_purchase_view/34012687" TargetMode="External"/><Relationship Id="rId22" Type="http://schemas.openxmlformats.org/officeDocument/2006/relationships/hyperlink" Target="https://my.zakupki.prom.ua/remote/dispatcher/state_purchase_view/39873033" TargetMode="External"/><Relationship Id="rId64" Type="http://schemas.openxmlformats.org/officeDocument/2006/relationships/hyperlink" Target="https://my.zakupki.prom.ua/remote/dispatcher/state_purchase_view/39654193" TargetMode="External"/><Relationship Id="rId118" Type="http://schemas.openxmlformats.org/officeDocument/2006/relationships/hyperlink" Target="https://my.zakupki.prom.ua/remote/dispatcher/state_purchase_view/38310382" TargetMode="External"/><Relationship Id="rId325" Type="http://schemas.openxmlformats.org/officeDocument/2006/relationships/hyperlink" Target="https://my.zakupki.prom.ua/remote/dispatcher/state_purchase_view/36260537" TargetMode="External"/><Relationship Id="rId367" Type="http://schemas.openxmlformats.org/officeDocument/2006/relationships/hyperlink" Target="https://my.zakupki.prom.ua/remote/dispatcher/state_purchase_view/35981849" TargetMode="External"/><Relationship Id="rId171" Type="http://schemas.openxmlformats.org/officeDocument/2006/relationships/hyperlink" Target="https://my.zakupki.prom.ua/remote/dispatcher/state_purchase_view/37580053" TargetMode="External"/><Relationship Id="rId227" Type="http://schemas.openxmlformats.org/officeDocument/2006/relationships/hyperlink" Target="https://my.zakupki.prom.ua/remote/dispatcher/state_purchase_view/37036532" TargetMode="External"/><Relationship Id="rId269" Type="http://schemas.openxmlformats.org/officeDocument/2006/relationships/hyperlink" Target="https://my.zakupki.prom.ua/remote/dispatcher/state_purchase_view/36618784" TargetMode="External"/><Relationship Id="rId434" Type="http://schemas.openxmlformats.org/officeDocument/2006/relationships/hyperlink" Target="https://my.zakupki.prom.ua/remote/dispatcher/state_purchase_view/34813432" TargetMode="External"/><Relationship Id="rId33" Type="http://schemas.openxmlformats.org/officeDocument/2006/relationships/hyperlink" Target="https://my.zakupki.prom.ua/remote/dispatcher/state_purchase_view/39861354" TargetMode="External"/><Relationship Id="rId129" Type="http://schemas.openxmlformats.org/officeDocument/2006/relationships/hyperlink" Target="https://my.zakupki.prom.ua/remote/dispatcher/state_purchase_view/38249555" TargetMode="External"/><Relationship Id="rId280" Type="http://schemas.openxmlformats.org/officeDocument/2006/relationships/hyperlink" Target="https://my.zakupki.prom.ua/remote/dispatcher/state_purchase_view/36557306" TargetMode="External"/><Relationship Id="rId336" Type="http://schemas.openxmlformats.org/officeDocument/2006/relationships/hyperlink" Target="https://my.zakupki.prom.ua/remote/dispatcher/state_purchase_view/36166672" TargetMode="External"/><Relationship Id="rId75" Type="http://schemas.openxmlformats.org/officeDocument/2006/relationships/hyperlink" Target="https://my.zakupki.prom.ua/remote/dispatcher/state_purchase_view/39606261" TargetMode="External"/><Relationship Id="rId140" Type="http://schemas.openxmlformats.org/officeDocument/2006/relationships/hyperlink" Target="https://my.zakupki.prom.ua/remote/dispatcher/state_purchase_view/38060692" TargetMode="External"/><Relationship Id="rId182" Type="http://schemas.openxmlformats.org/officeDocument/2006/relationships/hyperlink" Target="https://my.zakupki.prom.ua/remote/dispatcher/state_purchase_view/37491381" TargetMode="External"/><Relationship Id="rId378" Type="http://schemas.openxmlformats.org/officeDocument/2006/relationships/hyperlink" Target="https://my.zakupki.prom.ua/remote/dispatcher/state_purchase_view/35897338" TargetMode="External"/><Relationship Id="rId403" Type="http://schemas.openxmlformats.org/officeDocument/2006/relationships/hyperlink" Target="https://my.zakupki.prom.ua/remote/dispatcher/state_purchase_view/35563351" TargetMode="External"/><Relationship Id="rId6" Type="http://schemas.openxmlformats.org/officeDocument/2006/relationships/hyperlink" Target="https://my.zakupki.prom.ua/remote/dispatcher/state_purchase_view/39884185" TargetMode="External"/><Relationship Id="rId238" Type="http://schemas.openxmlformats.org/officeDocument/2006/relationships/hyperlink" Target="https://my.zakupki.prom.ua/remote/dispatcher/state_purchase_view/36907421" TargetMode="External"/><Relationship Id="rId445" Type="http://schemas.openxmlformats.org/officeDocument/2006/relationships/hyperlink" Target="https://my.zakupki.prom.ua/remote/dispatcher/state_purchase_view/34592469" TargetMode="External"/><Relationship Id="rId291" Type="http://schemas.openxmlformats.org/officeDocument/2006/relationships/hyperlink" Target="https://my.zakupki.prom.ua/remote/dispatcher/state_purchase_view/36500615" TargetMode="External"/><Relationship Id="rId305" Type="http://schemas.openxmlformats.org/officeDocument/2006/relationships/hyperlink" Target="https://my.zakupki.prom.ua/remote/dispatcher/state_purchase_view/36442805" TargetMode="External"/><Relationship Id="rId347" Type="http://schemas.openxmlformats.org/officeDocument/2006/relationships/hyperlink" Target="https://my.zakupki.prom.ua/remote/dispatcher/state_purchase_view/36115620" TargetMode="External"/><Relationship Id="rId44" Type="http://schemas.openxmlformats.org/officeDocument/2006/relationships/hyperlink" Target="https://my.zakupki.prom.ua/remote/dispatcher/state_purchase_view/39831486" TargetMode="External"/><Relationship Id="rId86" Type="http://schemas.openxmlformats.org/officeDocument/2006/relationships/hyperlink" Target="https://my.zakupki.prom.ua/remote/dispatcher/state_purchase_view/39522645" TargetMode="External"/><Relationship Id="rId151" Type="http://schemas.openxmlformats.org/officeDocument/2006/relationships/hyperlink" Target="https://my.zakupki.prom.ua/remote/dispatcher/state_purchase_view/37815250" TargetMode="External"/><Relationship Id="rId389" Type="http://schemas.openxmlformats.org/officeDocument/2006/relationships/hyperlink" Target="https://my.zakupki.prom.ua/remote/dispatcher/state_purchase_view/35747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8"/>
  <sheetViews>
    <sheetView tabSelected="1" workbookViewId="0">
      <pane ySplit="5" topLeftCell="A6" activePane="bottomLeft" state="frozen"/>
      <selection pane="bottomLeft" activeCell="J477" sqref="A5:J477"/>
    </sheetView>
  </sheetViews>
  <sheetFormatPr defaultColWidth="11.42578125" defaultRowHeight="15" x14ac:dyDescent="0.25"/>
  <cols>
    <col min="1" max="1" width="4.5703125" style="4" customWidth="1"/>
    <col min="2" max="2" width="13" customWidth="1"/>
    <col min="3" max="3" width="35"/>
    <col min="4" max="4" width="17.85546875" customWidth="1"/>
    <col min="5" max="5" width="20"/>
    <col min="6" max="6" width="11.140625" customWidth="1"/>
    <col min="7" max="7" width="7" customWidth="1"/>
    <col min="8" max="8" width="12.140625" customWidth="1"/>
    <col min="9" max="9" width="10" customWidth="1"/>
    <col min="10" max="10" width="10.42578125" customWidth="1"/>
  </cols>
  <sheetData>
    <row r="1" spans="1:10" x14ac:dyDescent="0.25">
      <c r="A1" s="2"/>
      <c r="C1" s="1" t="s">
        <v>980</v>
      </c>
    </row>
    <row r="2" spans="1:10" x14ac:dyDescent="0.25">
      <c r="A2" s="3"/>
      <c r="C2" s="1" t="s">
        <v>981</v>
      </c>
    </row>
    <row r="4" spans="1:10" x14ac:dyDescent="0.25">
      <c r="A4" s="2"/>
    </row>
    <row r="5" spans="1:10" ht="43.5" customHeight="1" x14ac:dyDescent="0.25">
      <c r="A5" s="5" t="s">
        <v>978</v>
      </c>
      <c r="B5" s="5" t="s">
        <v>339</v>
      </c>
      <c r="C5" s="5" t="s">
        <v>743</v>
      </c>
      <c r="D5" s="5" t="s">
        <v>891</v>
      </c>
      <c r="E5" s="5" t="s">
        <v>909</v>
      </c>
      <c r="F5" s="5" t="s">
        <v>334</v>
      </c>
      <c r="G5" s="5" t="s">
        <v>654</v>
      </c>
      <c r="H5" s="5" t="s">
        <v>841</v>
      </c>
      <c r="I5" s="5" t="s">
        <v>429</v>
      </c>
      <c r="J5" s="5" t="s">
        <v>442</v>
      </c>
    </row>
    <row r="6" spans="1:10" ht="51" x14ac:dyDescent="0.25">
      <c r="A6" s="6">
        <v>1</v>
      </c>
      <c r="B6" s="7" t="str">
        <f>HYPERLINK("https://my.zakupki.prom.ua/remote/dispatcher/state_purchase_view/39884712", "UA-2022-12-30-007618-a")</f>
        <v>UA-2022-12-30-007618-a</v>
      </c>
      <c r="C6" s="8" t="s">
        <v>661</v>
      </c>
      <c r="D6" s="8" t="s">
        <v>462</v>
      </c>
      <c r="E6" s="8" t="s">
        <v>337</v>
      </c>
      <c r="F6" s="8" t="s">
        <v>137</v>
      </c>
      <c r="G6" s="8" t="s">
        <v>908</v>
      </c>
      <c r="H6" s="9">
        <v>340</v>
      </c>
      <c r="I6" s="10">
        <v>44924</v>
      </c>
      <c r="J6" s="11">
        <v>44926</v>
      </c>
    </row>
    <row r="7" spans="1:10" ht="51" x14ac:dyDescent="0.25">
      <c r="A7" s="6">
        <v>2</v>
      </c>
      <c r="B7" s="7" t="str">
        <f>HYPERLINK("https://my.zakupki.prom.ua/remote/dispatcher/state_purchase_view/39884693", "UA-2022-12-30-007601-a")</f>
        <v>UA-2022-12-30-007601-a</v>
      </c>
      <c r="C7" s="8" t="s">
        <v>581</v>
      </c>
      <c r="D7" s="8" t="s">
        <v>462</v>
      </c>
      <c r="E7" s="8" t="s">
        <v>337</v>
      </c>
      <c r="F7" s="8" t="s">
        <v>137</v>
      </c>
      <c r="G7" s="8" t="s">
        <v>908</v>
      </c>
      <c r="H7" s="9">
        <v>310</v>
      </c>
      <c r="I7" s="10">
        <v>44924</v>
      </c>
      <c r="J7" s="11">
        <v>44926</v>
      </c>
    </row>
    <row r="8" spans="1:10" ht="51" x14ac:dyDescent="0.25">
      <c r="A8" s="6">
        <v>3</v>
      </c>
      <c r="B8" s="7" t="str">
        <f>HYPERLINK("https://my.zakupki.prom.ua/remote/dispatcher/state_purchase_view/39884547", "UA-2022-12-30-007573-a")</f>
        <v>UA-2022-12-30-007573-a</v>
      </c>
      <c r="C8" s="8" t="s">
        <v>892</v>
      </c>
      <c r="D8" s="8" t="s">
        <v>462</v>
      </c>
      <c r="E8" s="8" t="s">
        <v>337</v>
      </c>
      <c r="F8" s="8" t="s">
        <v>137</v>
      </c>
      <c r="G8" s="8" t="s">
        <v>908</v>
      </c>
      <c r="H8" s="9">
        <v>250</v>
      </c>
      <c r="I8" s="10">
        <v>44924</v>
      </c>
      <c r="J8" s="11">
        <v>44926</v>
      </c>
    </row>
    <row r="9" spans="1:10" ht="51" x14ac:dyDescent="0.25">
      <c r="A9" s="6">
        <v>4</v>
      </c>
      <c r="B9" s="7" t="str">
        <f>HYPERLINK("https://my.zakupki.prom.ua/remote/dispatcher/state_purchase_view/39884387", "UA-2022-12-30-007511-a")</f>
        <v>UA-2022-12-30-007511-a</v>
      </c>
      <c r="C9" s="8" t="s">
        <v>901</v>
      </c>
      <c r="D9" s="8" t="s">
        <v>462</v>
      </c>
      <c r="E9" s="8" t="s">
        <v>614</v>
      </c>
      <c r="F9" s="8" t="s">
        <v>63</v>
      </c>
      <c r="G9" s="8" t="s">
        <v>973</v>
      </c>
      <c r="H9" s="9">
        <v>100.8</v>
      </c>
      <c r="I9" s="10">
        <v>44924</v>
      </c>
      <c r="J9" s="11">
        <v>44926</v>
      </c>
    </row>
    <row r="10" spans="1:10" ht="51" x14ac:dyDescent="0.25">
      <c r="A10" s="6">
        <v>5</v>
      </c>
      <c r="B10" s="7" t="str">
        <f>HYPERLINK("https://my.zakupki.prom.ua/remote/dispatcher/state_purchase_view/39884310", "UA-2022-12-30-007473-a")</f>
        <v>UA-2022-12-30-007473-a</v>
      </c>
      <c r="C10" s="8" t="s">
        <v>547</v>
      </c>
      <c r="D10" s="8" t="s">
        <v>462</v>
      </c>
      <c r="E10" s="8" t="s">
        <v>614</v>
      </c>
      <c r="F10" s="8" t="s">
        <v>63</v>
      </c>
      <c r="G10" s="8" t="s">
        <v>977</v>
      </c>
      <c r="H10" s="9">
        <v>639.6</v>
      </c>
      <c r="I10" s="10">
        <v>44924</v>
      </c>
      <c r="J10" s="11">
        <v>44926</v>
      </c>
    </row>
    <row r="11" spans="1:10" ht="51" x14ac:dyDescent="0.25">
      <c r="A11" s="6">
        <v>6</v>
      </c>
      <c r="B11" s="7" t="str">
        <f>HYPERLINK("https://my.zakupki.prom.ua/remote/dispatcher/state_purchase_view/39884185", "UA-2022-12-30-007422-a")</f>
        <v>UA-2022-12-30-007422-a</v>
      </c>
      <c r="C11" s="8" t="s">
        <v>821</v>
      </c>
      <c r="D11" s="8" t="s">
        <v>462</v>
      </c>
      <c r="E11" s="8" t="s">
        <v>614</v>
      </c>
      <c r="F11" s="8" t="s">
        <v>63</v>
      </c>
      <c r="G11" s="8" t="s">
        <v>976</v>
      </c>
      <c r="H11" s="9">
        <v>87.4</v>
      </c>
      <c r="I11" s="10">
        <v>44924</v>
      </c>
      <c r="J11" s="11">
        <v>44926</v>
      </c>
    </row>
    <row r="12" spans="1:10" ht="51" x14ac:dyDescent="0.25">
      <c r="A12" s="6">
        <v>7</v>
      </c>
      <c r="B12" s="7" t="str">
        <f>HYPERLINK("https://my.zakupki.prom.ua/remote/dispatcher/state_purchase_view/39884061", "UA-2022-12-30-007360-a")</f>
        <v>UA-2022-12-30-007360-a</v>
      </c>
      <c r="C12" s="8" t="s">
        <v>393</v>
      </c>
      <c r="D12" s="8" t="s">
        <v>462</v>
      </c>
      <c r="E12" s="8" t="s">
        <v>872</v>
      </c>
      <c r="F12" s="8" t="s">
        <v>227</v>
      </c>
      <c r="G12" s="8" t="s">
        <v>275</v>
      </c>
      <c r="H12" s="9">
        <v>4700</v>
      </c>
      <c r="I12" s="10">
        <v>44925</v>
      </c>
      <c r="J12" s="11">
        <v>44926</v>
      </c>
    </row>
    <row r="13" spans="1:10" ht="51" x14ac:dyDescent="0.25">
      <c r="A13" s="6">
        <v>8</v>
      </c>
      <c r="B13" s="7" t="str">
        <f>HYPERLINK("https://my.zakupki.prom.ua/remote/dispatcher/state_purchase_view/39883996", "UA-2022-12-30-007324-a")</f>
        <v>UA-2022-12-30-007324-a</v>
      </c>
      <c r="C13" s="8" t="s">
        <v>662</v>
      </c>
      <c r="D13" s="8" t="s">
        <v>462</v>
      </c>
      <c r="E13" s="8" t="s">
        <v>868</v>
      </c>
      <c r="F13" s="8" t="s">
        <v>116</v>
      </c>
      <c r="G13" s="8" t="s">
        <v>20</v>
      </c>
      <c r="H13" s="9">
        <v>6050</v>
      </c>
      <c r="I13" s="10">
        <v>44924</v>
      </c>
      <c r="J13" s="11">
        <v>44926</v>
      </c>
    </row>
    <row r="14" spans="1:10" ht="51" x14ac:dyDescent="0.25">
      <c r="A14" s="6">
        <v>9</v>
      </c>
      <c r="B14" s="7" t="str">
        <f>HYPERLINK("https://my.zakupki.prom.ua/remote/dispatcher/state_purchase_view/39883267", "UA-2022-12-30-007067-a")</f>
        <v>UA-2022-12-30-007067-a</v>
      </c>
      <c r="C14" s="8" t="s">
        <v>920</v>
      </c>
      <c r="D14" s="8" t="s">
        <v>462</v>
      </c>
      <c r="E14" s="8" t="s">
        <v>868</v>
      </c>
      <c r="F14" s="8" t="s">
        <v>116</v>
      </c>
      <c r="G14" s="8" t="s">
        <v>20</v>
      </c>
      <c r="H14" s="9">
        <v>1980</v>
      </c>
      <c r="I14" s="10">
        <v>44924</v>
      </c>
      <c r="J14" s="11">
        <v>44926</v>
      </c>
    </row>
    <row r="15" spans="1:10" ht="51" x14ac:dyDescent="0.25">
      <c r="A15" s="6">
        <v>10</v>
      </c>
      <c r="B15" s="7" t="str">
        <f>HYPERLINK("https://my.zakupki.prom.ua/remote/dispatcher/state_purchase_view/39883040", "UA-2022-12-30-006947-a")</f>
        <v>UA-2022-12-30-006947-a</v>
      </c>
      <c r="C15" s="8" t="s">
        <v>665</v>
      </c>
      <c r="D15" s="8" t="s">
        <v>462</v>
      </c>
      <c r="E15" s="8" t="s">
        <v>868</v>
      </c>
      <c r="F15" s="8" t="s">
        <v>116</v>
      </c>
      <c r="G15" s="8" t="s">
        <v>12</v>
      </c>
      <c r="H15" s="9">
        <v>2710</v>
      </c>
      <c r="I15" s="10">
        <v>44924</v>
      </c>
      <c r="J15" s="11">
        <v>44926</v>
      </c>
    </row>
    <row r="16" spans="1:10" ht="51" x14ac:dyDescent="0.25">
      <c r="A16" s="6">
        <v>11</v>
      </c>
      <c r="B16" s="7" t="str">
        <f>HYPERLINK("https://my.zakupki.prom.ua/remote/dispatcher/state_purchase_view/39882786", "UA-2022-12-30-006878-a")</f>
        <v>UA-2022-12-30-006878-a</v>
      </c>
      <c r="C16" s="8" t="s">
        <v>942</v>
      </c>
      <c r="D16" s="8" t="s">
        <v>462</v>
      </c>
      <c r="E16" s="8" t="s">
        <v>868</v>
      </c>
      <c r="F16" s="8" t="s">
        <v>116</v>
      </c>
      <c r="G16" s="8" t="s">
        <v>13</v>
      </c>
      <c r="H16" s="9">
        <v>140</v>
      </c>
      <c r="I16" s="10">
        <v>44924</v>
      </c>
      <c r="J16" s="11">
        <v>44926</v>
      </c>
    </row>
    <row r="17" spans="1:10" ht="51" x14ac:dyDescent="0.25">
      <c r="A17" s="6">
        <v>12</v>
      </c>
      <c r="B17" s="7" t="str">
        <f>HYPERLINK("https://my.zakupki.prom.ua/remote/dispatcher/state_purchase_view/39882486", "UA-2022-12-30-006659-a")</f>
        <v>UA-2022-12-30-006659-a</v>
      </c>
      <c r="C17" s="8" t="s">
        <v>433</v>
      </c>
      <c r="D17" s="8" t="s">
        <v>462</v>
      </c>
      <c r="E17" s="8" t="s">
        <v>380</v>
      </c>
      <c r="F17" s="8" t="s">
        <v>176</v>
      </c>
      <c r="G17" s="8" t="s">
        <v>348</v>
      </c>
      <c r="H17" s="9">
        <v>1140</v>
      </c>
      <c r="I17" s="10">
        <v>44924</v>
      </c>
      <c r="J17" s="11">
        <v>44926</v>
      </c>
    </row>
    <row r="18" spans="1:10" ht="51" x14ac:dyDescent="0.25">
      <c r="A18" s="6">
        <v>13</v>
      </c>
      <c r="B18" s="7" t="str">
        <f>HYPERLINK("https://my.zakupki.prom.ua/remote/dispatcher/state_purchase_view/39882307", "UA-2022-12-30-006560-a")</f>
        <v>UA-2022-12-30-006560-a</v>
      </c>
      <c r="C18" s="8" t="s">
        <v>342</v>
      </c>
      <c r="D18" s="8" t="s">
        <v>462</v>
      </c>
      <c r="E18" s="8" t="s">
        <v>632</v>
      </c>
      <c r="F18" s="8" t="s">
        <v>157</v>
      </c>
      <c r="G18" s="8" t="s">
        <v>346</v>
      </c>
      <c r="H18" s="9">
        <v>340</v>
      </c>
      <c r="I18" s="10">
        <v>44924</v>
      </c>
      <c r="J18" s="11">
        <v>44926</v>
      </c>
    </row>
    <row r="19" spans="1:10" ht="51" x14ac:dyDescent="0.25">
      <c r="A19" s="6">
        <v>14</v>
      </c>
      <c r="B19" s="7" t="str">
        <f>HYPERLINK("https://my.zakupki.prom.ua/remote/dispatcher/state_purchase_view/39882194", "UA-2022-12-30-006499-a")</f>
        <v>UA-2022-12-30-006499-a</v>
      </c>
      <c r="C19" s="8" t="s">
        <v>410</v>
      </c>
      <c r="D19" s="8" t="s">
        <v>462</v>
      </c>
      <c r="E19" s="8" t="s">
        <v>632</v>
      </c>
      <c r="F19" s="8" t="s">
        <v>157</v>
      </c>
      <c r="G19" s="8" t="s">
        <v>346</v>
      </c>
      <c r="H19" s="9">
        <v>115</v>
      </c>
      <c r="I19" s="10">
        <v>44924</v>
      </c>
      <c r="J19" s="11">
        <v>44926</v>
      </c>
    </row>
    <row r="20" spans="1:10" ht="51" x14ac:dyDescent="0.25">
      <c r="A20" s="6">
        <v>15</v>
      </c>
      <c r="B20" s="7" t="str">
        <f>HYPERLINK("https://my.zakupki.prom.ua/remote/dispatcher/state_purchase_view/39882020", "UA-2022-12-30-006419-a")</f>
        <v>UA-2022-12-30-006419-a</v>
      </c>
      <c r="C20" s="8" t="s">
        <v>881</v>
      </c>
      <c r="D20" s="8" t="s">
        <v>462</v>
      </c>
      <c r="E20" s="8" t="s">
        <v>632</v>
      </c>
      <c r="F20" s="8" t="s">
        <v>157</v>
      </c>
      <c r="G20" s="8" t="s">
        <v>346</v>
      </c>
      <c r="H20" s="9">
        <v>81.599999999999994</v>
      </c>
      <c r="I20" s="10">
        <v>44924</v>
      </c>
      <c r="J20" s="11">
        <v>44926</v>
      </c>
    </row>
    <row r="21" spans="1:10" ht="51" x14ac:dyDescent="0.25">
      <c r="A21" s="6">
        <v>16</v>
      </c>
      <c r="B21" s="7" t="str">
        <f>HYPERLINK("https://my.zakupki.prom.ua/remote/dispatcher/state_purchase_view/39881908", "UA-2022-12-30-006348-a")</f>
        <v>UA-2022-12-30-006348-a</v>
      </c>
      <c r="C21" s="8" t="s">
        <v>915</v>
      </c>
      <c r="D21" s="8" t="s">
        <v>462</v>
      </c>
      <c r="E21" s="8" t="s">
        <v>632</v>
      </c>
      <c r="F21" s="8" t="s">
        <v>157</v>
      </c>
      <c r="G21" s="8" t="s">
        <v>346</v>
      </c>
      <c r="H21" s="9">
        <v>2560</v>
      </c>
      <c r="I21" s="10">
        <v>44924</v>
      </c>
      <c r="J21" s="11">
        <v>44926</v>
      </c>
    </row>
    <row r="22" spans="1:10" ht="51" x14ac:dyDescent="0.25">
      <c r="A22" s="6">
        <v>17</v>
      </c>
      <c r="B22" s="7" t="str">
        <f>HYPERLINK("https://my.zakupki.prom.ua/remote/dispatcher/state_purchase_view/39881683", "UA-2022-12-30-006258-a")</f>
        <v>UA-2022-12-30-006258-a</v>
      </c>
      <c r="C22" s="8" t="s">
        <v>815</v>
      </c>
      <c r="D22" s="8" t="s">
        <v>462</v>
      </c>
      <c r="E22" s="8" t="s">
        <v>632</v>
      </c>
      <c r="F22" s="8" t="s">
        <v>157</v>
      </c>
      <c r="G22" s="8" t="s">
        <v>346</v>
      </c>
      <c r="H22" s="9">
        <v>14</v>
      </c>
      <c r="I22" s="10">
        <v>44924</v>
      </c>
      <c r="J22" s="11">
        <v>44926</v>
      </c>
    </row>
    <row r="23" spans="1:10" ht="51" x14ac:dyDescent="0.25">
      <c r="A23" s="6">
        <v>18</v>
      </c>
      <c r="B23" s="7" t="str">
        <f>HYPERLINK("https://my.zakupki.prom.ua/remote/dispatcher/state_purchase_view/39881566", "UA-2022-12-30-006167-a")</f>
        <v>UA-2022-12-30-006167-a</v>
      </c>
      <c r="C23" s="8" t="s">
        <v>657</v>
      </c>
      <c r="D23" s="8" t="s">
        <v>462</v>
      </c>
      <c r="E23" s="8" t="s">
        <v>632</v>
      </c>
      <c r="F23" s="8" t="s">
        <v>157</v>
      </c>
      <c r="G23" s="8" t="s">
        <v>346</v>
      </c>
      <c r="H23" s="9">
        <v>11676.15</v>
      </c>
      <c r="I23" s="10">
        <v>44924</v>
      </c>
      <c r="J23" s="11">
        <v>44926</v>
      </c>
    </row>
    <row r="24" spans="1:10" ht="51" x14ac:dyDescent="0.25">
      <c r="A24" s="6">
        <v>19</v>
      </c>
      <c r="B24" s="7" t="str">
        <f>HYPERLINK("https://my.zakupki.prom.ua/remote/dispatcher/state_purchase_view/39879922", "UA-2022-12-30-005406-a")</f>
        <v>UA-2022-12-30-005406-a</v>
      </c>
      <c r="C24" s="8" t="s">
        <v>451</v>
      </c>
      <c r="D24" s="8" t="s">
        <v>462</v>
      </c>
      <c r="E24" s="8" t="s">
        <v>632</v>
      </c>
      <c r="F24" s="8" t="s">
        <v>157</v>
      </c>
      <c r="G24" s="8" t="s">
        <v>346</v>
      </c>
      <c r="H24" s="9">
        <v>1206.8</v>
      </c>
      <c r="I24" s="10">
        <v>44924</v>
      </c>
      <c r="J24" s="11">
        <v>44926</v>
      </c>
    </row>
    <row r="25" spans="1:10" ht="51" x14ac:dyDescent="0.25">
      <c r="A25" s="6">
        <v>20</v>
      </c>
      <c r="B25" s="7" t="str">
        <f>HYPERLINK("https://my.zakupki.prom.ua/remote/dispatcher/state_purchase_view/39873749", "UA-2022-12-30-002167-a")</f>
        <v>UA-2022-12-30-002167-a</v>
      </c>
      <c r="C25" s="8" t="s">
        <v>695</v>
      </c>
      <c r="D25" s="8" t="s">
        <v>462</v>
      </c>
      <c r="E25" s="8" t="s">
        <v>614</v>
      </c>
      <c r="F25" s="8" t="s">
        <v>63</v>
      </c>
      <c r="G25" s="8" t="s">
        <v>974</v>
      </c>
      <c r="H25" s="9">
        <v>240</v>
      </c>
      <c r="I25" s="10">
        <v>44924</v>
      </c>
      <c r="J25" s="11">
        <v>44926</v>
      </c>
    </row>
    <row r="26" spans="1:10" ht="51" x14ac:dyDescent="0.25">
      <c r="A26" s="6">
        <v>21</v>
      </c>
      <c r="B26" s="7" t="str">
        <f>HYPERLINK("https://my.zakupki.prom.ua/remote/dispatcher/state_purchase_view/39873318", "UA-2022-12-30-001971-a")</f>
        <v>UA-2022-12-30-001971-a</v>
      </c>
      <c r="C26" s="8" t="s">
        <v>688</v>
      </c>
      <c r="D26" s="8" t="s">
        <v>462</v>
      </c>
      <c r="E26" s="8" t="s">
        <v>614</v>
      </c>
      <c r="F26" s="8" t="s">
        <v>63</v>
      </c>
      <c r="G26" s="8" t="s">
        <v>974</v>
      </c>
      <c r="H26" s="9">
        <v>446.5</v>
      </c>
      <c r="I26" s="10">
        <v>44924</v>
      </c>
      <c r="J26" s="11">
        <v>44926</v>
      </c>
    </row>
    <row r="27" spans="1:10" ht="51" x14ac:dyDescent="0.25">
      <c r="A27" s="6">
        <v>22</v>
      </c>
      <c r="B27" s="7" t="str">
        <f>HYPERLINK("https://my.zakupki.prom.ua/remote/dispatcher/state_purchase_view/39873033", "UA-2022-12-30-001798-a")</f>
        <v>UA-2022-12-30-001798-a</v>
      </c>
      <c r="C27" s="8" t="s">
        <v>822</v>
      </c>
      <c r="D27" s="8" t="s">
        <v>462</v>
      </c>
      <c r="E27" s="8" t="s">
        <v>614</v>
      </c>
      <c r="F27" s="8" t="s">
        <v>63</v>
      </c>
      <c r="G27" s="8" t="s">
        <v>956</v>
      </c>
      <c r="H27" s="9">
        <v>270.60000000000002</v>
      </c>
      <c r="I27" s="10">
        <v>44924</v>
      </c>
      <c r="J27" s="11">
        <v>44926</v>
      </c>
    </row>
    <row r="28" spans="1:10" ht="51" x14ac:dyDescent="0.25">
      <c r="A28" s="6">
        <v>23</v>
      </c>
      <c r="B28" s="7" t="str">
        <f>HYPERLINK("https://my.zakupki.prom.ua/remote/dispatcher/state_purchase_view/39872622", "UA-2022-12-30-001604-a")</f>
        <v>UA-2022-12-30-001604-a</v>
      </c>
      <c r="C28" s="8" t="s">
        <v>546</v>
      </c>
      <c r="D28" s="8" t="s">
        <v>462</v>
      </c>
      <c r="E28" s="8" t="s">
        <v>614</v>
      </c>
      <c r="F28" s="8" t="s">
        <v>63</v>
      </c>
      <c r="G28" s="8" t="s">
        <v>974</v>
      </c>
      <c r="H28" s="9">
        <v>2234.5</v>
      </c>
      <c r="I28" s="10">
        <v>44924</v>
      </c>
      <c r="J28" s="11">
        <v>44926</v>
      </c>
    </row>
    <row r="29" spans="1:10" ht="51" x14ac:dyDescent="0.25">
      <c r="A29" s="6">
        <v>24</v>
      </c>
      <c r="B29" s="7" t="str">
        <f>HYPERLINK("https://my.zakupki.prom.ua/remote/dispatcher/state_purchase_view/39871374", "UA-2022-12-30-000990-a")</f>
        <v>UA-2022-12-30-000990-a</v>
      </c>
      <c r="C29" s="8" t="s">
        <v>769</v>
      </c>
      <c r="D29" s="8" t="s">
        <v>462</v>
      </c>
      <c r="E29" s="8" t="s">
        <v>780</v>
      </c>
      <c r="F29" s="8" t="s">
        <v>130</v>
      </c>
      <c r="G29" s="8" t="s">
        <v>91</v>
      </c>
      <c r="H29" s="9">
        <v>6200</v>
      </c>
      <c r="I29" s="10">
        <v>44924</v>
      </c>
      <c r="J29" s="11">
        <v>44926</v>
      </c>
    </row>
    <row r="30" spans="1:10" ht="51" x14ac:dyDescent="0.25">
      <c r="A30" s="6">
        <v>25</v>
      </c>
      <c r="B30" s="7" t="str">
        <f>HYPERLINK("https://my.zakupki.prom.ua/remote/dispatcher/state_purchase_view/39864994", "UA-2022-12-29-011463-a")</f>
        <v>UA-2022-12-29-011463-a</v>
      </c>
      <c r="C30" s="8" t="s">
        <v>407</v>
      </c>
      <c r="D30" s="8" t="s">
        <v>462</v>
      </c>
      <c r="E30" s="8" t="s">
        <v>781</v>
      </c>
      <c r="F30" s="8" t="s">
        <v>126</v>
      </c>
      <c r="G30" s="8" t="s">
        <v>320</v>
      </c>
      <c r="H30" s="9">
        <v>36</v>
      </c>
      <c r="I30" s="10">
        <v>44922</v>
      </c>
      <c r="J30" s="11">
        <v>44926</v>
      </c>
    </row>
    <row r="31" spans="1:10" ht="51" x14ac:dyDescent="0.25">
      <c r="A31" s="6">
        <v>26</v>
      </c>
      <c r="B31" s="7" t="str">
        <f>HYPERLINK("https://my.zakupki.prom.ua/remote/dispatcher/state_purchase_view/39864815", "UA-2022-12-29-011401-a")</f>
        <v>UA-2022-12-29-011401-a</v>
      </c>
      <c r="C31" s="8" t="s">
        <v>474</v>
      </c>
      <c r="D31" s="8" t="s">
        <v>462</v>
      </c>
      <c r="E31" s="8" t="s">
        <v>781</v>
      </c>
      <c r="F31" s="8" t="s">
        <v>126</v>
      </c>
      <c r="G31" s="8" t="s">
        <v>320</v>
      </c>
      <c r="H31" s="9">
        <v>65</v>
      </c>
      <c r="I31" s="10">
        <v>44922</v>
      </c>
      <c r="J31" s="11">
        <v>44926</v>
      </c>
    </row>
    <row r="32" spans="1:10" ht="51" x14ac:dyDescent="0.25">
      <c r="A32" s="6">
        <v>27</v>
      </c>
      <c r="B32" s="7" t="str">
        <f>HYPERLINK("https://my.zakupki.prom.ua/remote/dispatcher/state_purchase_view/39864530", "UA-2022-12-29-011210-a")</f>
        <v>UA-2022-12-29-011210-a</v>
      </c>
      <c r="C32" s="8" t="s">
        <v>719</v>
      </c>
      <c r="D32" s="8" t="s">
        <v>462</v>
      </c>
      <c r="E32" s="8" t="s">
        <v>781</v>
      </c>
      <c r="F32" s="8" t="s">
        <v>126</v>
      </c>
      <c r="G32" s="8" t="s">
        <v>320</v>
      </c>
      <c r="H32" s="9">
        <v>80</v>
      </c>
      <c r="I32" s="10">
        <v>44922</v>
      </c>
      <c r="J32" s="11">
        <v>44926</v>
      </c>
    </row>
    <row r="33" spans="1:10" ht="51" x14ac:dyDescent="0.25">
      <c r="A33" s="6">
        <v>28</v>
      </c>
      <c r="B33" s="7" t="str">
        <f>HYPERLINK("https://my.zakupki.prom.ua/remote/dispatcher/state_purchase_view/39864243", "UA-2022-12-29-011073-a")</f>
        <v>UA-2022-12-29-011073-a</v>
      </c>
      <c r="C33" s="8" t="s">
        <v>395</v>
      </c>
      <c r="D33" s="8" t="s">
        <v>462</v>
      </c>
      <c r="E33" s="8" t="s">
        <v>781</v>
      </c>
      <c r="F33" s="8" t="s">
        <v>126</v>
      </c>
      <c r="G33" s="8" t="s">
        <v>320</v>
      </c>
      <c r="H33" s="9">
        <v>200</v>
      </c>
      <c r="I33" s="10">
        <v>44922</v>
      </c>
      <c r="J33" s="11">
        <v>44926</v>
      </c>
    </row>
    <row r="34" spans="1:10" ht="51" x14ac:dyDescent="0.25">
      <c r="A34" s="6">
        <v>29</v>
      </c>
      <c r="B34" s="7" t="str">
        <f>HYPERLINK("https://my.zakupki.prom.ua/remote/dispatcher/state_purchase_view/39862945", "UA-2022-12-29-010373-a")</f>
        <v>UA-2022-12-29-010373-a</v>
      </c>
      <c r="C34" s="8" t="s">
        <v>925</v>
      </c>
      <c r="D34" s="8" t="s">
        <v>462</v>
      </c>
      <c r="E34" s="8" t="s">
        <v>780</v>
      </c>
      <c r="F34" s="8" t="s">
        <v>130</v>
      </c>
      <c r="G34" s="8" t="s">
        <v>90</v>
      </c>
      <c r="H34" s="9">
        <v>1112</v>
      </c>
      <c r="I34" s="10">
        <v>44924</v>
      </c>
      <c r="J34" s="11">
        <v>44926</v>
      </c>
    </row>
    <row r="35" spans="1:10" ht="51" x14ac:dyDescent="0.25">
      <c r="A35" s="6">
        <v>30</v>
      </c>
      <c r="B35" s="7" t="str">
        <f>HYPERLINK("https://my.zakupki.prom.ua/remote/dispatcher/state_purchase_view/39862600", "UA-2022-12-29-010192-a")</f>
        <v>UA-2022-12-29-010192-a</v>
      </c>
      <c r="C35" s="8" t="s">
        <v>779</v>
      </c>
      <c r="D35" s="8" t="s">
        <v>462</v>
      </c>
      <c r="E35" s="8" t="s">
        <v>780</v>
      </c>
      <c r="F35" s="8" t="s">
        <v>130</v>
      </c>
      <c r="G35" s="8" t="s">
        <v>90</v>
      </c>
      <c r="H35" s="9">
        <v>195</v>
      </c>
      <c r="I35" s="10">
        <v>44924</v>
      </c>
      <c r="J35" s="11">
        <v>44926</v>
      </c>
    </row>
    <row r="36" spans="1:10" ht="51" x14ac:dyDescent="0.25">
      <c r="A36" s="6">
        <v>31</v>
      </c>
      <c r="B36" s="7" t="str">
        <f>HYPERLINK("https://my.zakupki.prom.ua/remote/dispatcher/state_purchase_view/39862221", "UA-2022-12-29-010029-a")</f>
        <v>UA-2022-12-29-010029-a</v>
      </c>
      <c r="C36" s="8" t="s">
        <v>466</v>
      </c>
      <c r="D36" s="8" t="s">
        <v>462</v>
      </c>
      <c r="E36" s="8" t="s">
        <v>780</v>
      </c>
      <c r="F36" s="8" t="s">
        <v>130</v>
      </c>
      <c r="G36" s="8" t="s">
        <v>90</v>
      </c>
      <c r="H36" s="9">
        <v>165</v>
      </c>
      <c r="I36" s="10">
        <v>44924</v>
      </c>
      <c r="J36" s="11">
        <v>44926</v>
      </c>
    </row>
    <row r="37" spans="1:10" ht="51" x14ac:dyDescent="0.25">
      <c r="A37" s="6">
        <v>32</v>
      </c>
      <c r="B37" s="7" t="str">
        <f>HYPERLINK("https://my.zakupki.prom.ua/remote/dispatcher/state_purchase_view/39861765", "UA-2022-12-29-009828-a")</f>
        <v>UA-2022-12-29-009828-a</v>
      </c>
      <c r="C37" s="8" t="s">
        <v>390</v>
      </c>
      <c r="D37" s="8" t="s">
        <v>462</v>
      </c>
      <c r="E37" s="8" t="s">
        <v>780</v>
      </c>
      <c r="F37" s="8" t="s">
        <v>130</v>
      </c>
      <c r="G37" s="8" t="s">
        <v>90</v>
      </c>
      <c r="H37" s="9">
        <v>425</v>
      </c>
      <c r="I37" s="10">
        <v>44924</v>
      </c>
      <c r="J37" s="11">
        <v>44926</v>
      </c>
    </row>
    <row r="38" spans="1:10" ht="51" x14ac:dyDescent="0.25">
      <c r="A38" s="6">
        <v>33</v>
      </c>
      <c r="B38" s="7" t="str">
        <f>HYPERLINK("https://my.zakupki.prom.ua/remote/dispatcher/state_purchase_view/39861354", "UA-2022-12-29-009621-a")</f>
        <v>UA-2022-12-29-009621-a</v>
      </c>
      <c r="C38" s="8" t="s">
        <v>813</v>
      </c>
      <c r="D38" s="8" t="s">
        <v>462</v>
      </c>
      <c r="E38" s="8" t="s">
        <v>780</v>
      </c>
      <c r="F38" s="8" t="s">
        <v>130</v>
      </c>
      <c r="G38" s="8" t="s">
        <v>90</v>
      </c>
      <c r="H38" s="9">
        <v>3150</v>
      </c>
      <c r="I38" s="10">
        <v>44924</v>
      </c>
      <c r="J38" s="11">
        <v>44926</v>
      </c>
    </row>
    <row r="39" spans="1:10" ht="51" x14ac:dyDescent="0.25">
      <c r="A39" s="6">
        <v>34</v>
      </c>
      <c r="B39" s="7" t="str">
        <f>HYPERLINK("https://my.zakupki.prom.ua/remote/dispatcher/state_purchase_view/39860772", "UA-2022-12-29-009305-a")</f>
        <v>UA-2022-12-29-009305-a</v>
      </c>
      <c r="C39" s="8" t="s">
        <v>945</v>
      </c>
      <c r="D39" s="8" t="s">
        <v>462</v>
      </c>
      <c r="E39" s="8" t="s">
        <v>780</v>
      </c>
      <c r="F39" s="8" t="s">
        <v>130</v>
      </c>
      <c r="G39" s="8" t="s">
        <v>90</v>
      </c>
      <c r="H39" s="9">
        <v>70</v>
      </c>
      <c r="I39" s="10">
        <v>44924</v>
      </c>
      <c r="J39" s="11">
        <v>44926</v>
      </c>
    </row>
    <row r="40" spans="1:10" ht="51" x14ac:dyDescent="0.25">
      <c r="A40" s="6">
        <v>35</v>
      </c>
      <c r="B40" s="7" t="str">
        <f>HYPERLINK("https://my.zakupki.prom.ua/remote/dispatcher/state_purchase_view/39860426", "UA-2022-12-29-009117-a")</f>
        <v>UA-2022-12-29-009117-a</v>
      </c>
      <c r="C40" s="8" t="s">
        <v>702</v>
      </c>
      <c r="D40" s="8" t="s">
        <v>462</v>
      </c>
      <c r="E40" s="8" t="s">
        <v>780</v>
      </c>
      <c r="F40" s="8" t="s">
        <v>130</v>
      </c>
      <c r="G40" s="8" t="s">
        <v>90</v>
      </c>
      <c r="H40" s="9">
        <v>979</v>
      </c>
      <c r="I40" s="10">
        <v>44924</v>
      </c>
      <c r="J40" s="11">
        <v>44926</v>
      </c>
    </row>
    <row r="41" spans="1:10" ht="51" x14ac:dyDescent="0.25">
      <c r="A41" s="6">
        <v>36</v>
      </c>
      <c r="B41" s="7" t="str">
        <f>HYPERLINK("https://my.zakupki.prom.ua/remote/dispatcher/state_purchase_view/39858913", "UA-2022-12-29-008332-a")</f>
        <v>UA-2022-12-29-008332-a</v>
      </c>
      <c r="C41" s="8" t="s">
        <v>375</v>
      </c>
      <c r="D41" s="8" t="s">
        <v>462</v>
      </c>
      <c r="E41" s="8" t="s">
        <v>780</v>
      </c>
      <c r="F41" s="8" t="s">
        <v>130</v>
      </c>
      <c r="G41" s="8" t="s">
        <v>89</v>
      </c>
      <c r="H41" s="9">
        <v>1697</v>
      </c>
      <c r="I41" s="10">
        <v>44923</v>
      </c>
      <c r="J41" s="11">
        <v>44926</v>
      </c>
    </row>
    <row r="42" spans="1:10" ht="51" x14ac:dyDescent="0.25">
      <c r="A42" s="6">
        <v>37</v>
      </c>
      <c r="B42" s="7" t="str">
        <f>HYPERLINK("https://my.zakupki.prom.ua/remote/dispatcher/state_purchase_view/39858273", "UA-2022-12-29-008002-a")</f>
        <v>UA-2022-12-29-008002-a</v>
      </c>
      <c r="C42" s="8" t="s">
        <v>381</v>
      </c>
      <c r="D42" s="8" t="s">
        <v>462</v>
      </c>
      <c r="E42" s="8" t="s">
        <v>780</v>
      </c>
      <c r="F42" s="8" t="s">
        <v>130</v>
      </c>
      <c r="G42" s="8" t="s">
        <v>89</v>
      </c>
      <c r="H42" s="9">
        <v>2090</v>
      </c>
      <c r="I42" s="10">
        <v>44923</v>
      </c>
      <c r="J42" s="11">
        <v>44926</v>
      </c>
    </row>
    <row r="43" spans="1:10" ht="51" x14ac:dyDescent="0.25">
      <c r="A43" s="6">
        <v>38</v>
      </c>
      <c r="B43" s="7" t="str">
        <f>HYPERLINK("https://my.zakupki.prom.ua/remote/dispatcher/state_purchase_view/39854355", "UA-2022-12-29-006003-a")</f>
        <v>UA-2022-12-29-006003-a</v>
      </c>
      <c r="C43" s="8" t="s">
        <v>465</v>
      </c>
      <c r="D43" s="8" t="s">
        <v>462</v>
      </c>
      <c r="E43" s="8" t="s">
        <v>780</v>
      </c>
      <c r="F43" s="8" t="s">
        <v>130</v>
      </c>
      <c r="G43" s="8" t="s">
        <v>89</v>
      </c>
      <c r="H43" s="9">
        <v>4250</v>
      </c>
      <c r="I43" s="10">
        <v>44923</v>
      </c>
      <c r="J43" s="11">
        <v>44926</v>
      </c>
    </row>
    <row r="44" spans="1:10" ht="51" x14ac:dyDescent="0.25">
      <c r="A44" s="6">
        <v>39</v>
      </c>
      <c r="B44" s="7" t="str">
        <f>HYPERLINK("https://my.zakupki.prom.ua/remote/dispatcher/state_purchase_view/39854036", "UA-2022-12-29-005854-a")</f>
        <v>UA-2022-12-29-005854-a</v>
      </c>
      <c r="C44" s="8" t="s">
        <v>924</v>
      </c>
      <c r="D44" s="8" t="s">
        <v>462</v>
      </c>
      <c r="E44" s="8" t="s">
        <v>780</v>
      </c>
      <c r="F44" s="8" t="s">
        <v>130</v>
      </c>
      <c r="G44" s="8" t="s">
        <v>89</v>
      </c>
      <c r="H44" s="9">
        <v>1920</v>
      </c>
      <c r="I44" s="10">
        <v>44923</v>
      </c>
      <c r="J44" s="11">
        <v>44926</v>
      </c>
    </row>
    <row r="45" spans="1:10" ht="51" x14ac:dyDescent="0.25">
      <c r="A45" s="6">
        <v>40</v>
      </c>
      <c r="B45" s="7" t="str">
        <f>HYPERLINK("https://my.zakupki.prom.ua/remote/dispatcher/state_purchase_view/39852434", "UA-2022-12-29-005191-a")</f>
        <v>UA-2022-12-29-005191-a</v>
      </c>
      <c r="C45" s="8" t="s">
        <v>714</v>
      </c>
      <c r="D45" s="8" t="s">
        <v>462</v>
      </c>
      <c r="E45" s="8" t="s">
        <v>634</v>
      </c>
      <c r="F45" s="8" t="s">
        <v>163</v>
      </c>
      <c r="G45" s="8" t="s">
        <v>530</v>
      </c>
      <c r="H45" s="9">
        <v>8745</v>
      </c>
      <c r="I45" s="10">
        <v>44924</v>
      </c>
      <c r="J45" s="11">
        <v>44926</v>
      </c>
    </row>
    <row r="46" spans="1:10" ht="51" x14ac:dyDescent="0.25">
      <c r="A46" s="6">
        <v>41</v>
      </c>
      <c r="B46" s="7" t="str">
        <f>HYPERLINK("https://my.zakupki.prom.ua/remote/dispatcher/state_purchase_view/39851043", "UA-2022-12-29-004612-a")</f>
        <v>UA-2022-12-29-004612-a</v>
      </c>
      <c r="C46" s="8" t="s">
        <v>448</v>
      </c>
      <c r="D46" s="8" t="s">
        <v>462</v>
      </c>
      <c r="E46" s="8" t="s">
        <v>682</v>
      </c>
      <c r="F46" s="8" t="s">
        <v>166</v>
      </c>
      <c r="G46" s="8" t="s">
        <v>222</v>
      </c>
      <c r="H46" s="9">
        <v>9000</v>
      </c>
      <c r="I46" s="10">
        <v>44924</v>
      </c>
      <c r="J46" s="11">
        <v>44957</v>
      </c>
    </row>
    <row r="47" spans="1:10" ht="63.75" x14ac:dyDescent="0.25">
      <c r="A47" s="6">
        <v>42</v>
      </c>
      <c r="B47" s="7" t="str">
        <f>HYPERLINK("https://my.zakupki.prom.ua/remote/dispatcher/state_purchase_view/39834552", "UA-2022-12-28-013998-a")</f>
        <v>UA-2022-12-28-013998-a</v>
      </c>
      <c r="C47" s="8" t="s">
        <v>724</v>
      </c>
      <c r="D47" s="8" t="s">
        <v>462</v>
      </c>
      <c r="E47" s="8" t="s">
        <v>867</v>
      </c>
      <c r="F47" s="8" t="s">
        <v>193</v>
      </c>
      <c r="G47" s="8" t="s">
        <v>100</v>
      </c>
      <c r="H47" s="9">
        <v>1340</v>
      </c>
      <c r="I47" s="10">
        <v>44923</v>
      </c>
      <c r="J47" s="11">
        <v>45016</v>
      </c>
    </row>
    <row r="48" spans="1:10" ht="51" x14ac:dyDescent="0.25">
      <c r="A48" s="6">
        <v>43</v>
      </c>
      <c r="B48" s="7" t="str">
        <f>HYPERLINK("https://my.zakupki.prom.ua/remote/dispatcher/state_purchase_view/39831968", "UA-2022-12-28-012711-a")</f>
        <v>UA-2022-12-28-012711-a</v>
      </c>
      <c r="C48" s="8" t="s">
        <v>350</v>
      </c>
      <c r="D48" s="8" t="s">
        <v>462</v>
      </c>
      <c r="E48" s="8" t="s">
        <v>631</v>
      </c>
      <c r="F48" s="8" t="s">
        <v>168</v>
      </c>
      <c r="G48" s="8" t="s">
        <v>802</v>
      </c>
      <c r="H48" s="9">
        <v>18064.8</v>
      </c>
      <c r="I48" s="10">
        <v>44923</v>
      </c>
      <c r="J48" s="11">
        <v>44926</v>
      </c>
    </row>
    <row r="49" spans="1:10" ht="51" x14ac:dyDescent="0.25">
      <c r="A49" s="6">
        <v>44</v>
      </c>
      <c r="B49" s="7" t="str">
        <f>HYPERLINK("https://my.zakupki.prom.ua/remote/dispatcher/state_purchase_view/39831486", "UA-2022-12-28-012417-a")</f>
        <v>UA-2022-12-28-012417-a</v>
      </c>
      <c r="C49" s="8" t="s">
        <v>774</v>
      </c>
      <c r="D49" s="8" t="s">
        <v>462</v>
      </c>
      <c r="E49" s="8" t="s">
        <v>632</v>
      </c>
      <c r="F49" s="8" t="s">
        <v>157</v>
      </c>
      <c r="G49" s="8" t="s">
        <v>345</v>
      </c>
      <c r="H49" s="9">
        <v>1500</v>
      </c>
      <c r="I49" s="10">
        <v>44923</v>
      </c>
      <c r="J49" s="11">
        <v>44926</v>
      </c>
    </row>
    <row r="50" spans="1:10" ht="51" x14ac:dyDescent="0.25">
      <c r="A50" s="6">
        <v>45</v>
      </c>
      <c r="B50" s="7" t="str">
        <f>HYPERLINK("https://my.zakupki.prom.ua/remote/dispatcher/state_purchase_view/39821540", "UA-2022-12-28-007746-a")</f>
        <v>UA-2022-12-28-007746-a</v>
      </c>
      <c r="C50" s="8" t="s">
        <v>757</v>
      </c>
      <c r="D50" s="8" t="s">
        <v>462</v>
      </c>
      <c r="E50" s="8" t="s">
        <v>760</v>
      </c>
      <c r="F50" s="8" t="s">
        <v>150</v>
      </c>
      <c r="G50" s="8" t="s">
        <v>806</v>
      </c>
      <c r="H50" s="9">
        <v>21450</v>
      </c>
      <c r="I50" s="10">
        <v>44923</v>
      </c>
      <c r="J50" s="11">
        <v>44926</v>
      </c>
    </row>
    <row r="51" spans="1:10" ht="51" x14ac:dyDescent="0.25">
      <c r="A51" s="6">
        <v>46</v>
      </c>
      <c r="B51" s="7" t="str">
        <f>HYPERLINK("https://my.zakupki.prom.ua/remote/dispatcher/state_purchase_view/39800855", "UA-2022-12-27-017213-a")</f>
        <v>UA-2022-12-27-017213-a</v>
      </c>
      <c r="C51" s="8" t="s">
        <v>525</v>
      </c>
      <c r="D51" s="8" t="s">
        <v>462</v>
      </c>
      <c r="E51" s="8" t="s">
        <v>856</v>
      </c>
      <c r="F51" s="8" t="s">
        <v>162</v>
      </c>
      <c r="G51" s="8" t="s">
        <v>121</v>
      </c>
      <c r="H51" s="9">
        <v>1794.02</v>
      </c>
      <c r="I51" s="10">
        <v>44917</v>
      </c>
      <c r="J51" s="11">
        <v>44926</v>
      </c>
    </row>
    <row r="52" spans="1:10" ht="51" x14ac:dyDescent="0.25">
      <c r="A52" s="6">
        <v>47</v>
      </c>
      <c r="B52" s="7" t="str">
        <f>HYPERLINK("https://my.zakupki.prom.ua/remote/dispatcher/state_purchase_view/39800547", "UA-2022-12-27-017063-a")</f>
        <v>UA-2022-12-27-017063-a</v>
      </c>
      <c r="C52" s="8" t="s">
        <v>563</v>
      </c>
      <c r="D52" s="8" t="s">
        <v>462</v>
      </c>
      <c r="E52" s="8" t="s">
        <v>856</v>
      </c>
      <c r="F52" s="8" t="s">
        <v>162</v>
      </c>
      <c r="G52" s="8" t="s">
        <v>121</v>
      </c>
      <c r="H52" s="9">
        <v>456.05</v>
      </c>
      <c r="I52" s="10">
        <v>44917</v>
      </c>
      <c r="J52" s="11">
        <v>44926</v>
      </c>
    </row>
    <row r="53" spans="1:10" ht="51" x14ac:dyDescent="0.25">
      <c r="A53" s="6">
        <v>48</v>
      </c>
      <c r="B53" s="7" t="str">
        <f>HYPERLINK("https://my.zakupki.prom.ua/remote/dispatcher/state_purchase_view/39800286", "UA-2022-12-27-016925-a")</f>
        <v>UA-2022-12-27-016925-a</v>
      </c>
      <c r="C53" s="8" t="s">
        <v>844</v>
      </c>
      <c r="D53" s="8" t="s">
        <v>462</v>
      </c>
      <c r="E53" s="8" t="s">
        <v>856</v>
      </c>
      <c r="F53" s="8" t="s">
        <v>162</v>
      </c>
      <c r="G53" s="8" t="s">
        <v>121</v>
      </c>
      <c r="H53" s="9">
        <v>190.62</v>
      </c>
      <c r="I53" s="10">
        <v>44917</v>
      </c>
      <c r="J53" s="11">
        <v>44926</v>
      </c>
    </row>
    <row r="54" spans="1:10" ht="51" x14ac:dyDescent="0.25">
      <c r="A54" s="6">
        <v>49</v>
      </c>
      <c r="B54" s="7" t="str">
        <f>HYPERLINK("https://my.zakupki.prom.ua/remote/dispatcher/state_purchase_view/39796415", "UA-2022-12-27-015004-a")</f>
        <v>UA-2022-12-27-015004-a</v>
      </c>
      <c r="C54" s="8" t="s">
        <v>555</v>
      </c>
      <c r="D54" s="8" t="s">
        <v>462</v>
      </c>
      <c r="E54" s="8" t="s">
        <v>635</v>
      </c>
      <c r="F54" s="8" t="s">
        <v>138</v>
      </c>
      <c r="G54" s="8" t="s">
        <v>48</v>
      </c>
      <c r="H54" s="9">
        <v>30000</v>
      </c>
      <c r="I54" s="10">
        <v>44922</v>
      </c>
      <c r="J54" s="11">
        <v>44926</v>
      </c>
    </row>
    <row r="55" spans="1:10" ht="51" x14ac:dyDescent="0.25">
      <c r="A55" s="6">
        <v>50</v>
      </c>
      <c r="B55" s="7" t="str">
        <f>HYPERLINK("https://my.zakupki.prom.ua/remote/dispatcher/state_purchase_view/39759822", "UA-2022-12-26-018032-a")</f>
        <v>UA-2022-12-26-018032-a</v>
      </c>
      <c r="C55" s="8" t="s">
        <v>467</v>
      </c>
      <c r="D55" s="8" t="s">
        <v>462</v>
      </c>
      <c r="E55" s="8" t="s">
        <v>609</v>
      </c>
      <c r="F55" s="8" t="s">
        <v>171</v>
      </c>
      <c r="G55" s="8" t="s">
        <v>217</v>
      </c>
      <c r="H55" s="9">
        <v>9321</v>
      </c>
      <c r="I55" s="10">
        <v>44918</v>
      </c>
      <c r="J55" s="11">
        <v>44926</v>
      </c>
    </row>
    <row r="56" spans="1:10" ht="51" x14ac:dyDescent="0.25">
      <c r="A56" s="6">
        <v>51</v>
      </c>
      <c r="B56" s="7" t="str">
        <f>HYPERLINK("https://my.zakupki.prom.ua/remote/dispatcher/state_purchase_view/39759540", "UA-2022-12-26-017932-a")</f>
        <v>UA-2022-12-26-017932-a</v>
      </c>
      <c r="C56" s="8" t="s">
        <v>882</v>
      </c>
      <c r="D56" s="8" t="s">
        <v>462</v>
      </c>
      <c r="E56" s="8" t="s">
        <v>609</v>
      </c>
      <c r="F56" s="8" t="s">
        <v>171</v>
      </c>
      <c r="G56" s="8" t="s">
        <v>217</v>
      </c>
      <c r="H56" s="9">
        <v>10200</v>
      </c>
      <c r="I56" s="10">
        <v>44918</v>
      </c>
      <c r="J56" s="11">
        <v>44926</v>
      </c>
    </row>
    <row r="57" spans="1:10" ht="51" x14ac:dyDescent="0.25">
      <c r="A57" s="6">
        <v>52</v>
      </c>
      <c r="B57" s="7" t="str">
        <f>HYPERLINK("https://my.zakupki.prom.ua/remote/dispatcher/state_purchase_view/39759084", "UA-2022-12-26-017679-a")</f>
        <v>UA-2022-12-26-017679-a</v>
      </c>
      <c r="C57" s="8" t="s">
        <v>940</v>
      </c>
      <c r="D57" s="8" t="s">
        <v>462</v>
      </c>
      <c r="E57" s="8" t="s">
        <v>609</v>
      </c>
      <c r="F57" s="8" t="s">
        <v>171</v>
      </c>
      <c r="G57" s="8" t="s">
        <v>218</v>
      </c>
      <c r="H57" s="9">
        <v>7960</v>
      </c>
      <c r="I57" s="10">
        <v>44918</v>
      </c>
      <c r="J57" s="11">
        <v>44926</v>
      </c>
    </row>
    <row r="58" spans="1:10" ht="51" x14ac:dyDescent="0.25">
      <c r="A58" s="6">
        <v>53</v>
      </c>
      <c r="B58" s="7" t="str">
        <f>HYPERLINK("https://my.zakupki.prom.ua/remote/dispatcher/state_purchase_view/39757950", "UA-2022-12-26-017170-a")</f>
        <v>UA-2022-12-26-017170-a</v>
      </c>
      <c r="C58" s="8" t="s">
        <v>886</v>
      </c>
      <c r="D58" s="8" t="s">
        <v>462</v>
      </c>
      <c r="E58" s="8" t="s">
        <v>609</v>
      </c>
      <c r="F58" s="8" t="s">
        <v>171</v>
      </c>
      <c r="G58" s="8" t="s">
        <v>218</v>
      </c>
      <c r="H58" s="9">
        <v>3130</v>
      </c>
      <c r="I58" s="10">
        <v>44918</v>
      </c>
      <c r="J58" s="11">
        <v>44926</v>
      </c>
    </row>
    <row r="59" spans="1:10" ht="25.5" x14ac:dyDescent="0.25">
      <c r="A59" s="6">
        <v>54</v>
      </c>
      <c r="B59" s="7" t="str">
        <f>HYPERLINK("https://my.zakupki.prom.ua/remote/dispatcher/state_purchase_view/39747922", "UA-2022-12-26-016817-a")</f>
        <v>UA-2022-12-26-016817-a</v>
      </c>
      <c r="C59" s="8" t="s">
        <v>370</v>
      </c>
      <c r="D59" s="8" t="s">
        <v>392</v>
      </c>
      <c r="E59" s="8"/>
      <c r="F59" s="8"/>
      <c r="G59" s="8"/>
      <c r="H59" s="8"/>
      <c r="I59" s="8" t="s">
        <v>0</v>
      </c>
      <c r="J59" s="11"/>
    </row>
    <row r="60" spans="1:10" ht="25.5" x14ac:dyDescent="0.25">
      <c r="A60" s="6">
        <v>55</v>
      </c>
      <c r="B60" s="7" t="str">
        <f>HYPERLINK("https://my.zakupki.prom.ua/remote/dispatcher/state_purchase_view/39746082", "UA-2022-12-26-016637-a")</f>
        <v>UA-2022-12-26-016637-a</v>
      </c>
      <c r="C60" s="8" t="s">
        <v>405</v>
      </c>
      <c r="D60" s="8" t="s">
        <v>392</v>
      </c>
      <c r="E60" s="8"/>
      <c r="F60" s="8"/>
      <c r="G60" s="8"/>
      <c r="H60" s="8"/>
      <c r="I60" s="8" t="s">
        <v>0</v>
      </c>
      <c r="J60" s="11"/>
    </row>
    <row r="61" spans="1:10" ht="51" x14ac:dyDescent="0.25">
      <c r="A61" s="6">
        <v>56</v>
      </c>
      <c r="B61" s="7" t="str">
        <f>HYPERLINK("https://my.zakupki.prom.ua/remote/dispatcher/state_purchase_view/39707977", "UA-2022-12-23-020604-a")</f>
        <v>UA-2022-12-23-020604-a</v>
      </c>
      <c r="C61" s="8" t="s">
        <v>817</v>
      </c>
      <c r="D61" s="8" t="s">
        <v>462</v>
      </c>
      <c r="E61" s="8" t="s">
        <v>631</v>
      </c>
      <c r="F61" s="8" t="s">
        <v>168</v>
      </c>
      <c r="G61" s="8" t="s">
        <v>805</v>
      </c>
      <c r="H61" s="9">
        <v>2769.02</v>
      </c>
      <c r="I61" s="10">
        <v>44918</v>
      </c>
      <c r="J61" s="11">
        <v>44926</v>
      </c>
    </row>
    <row r="62" spans="1:10" ht="51" x14ac:dyDescent="0.25">
      <c r="A62" s="6">
        <v>57</v>
      </c>
      <c r="B62" s="7" t="str">
        <f>HYPERLINK("https://my.zakupki.prom.ua/remote/dispatcher/state_purchase_view/39707705", "UA-2022-12-23-020501-a")</f>
        <v>UA-2022-12-23-020501-a</v>
      </c>
      <c r="C62" s="8" t="s">
        <v>507</v>
      </c>
      <c r="D62" s="8" t="s">
        <v>462</v>
      </c>
      <c r="E62" s="8" t="s">
        <v>631</v>
      </c>
      <c r="F62" s="8" t="s">
        <v>168</v>
      </c>
      <c r="G62" s="8" t="s">
        <v>805</v>
      </c>
      <c r="H62" s="9">
        <v>13411</v>
      </c>
      <c r="I62" s="10">
        <v>44918</v>
      </c>
      <c r="J62" s="11">
        <v>44926</v>
      </c>
    </row>
    <row r="63" spans="1:10" ht="51" x14ac:dyDescent="0.25">
      <c r="A63" s="6">
        <v>58</v>
      </c>
      <c r="B63" s="7" t="str">
        <f>HYPERLINK("https://my.zakupki.prom.ua/remote/dispatcher/state_purchase_view/39706810", "UA-2022-12-23-020047-a")</f>
        <v>UA-2022-12-23-020047-a</v>
      </c>
      <c r="C63" s="8" t="s">
        <v>506</v>
      </c>
      <c r="D63" s="8" t="s">
        <v>462</v>
      </c>
      <c r="E63" s="8" t="s">
        <v>631</v>
      </c>
      <c r="F63" s="8" t="s">
        <v>168</v>
      </c>
      <c r="G63" s="8" t="s">
        <v>42</v>
      </c>
      <c r="H63" s="9">
        <v>1508</v>
      </c>
      <c r="I63" s="10">
        <v>44917</v>
      </c>
      <c r="J63" s="11">
        <v>44926</v>
      </c>
    </row>
    <row r="64" spans="1:10" ht="51" x14ac:dyDescent="0.25">
      <c r="A64" s="6">
        <v>59</v>
      </c>
      <c r="B64" s="7" t="str">
        <f>HYPERLINK("https://my.zakupki.prom.ua/remote/dispatcher/state_purchase_view/39705127", "UA-2022-12-23-019188-a")</f>
        <v>UA-2022-12-23-019188-a</v>
      </c>
      <c r="C64" s="8" t="s">
        <v>755</v>
      </c>
      <c r="D64" s="8" t="s">
        <v>462</v>
      </c>
      <c r="E64" s="8" t="s">
        <v>856</v>
      </c>
      <c r="F64" s="8" t="s">
        <v>162</v>
      </c>
      <c r="G64" s="8" t="s">
        <v>499</v>
      </c>
      <c r="H64" s="9">
        <v>1275</v>
      </c>
      <c r="I64" s="10">
        <v>44917</v>
      </c>
      <c r="J64" s="11">
        <v>44926</v>
      </c>
    </row>
    <row r="65" spans="1:10" ht="51" x14ac:dyDescent="0.25">
      <c r="A65" s="6">
        <v>60</v>
      </c>
      <c r="B65" s="7" t="str">
        <f>HYPERLINK("https://my.zakupki.prom.ua/remote/dispatcher/state_purchase_view/39704423", "UA-2022-12-23-018855-a")</f>
        <v>UA-2022-12-23-018855-a</v>
      </c>
      <c r="C65" s="8" t="s">
        <v>526</v>
      </c>
      <c r="D65" s="8" t="s">
        <v>462</v>
      </c>
      <c r="E65" s="8" t="s">
        <v>856</v>
      </c>
      <c r="F65" s="8" t="s">
        <v>162</v>
      </c>
      <c r="G65" s="8" t="s">
        <v>499</v>
      </c>
      <c r="H65" s="9">
        <v>2392</v>
      </c>
      <c r="I65" s="10">
        <v>44917</v>
      </c>
      <c r="J65" s="11">
        <v>44926</v>
      </c>
    </row>
    <row r="66" spans="1:10" ht="51" x14ac:dyDescent="0.25">
      <c r="A66" s="6">
        <v>61</v>
      </c>
      <c r="B66" s="7" t="str">
        <f>HYPERLINK("https://my.zakupki.prom.ua/remote/dispatcher/state_purchase_view/39673304", "UA-2022-12-23-003607-a")</f>
        <v>UA-2022-12-23-003607-a</v>
      </c>
      <c r="C66" s="8" t="s">
        <v>664</v>
      </c>
      <c r="D66" s="8" t="s">
        <v>462</v>
      </c>
      <c r="E66" s="8" t="s">
        <v>868</v>
      </c>
      <c r="F66" s="8" t="s">
        <v>116</v>
      </c>
      <c r="G66" s="8" t="s">
        <v>10</v>
      </c>
      <c r="H66" s="9">
        <v>2100</v>
      </c>
      <c r="I66" s="10">
        <v>44917</v>
      </c>
      <c r="J66" s="11">
        <v>44926</v>
      </c>
    </row>
    <row r="67" spans="1:10" ht="51" x14ac:dyDescent="0.25">
      <c r="A67" s="6">
        <v>62</v>
      </c>
      <c r="B67" s="7" t="str">
        <f>HYPERLINK("https://my.zakupki.prom.ua/remote/dispatcher/state_purchase_view/39672457", "UA-2022-12-23-003187-a")</f>
        <v>UA-2022-12-23-003187-a</v>
      </c>
      <c r="C67" s="8" t="s">
        <v>663</v>
      </c>
      <c r="D67" s="8" t="s">
        <v>462</v>
      </c>
      <c r="E67" s="8" t="s">
        <v>868</v>
      </c>
      <c r="F67" s="8" t="s">
        <v>116</v>
      </c>
      <c r="G67" s="8" t="s">
        <v>11</v>
      </c>
      <c r="H67" s="9">
        <v>1460</v>
      </c>
      <c r="I67" s="10">
        <v>44917</v>
      </c>
      <c r="J67" s="11">
        <v>44926</v>
      </c>
    </row>
    <row r="68" spans="1:10" ht="51" x14ac:dyDescent="0.25">
      <c r="A68" s="6">
        <v>63</v>
      </c>
      <c r="B68" s="7" t="str">
        <f>HYPERLINK("https://my.zakupki.prom.ua/remote/dispatcher/state_purchase_view/39655179", "UA-2022-12-22-019348-a")</f>
        <v>UA-2022-12-22-019348-a</v>
      </c>
      <c r="C68" s="8" t="s">
        <v>914</v>
      </c>
      <c r="D68" s="8" t="s">
        <v>462</v>
      </c>
      <c r="E68" s="8" t="s">
        <v>682</v>
      </c>
      <c r="F68" s="8" t="s">
        <v>166</v>
      </c>
      <c r="G68" s="8" t="s">
        <v>206</v>
      </c>
      <c r="H68" s="9">
        <v>5400</v>
      </c>
      <c r="I68" s="10">
        <v>44917</v>
      </c>
      <c r="J68" s="11">
        <v>44926</v>
      </c>
    </row>
    <row r="69" spans="1:10" ht="51" x14ac:dyDescent="0.25">
      <c r="A69" s="6">
        <v>64</v>
      </c>
      <c r="B69" s="7" t="str">
        <f>HYPERLINK("https://my.zakupki.prom.ua/remote/dispatcher/state_purchase_view/39654193", "UA-2022-12-22-018863-a")</f>
        <v>UA-2022-12-22-018863-a</v>
      </c>
      <c r="C69" s="8" t="s">
        <v>752</v>
      </c>
      <c r="D69" s="8" t="s">
        <v>462</v>
      </c>
      <c r="E69" s="8" t="s">
        <v>631</v>
      </c>
      <c r="F69" s="8" t="s">
        <v>168</v>
      </c>
      <c r="G69" s="8" t="s">
        <v>804</v>
      </c>
      <c r="H69" s="9">
        <v>720</v>
      </c>
      <c r="I69" s="10">
        <v>44917</v>
      </c>
      <c r="J69" s="11">
        <v>44926</v>
      </c>
    </row>
    <row r="70" spans="1:10" ht="51" x14ac:dyDescent="0.25">
      <c r="A70" s="6">
        <v>65</v>
      </c>
      <c r="B70" s="7" t="str">
        <f>HYPERLINK("https://my.zakupki.prom.ua/remote/dispatcher/state_purchase_view/39653524", "UA-2022-12-22-018549-a")</f>
        <v>UA-2022-12-22-018549-a</v>
      </c>
      <c r="C70" s="8" t="s">
        <v>878</v>
      </c>
      <c r="D70" s="8" t="s">
        <v>462</v>
      </c>
      <c r="E70" s="8" t="s">
        <v>631</v>
      </c>
      <c r="F70" s="8" t="s">
        <v>168</v>
      </c>
      <c r="G70" s="8" t="s">
        <v>804</v>
      </c>
      <c r="H70" s="9">
        <v>3600</v>
      </c>
      <c r="I70" s="10">
        <v>44917</v>
      </c>
      <c r="J70" s="11">
        <v>44926</v>
      </c>
    </row>
    <row r="71" spans="1:10" ht="51" x14ac:dyDescent="0.25">
      <c r="A71" s="6">
        <v>66</v>
      </c>
      <c r="B71" s="7" t="str">
        <f>HYPERLINK("https://my.zakupki.prom.ua/remote/dispatcher/state_purchase_view/39652595", "UA-2022-12-22-018074-a")</f>
        <v>UA-2022-12-22-018074-a</v>
      </c>
      <c r="C71" s="8" t="s">
        <v>645</v>
      </c>
      <c r="D71" s="8" t="s">
        <v>462</v>
      </c>
      <c r="E71" s="8" t="s">
        <v>631</v>
      </c>
      <c r="F71" s="8" t="s">
        <v>168</v>
      </c>
      <c r="G71" s="8" t="s">
        <v>804</v>
      </c>
      <c r="H71" s="9">
        <v>624</v>
      </c>
      <c r="I71" s="10">
        <v>44917</v>
      </c>
      <c r="J71" s="11">
        <v>44926</v>
      </c>
    </row>
    <row r="72" spans="1:10" ht="51" x14ac:dyDescent="0.25">
      <c r="A72" s="6">
        <v>67</v>
      </c>
      <c r="B72" s="7" t="str">
        <f>HYPERLINK("https://my.zakupki.prom.ua/remote/dispatcher/state_purchase_view/39648881", "UA-2022-12-22-016230-a")</f>
        <v>UA-2022-12-22-016230-a</v>
      </c>
      <c r="C72" s="8" t="s">
        <v>452</v>
      </c>
      <c r="D72" s="8" t="s">
        <v>462</v>
      </c>
      <c r="E72" s="8" t="s">
        <v>631</v>
      </c>
      <c r="F72" s="8" t="s">
        <v>168</v>
      </c>
      <c r="G72" s="8" t="s">
        <v>804</v>
      </c>
      <c r="H72" s="9">
        <v>360</v>
      </c>
      <c r="I72" s="10">
        <v>44917</v>
      </c>
      <c r="J72" s="11">
        <v>44926</v>
      </c>
    </row>
    <row r="73" spans="1:10" ht="51" x14ac:dyDescent="0.25">
      <c r="A73" s="6">
        <v>68</v>
      </c>
      <c r="B73" s="7" t="str">
        <f>HYPERLINK("https://my.zakupki.prom.ua/remote/dispatcher/state_purchase_view/39645408", "UA-2022-12-22-014597-a")</f>
        <v>UA-2022-12-22-014597-a</v>
      </c>
      <c r="C73" s="8" t="s">
        <v>536</v>
      </c>
      <c r="D73" s="8" t="s">
        <v>462</v>
      </c>
      <c r="E73" s="8" t="s">
        <v>631</v>
      </c>
      <c r="F73" s="8" t="s">
        <v>168</v>
      </c>
      <c r="G73" s="8" t="s">
        <v>804</v>
      </c>
      <c r="H73" s="9">
        <v>11797.2</v>
      </c>
      <c r="I73" s="10">
        <v>44917</v>
      </c>
      <c r="J73" s="11">
        <v>44926</v>
      </c>
    </row>
    <row r="74" spans="1:10" ht="51" x14ac:dyDescent="0.25">
      <c r="A74" s="6">
        <v>69</v>
      </c>
      <c r="B74" s="7" t="str">
        <f>HYPERLINK("https://my.zakupki.prom.ua/remote/dispatcher/state_purchase_view/39640145", "UA-2022-12-22-011970-a")</f>
        <v>UA-2022-12-22-011970-a</v>
      </c>
      <c r="C74" s="8" t="s">
        <v>435</v>
      </c>
      <c r="D74" s="8" t="s">
        <v>462</v>
      </c>
      <c r="E74" s="8" t="s">
        <v>631</v>
      </c>
      <c r="F74" s="8" t="s">
        <v>168</v>
      </c>
      <c r="G74" s="8" t="s">
        <v>804</v>
      </c>
      <c r="H74" s="9">
        <v>876</v>
      </c>
      <c r="I74" s="10">
        <v>44917</v>
      </c>
      <c r="J74" s="11">
        <v>44926</v>
      </c>
    </row>
    <row r="75" spans="1:10" ht="51" x14ac:dyDescent="0.25">
      <c r="A75" s="6">
        <v>70</v>
      </c>
      <c r="B75" s="7" t="str">
        <f>HYPERLINK("https://my.zakupki.prom.ua/remote/dispatcher/state_purchase_view/39639805", "UA-2022-12-22-011703-a")</f>
        <v>UA-2022-12-22-011703-a</v>
      </c>
      <c r="C75" s="8" t="s">
        <v>816</v>
      </c>
      <c r="D75" s="8" t="s">
        <v>462</v>
      </c>
      <c r="E75" s="8" t="s">
        <v>631</v>
      </c>
      <c r="F75" s="8" t="s">
        <v>168</v>
      </c>
      <c r="G75" s="8" t="s">
        <v>804</v>
      </c>
      <c r="H75" s="9">
        <v>2544</v>
      </c>
      <c r="I75" s="10">
        <v>44917</v>
      </c>
      <c r="J75" s="11">
        <v>44926</v>
      </c>
    </row>
    <row r="76" spans="1:10" ht="51" x14ac:dyDescent="0.25">
      <c r="A76" s="6">
        <v>71</v>
      </c>
      <c r="B76" s="7" t="str">
        <f>HYPERLINK("https://my.zakupki.prom.ua/remote/dispatcher/state_purchase_view/39638058", "UA-2022-12-22-010825-a")</f>
        <v>UA-2022-12-22-010825-a</v>
      </c>
      <c r="C76" s="8" t="s">
        <v>578</v>
      </c>
      <c r="D76" s="8" t="s">
        <v>462</v>
      </c>
      <c r="E76" s="8" t="s">
        <v>631</v>
      </c>
      <c r="F76" s="8" t="s">
        <v>168</v>
      </c>
      <c r="G76" s="8" t="s">
        <v>804</v>
      </c>
      <c r="H76" s="9">
        <v>5190</v>
      </c>
      <c r="I76" s="10">
        <v>44917</v>
      </c>
      <c r="J76" s="11">
        <v>44926</v>
      </c>
    </row>
    <row r="77" spans="1:10" ht="51" x14ac:dyDescent="0.25">
      <c r="A77" s="6">
        <v>72</v>
      </c>
      <c r="B77" s="7" t="str">
        <f>HYPERLINK("https://my.zakupki.prom.ua/remote/dispatcher/state_purchase_view/39636961", "UA-2022-12-22-010384-a")</f>
        <v>UA-2022-12-22-010384-a</v>
      </c>
      <c r="C77" s="8" t="s">
        <v>698</v>
      </c>
      <c r="D77" s="8" t="s">
        <v>462</v>
      </c>
      <c r="E77" s="8" t="s">
        <v>631</v>
      </c>
      <c r="F77" s="8" t="s">
        <v>168</v>
      </c>
      <c r="G77" s="8" t="s">
        <v>804</v>
      </c>
      <c r="H77" s="9">
        <v>720</v>
      </c>
      <c r="I77" s="10">
        <v>44917</v>
      </c>
      <c r="J77" s="11">
        <v>44926</v>
      </c>
    </row>
    <row r="78" spans="1:10" ht="51" x14ac:dyDescent="0.25">
      <c r="A78" s="6">
        <v>73</v>
      </c>
      <c r="B78" s="7" t="str">
        <f>HYPERLINK("https://my.zakupki.prom.ua/remote/dispatcher/state_purchase_view/39636311", "UA-2022-12-22-010065-a")</f>
        <v>UA-2022-12-22-010065-a</v>
      </c>
      <c r="C78" s="8" t="s">
        <v>343</v>
      </c>
      <c r="D78" s="8" t="s">
        <v>462</v>
      </c>
      <c r="E78" s="8" t="s">
        <v>631</v>
      </c>
      <c r="F78" s="8" t="s">
        <v>168</v>
      </c>
      <c r="G78" s="8" t="s">
        <v>804</v>
      </c>
      <c r="H78" s="9">
        <v>900</v>
      </c>
      <c r="I78" s="10">
        <v>44917</v>
      </c>
      <c r="J78" s="11">
        <v>44926</v>
      </c>
    </row>
    <row r="79" spans="1:10" ht="76.5" x14ac:dyDescent="0.25">
      <c r="A79" s="6">
        <v>74</v>
      </c>
      <c r="B79" s="7" t="str">
        <f>HYPERLINK("https://my.zakupki.prom.ua/remote/dispatcher/state_purchase_view/39635442", "UA-2022-12-22-009594-a")</f>
        <v>UA-2022-12-22-009594-a</v>
      </c>
      <c r="C79" s="8" t="s">
        <v>646</v>
      </c>
      <c r="D79" s="8" t="s">
        <v>462</v>
      </c>
      <c r="E79" s="8" t="s">
        <v>631</v>
      </c>
      <c r="F79" s="8" t="s">
        <v>168</v>
      </c>
      <c r="G79" s="8" t="s">
        <v>804</v>
      </c>
      <c r="H79" s="9">
        <v>1584</v>
      </c>
      <c r="I79" s="10">
        <v>44917</v>
      </c>
      <c r="J79" s="11">
        <v>44926</v>
      </c>
    </row>
    <row r="80" spans="1:10" ht="63.75" x14ac:dyDescent="0.25">
      <c r="A80" s="6">
        <v>75</v>
      </c>
      <c r="B80" s="7" t="str">
        <f>HYPERLINK("https://my.zakupki.prom.ua/remote/dispatcher/state_purchase_view/39606261", "UA-2022-12-21-019327-a")</f>
        <v>UA-2022-12-21-019327-a</v>
      </c>
      <c r="C80" s="8" t="s">
        <v>697</v>
      </c>
      <c r="D80" s="8" t="s">
        <v>462</v>
      </c>
      <c r="E80" s="8" t="s">
        <v>685</v>
      </c>
      <c r="F80" s="8" t="s">
        <v>112</v>
      </c>
      <c r="G80" s="8" t="s">
        <v>141</v>
      </c>
      <c r="H80" s="9">
        <v>44.06</v>
      </c>
      <c r="I80" s="10">
        <v>44915</v>
      </c>
      <c r="J80" s="11">
        <v>44926</v>
      </c>
    </row>
    <row r="81" spans="1:10" ht="63.75" x14ac:dyDescent="0.25">
      <c r="A81" s="6">
        <v>76</v>
      </c>
      <c r="B81" s="7" t="str">
        <f>HYPERLINK("https://my.zakupki.prom.ua/remote/dispatcher/state_purchase_view/39603537", "UA-2022-12-21-017965-a")</f>
        <v>UA-2022-12-21-017965-a</v>
      </c>
      <c r="C81" s="8" t="s">
        <v>340</v>
      </c>
      <c r="D81" s="8" t="s">
        <v>462</v>
      </c>
      <c r="E81" s="8" t="s">
        <v>685</v>
      </c>
      <c r="F81" s="8" t="s">
        <v>112</v>
      </c>
      <c r="G81" s="8" t="s">
        <v>141</v>
      </c>
      <c r="H81" s="9">
        <v>107.36</v>
      </c>
      <c r="I81" s="10">
        <v>44915</v>
      </c>
      <c r="J81" s="11">
        <v>44926</v>
      </c>
    </row>
    <row r="82" spans="1:10" ht="63.75" x14ac:dyDescent="0.25">
      <c r="A82" s="6">
        <v>77</v>
      </c>
      <c r="B82" s="7" t="str">
        <f>HYPERLINK("https://my.zakupki.prom.ua/remote/dispatcher/state_purchase_view/39600076", "UA-2022-12-21-016316-a")</f>
        <v>UA-2022-12-21-016316-a</v>
      </c>
      <c r="C82" s="8" t="s">
        <v>775</v>
      </c>
      <c r="D82" s="8" t="s">
        <v>462</v>
      </c>
      <c r="E82" s="8" t="s">
        <v>685</v>
      </c>
      <c r="F82" s="8" t="s">
        <v>112</v>
      </c>
      <c r="G82" s="8" t="s">
        <v>141</v>
      </c>
      <c r="H82" s="9">
        <v>267.47000000000003</v>
      </c>
      <c r="I82" s="10">
        <v>44915</v>
      </c>
      <c r="J82" s="11">
        <v>44926</v>
      </c>
    </row>
    <row r="83" spans="1:10" ht="51" x14ac:dyDescent="0.25">
      <c r="A83" s="6">
        <v>78</v>
      </c>
      <c r="B83" s="7" t="str">
        <f>HYPERLINK("https://my.zakupki.prom.ua/remote/dispatcher/state_purchase_view/39585251", "UA-2022-12-21-008912-a")</f>
        <v>UA-2022-12-21-008912-a</v>
      </c>
      <c r="C83" s="8" t="s">
        <v>707</v>
      </c>
      <c r="D83" s="8" t="s">
        <v>462</v>
      </c>
      <c r="E83" s="8" t="s">
        <v>631</v>
      </c>
      <c r="F83" s="8" t="s">
        <v>168</v>
      </c>
      <c r="G83" s="8" t="s">
        <v>803</v>
      </c>
      <c r="H83" s="9">
        <v>2766</v>
      </c>
      <c r="I83" s="10">
        <v>44914</v>
      </c>
      <c r="J83" s="11">
        <v>44926</v>
      </c>
    </row>
    <row r="84" spans="1:10" ht="51" x14ac:dyDescent="0.25">
      <c r="A84" s="6">
        <v>79</v>
      </c>
      <c r="B84" s="7" t="str">
        <f>HYPERLINK("https://my.zakupki.prom.ua/remote/dispatcher/state_purchase_view/39581986", "UA-2022-12-21-007279-a")</f>
        <v>UA-2022-12-21-007279-a</v>
      </c>
      <c r="C84" s="8" t="s">
        <v>347</v>
      </c>
      <c r="D84" s="8" t="s">
        <v>462</v>
      </c>
      <c r="E84" s="8" t="s">
        <v>631</v>
      </c>
      <c r="F84" s="8" t="s">
        <v>168</v>
      </c>
      <c r="G84" s="8" t="s">
        <v>803</v>
      </c>
      <c r="H84" s="9">
        <v>9295.2000000000007</v>
      </c>
      <c r="I84" s="10">
        <v>44914</v>
      </c>
      <c r="J84" s="11">
        <v>44926</v>
      </c>
    </row>
    <row r="85" spans="1:10" ht="51" x14ac:dyDescent="0.25">
      <c r="A85" s="6">
        <v>80</v>
      </c>
      <c r="B85" s="7" t="str">
        <f>HYPERLINK("https://my.zakupki.prom.ua/remote/dispatcher/state_purchase_view/39560575", "UA-2022-12-20-020580-a")</f>
        <v>UA-2022-12-20-020580-a</v>
      </c>
      <c r="C85" s="8" t="s">
        <v>549</v>
      </c>
      <c r="D85" s="8" t="s">
        <v>462</v>
      </c>
      <c r="E85" s="8" t="s">
        <v>400</v>
      </c>
      <c r="F85" s="8" t="s">
        <v>156</v>
      </c>
      <c r="G85" s="8" t="s">
        <v>304</v>
      </c>
      <c r="H85" s="9">
        <v>4800</v>
      </c>
      <c r="I85" s="10">
        <v>44914</v>
      </c>
      <c r="J85" s="11">
        <v>44926</v>
      </c>
    </row>
    <row r="86" spans="1:10" ht="51" x14ac:dyDescent="0.25">
      <c r="A86" s="6">
        <v>81</v>
      </c>
      <c r="B86" s="7" t="str">
        <f>HYPERLINK("https://my.zakupki.prom.ua/remote/dispatcher/state_purchase_view/39559162", "UA-2022-12-20-019966-a")</f>
        <v>UA-2022-12-20-019966-a</v>
      </c>
      <c r="C86" s="8" t="s">
        <v>745</v>
      </c>
      <c r="D86" s="8" t="s">
        <v>462</v>
      </c>
      <c r="E86" s="8" t="s">
        <v>425</v>
      </c>
      <c r="F86" s="8" t="s">
        <v>131</v>
      </c>
      <c r="G86" s="8" t="s">
        <v>110</v>
      </c>
      <c r="H86" s="9">
        <v>12600</v>
      </c>
      <c r="I86" s="10">
        <v>44914</v>
      </c>
      <c r="J86" s="11">
        <v>44926</v>
      </c>
    </row>
    <row r="87" spans="1:10" ht="51" x14ac:dyDescent="0.25">
      <c r="A87" s="6">
        <v>82</v>
      </c>
      <c r="B87" s="7" t="str">
        <f>HYPERLINK("https://my.zakupki.prom.ua/remote/dispatcher/state_purchase_view/39556046", "UA-2022-12-20-018488-a")</f>
        <v>UA-2022-12-20-018488-a</v>
      </c>
      <c r="C87" s="8" t="s">
        <v>837</v>
      </c>
      <c r="D87" s="8" t="s">
        <v>462</v>
      </c>
      <c r="E87" s="8" t="s">
        <v>856</v>
      </c>
      <c r="F87" s="8" t="s">
        <v>162</v>
      </c>
      <c r="G87" s="8" t="s">
        <v>497</v>
      </c>
      <c r="H87" s="9">
        <v>1026</v>
      </c>
      <c r="I87" s="10">
        <v>44914</v>
      </c>
      <c r="J87" s="11">
        <v>44926</v>
      </c>
    </row>
    <row r="88" spans="1:10" ht="51" x14ac:dyDescent="0.25">
      <c r="A88" s="6">
        <v>83</v>
      </c>
      <c r="B88" s="7" t="str">
        <f>HYPERLINK("https://my.zakupki.prom.ua/remote/dispatcher/state_purchase_view/39553460", "UA-2022-12-20-017239-a")</f>
        <v>UA-2022-12-20-017239-a</v>
      </c>
      <c r="C88" s="8" t="s">
        <v>524</v>
      </c>
      <c r="D88" s="8" t="s">
        <v>462</v>
      </c>
      <c r="E88" s="8" t="s">
        <v>856</v>
      </c>
      <c r="F88" s="8" t="s">
        <v>162</v>
      </c>
      <c r="G88" s="8" t="s">
        <v>498</v>
      </c>
      <c r="H88" s="9">
        <v>1282</v>
      </c>
      <c r="I88" s="10">
        <v>44914</v>
      </c>
      <c r="J88" s="11">
        <v>44926</v>
      </c>
    </row>
    <row r="89" spans="1:10" ht="51" x14ac:dyDescent="0.25">
      <c r="A89" s="6">
        <v>84</v>
      </c>
      <c r="B89" s="7" t="str">
        <f>HYPERLINK("https://my.zakupki.prom.ua/remote/dispatcher/state_purchase_view/39526927", "UA-2022-12-20-004410-a")</f>
        <v>UA-2022-12-20-004410-a</v>
      </c>
      <c r="C89" s="8" t="s">
        <v>377</v>
      </c>
      <c r="D89" s="8" t="s">
        <v>462</v>
      </c>
      <c r="E89" s="8" t="s">
        <v>780</v>
      </c>
      <c r="F89" s="8" t="s">
        <v>130</v>
      </c>
      <c r="G89" s="8" t="s">
        <v>87</v>
      </c>
      <c r="H89" s="9">
        <v>1029</v>
      </c>
      <c r="I89" s="10">
        <v>44915</v>
      </c>
      <c r="J89" s="11">
        <v>44926</v>
      </c>
    </row>
    <row r="90" spans="1:10" ht="51" x14ac:dyDescent="0.25">
      <c r="A90" s="6">
        <v>85</v>
      </c>
      <c r="B90" s="7" t="str">
        <f>HYPERLINK("https://my.zakupki.prom.ua/remote/dispatcher/state_purchase_view/39525358", "UA-2022-12-20-003651-a")</f>
        <v>UA-2022-12-20-003651-a</v>
      </c>
      <c r="C90" s="8" t="s">
        <v>751</v>
      </c>
      <c r="D90" s="8" t="s">
        <v>462</v>
      </c>
      <c r="E90" s="8" t="s">
        <v>780</v>
      </c>
      <c r="F90" s="8" t="s">
        <v>130</v>
      </c>
      <c r="G90" s="8" t="s">
        <v>88</v>
      </c>
      <c r="H90" s="9">
        <v>370</v>
      </c>
      <c r="I90" s="10">
        <v>44915</v>
      </c>
      <c r="J90" s="11">
        <v>44926</v>
      </c>
    </row>
    <row r="91" spans="1:10" ht="51" x14ac:dyDescent="0.25">
      <c r="A91" s="6">
        <v>86</v>
      </c>
      <c r="B91" s="7" t="str">
        <f>HYPERLINK("https://my.zakupki.prom.ua/remote/dispatcher/state_purchase_view/39522645", "UA-2022-12-20-002252-a")</f>
        <v>UA-2022-12-20-002252-a</v>
      </c>
      <c r="C91" s="8" t="s">
        <v>591</v>
      </c>
      <c r="D91" s="8" t="s">
        <v>462</v>
      </c>
      <c r="E91" s="8" t="s">
        <v>502</v>
      </c>
      <c r="F91" s="8" t="s">
        <v>97</v>
      </c>
      <c r="G91" s="8" t="s">
        <v>328</v>
      </c>
      <c r="H91" s="9">
        <v>600</v>
      </c>
      <c r="I91" s="10">
        <v>44914</v>
      </c>
      <c r="J91" s="11">
        <v>44926</v>
      </c>
    </row>
    <row r="92" spans="1:10" ht="51" x14ac:dyDescent="0.25">
      <c r="A92" s="6">
        <v>87</v>
      </c>
      <c r="B92" s="7" t="str">
        <f>HYPERLINK("https://my.zakupki.prom.ua/remote/dispatcher/state_purchase_view/39485901", "UA-2022-12-19-007203-a")</f>
        <v>UA-2022-12-19-007203-a</v>
      </c>
      <c r="C92" s="8" t="s">
        <v>692</v>
      </c>
      <c r="D92" s="8" t="s">
        <v>462</v>
      </c>
      <c r="E92" s="8" t="s">
        <v>684</v>
      </c>
      <c r="F92" s="8" t="s">
        <v>178</v>
      </c>
      <c r="G92" s="8" t="s">
        <v>117</v>
      </c>
      <c r="H92" s="9">
        <v>3150</v>
      </c>
      <c r="I92" s="10">
        <v>44914</v>
      </c>
      <c r="J92" s="11">
        <v>44926</v>
      </c>
    </row>
    <row r="93" spans="1:10" ht="51" x14ac:dyDescent="0.25">
      <c r="A93" s="6">
        <v>88</v>
      </c>
      <c r="B93" s="7" t="str">
        <f>HYPERLINK("https://my.zakupki.prom.ua/remote/dispatcher/state_purchase_view/38925759", "UA-2022-11-30-013761-a")</f>
        <v>UA-2022-11-30-013761-a</v>
      </c>
      <c r="C93" s="8" t="s">
        <v>814</v>
      </c>
      <c r="D93" s="8" t="s">
        <v>462</v>
      </c>
      <c r="E93" s="8" t="s">
        <v>780</v>
      </c>
      <c r="F93" s="8" t="s">
        <v>130</v>
      </c>
      <c r="G93" s="8" t="s">
        <v>83</v>
      </c>
      <c r="H93" s="9">
        <v>1098</v>
      </c>
      <c r="I93" s="10">
        <v>44894</v>
      </c>
      <c r="J93" s="11">
        <v>44926</v>
      </c>
    </row>
    <row r="94" spans="1:10" ht="51" x14ac:dyDescent="0.25">
      <c r="A94" s="6">
        <v>89</v>
      </c>
      <c r="B94" s="7" t="str">
        <f>HYPERLINK("https://my.zakupki.prom.ua/remote/dispatcher/state_purchase_view/38925685", "UA-2022-11-30-013709-a")</f>
        <v>UA-2022-11-30-013709-a</v>
      </c>
      <c r="C94" s="8" t="s">
        <v>624</v>
      </c>
      <c r="D94" s="8" t="s">
        <v>462</v>
      </c>
      <c r="E94" s="8" t="s">
        <v>785</v>
      </c>
      <c r="F94" s="8" t="s">
        <v>128</v>
      </c>
      <c r="G94" s="8" t="s">
        <v>676</v>
      </c>
      <c r="H94" s="9">
        <v>1021</v>
      </c>
      <c r="I94" s="10">
        <v>44894</v>
      </c>
      <c r="J94" s="11">
        <v>44926</v>
      </c>
    </row>
    <row r="95" spans="1:10" ht="51" x14ac:dyDescent="0.25">
      <c r="A95" s="6">
        <v>90</v>
      </c>
      <c r="B95" s="7" t="str">
        <f>HYPERLINK("https://my.zakupki.prom.ua/remote/dispatcher/state_purchase_view/38925372", "UA-2022-11-30-013577-a")</f>
        <v>UA-2022-11-30-013577-a</v>
      </c>
      <c r="C95" s="8" t="s">
        <v>528</v>
      </c>
      <c r="D95" s="8" t="s">
        <v>462</v>
      </c>
      <c r="E95" s="8" t="s">
        <v>856</v>
      </c>
      <c r="F95" s="8" t="s">
        <v>162</v>
      </c>
      <c r="G95" s="8" t="s">
        <v>496</v>
      </c>
      <c r="H95" s="9">
        <v>3844</v>
      </c>
      <c r="I95" s="10">
        <v>44890</v>
      </c>
      <c r="J95" s="11">
        <v>44926</v>
      </c>
    </row>
    <row r="96" spans="1:10" ht="63.75" x14ac:dyDescent="0.25">
      <c r="A96" s="6">
        <v>91</v>
      </c>
      <c r="B96" s="7" t="str">
        <f>HYPERLINK("https://my.zakupki.prom.ua/remote/dispatcher/state_purchase_view/38925254", "UA-2022-11-30-013498-a")</f>
        <v>UA-2022-11-30-013498-a</v>
      </c>
      <c r="C96" s="8" t="s">
        <v>469</v>
      </c>
      <c r="D96" s="8" t="s">
        <v>462</v>
      </c>
      <c r="E96" s="8" t="s">
        <v>685</v>
      </c>
      <c r="F96" s="8" t="s">
        <v>112</v>
      </c>
      <c r="G96" s="8" t="s">
        <v>132</v>
      </c>
      <c r="H96" s="9">
        <v>3570.37</v>
      </c>
      <c r="I96" s="10">
        <v>44894</v>
      </c>
      <c r="J96" s="11">
        <v>44926</v>
      </c>
    </row>
    <row r="97" spans="1:10" ht="51" x14ac:dyDescent="0.25">
      <c r="A97" s="6">
        <v>92</v>
      </c>
      <c r="B97" s="7" t="str">
        <f>HYPERLINK("https://my.zakupki.prom.ua/remote/dispatcher/state_purchase_view/38924794", "UA-2022-11-30-013283-a")</f>
        <v>UA-2022-11-30-013283-a</v>
      </c>
      <c r="C97" s="8" t="s">
        <v>932</v>
      </c>
      <c r="D97" s="8" t="s">
        <v>462</v>
      </c>
      <c r="E97" s="8" t="s">
        <v>402</v>
      </c>
      <c r="F97" s="8" t="s">
        <v>165</v>
      </c>
      <c r="G97" s="8" t="s">
        <v>64</v>
      </c>
      <c r="H97" s="9">
        <v>1820</v>
      </c>
      <c r="I97" s="10">
        <v>44893</v>
      </c>
      <c r="J97" s="11">
        <v>44926</v>
      </c>
    </row>
    <row r="98" spans="1:10" ht="51" x14ac:dyDescent="0.25">
      <c r="A98" s="6">
        <v>93</v>
      </c>
      <c r="B98" s="7" t="str">
        <f>HYPERLINK("https://my.zakupki.prom.ua/remote/dispatcher/state_purchase_view/38923825", "UA-2022-11-30-012817-a")</f>
        <v>UA-2022-11-30-012817-a</v>
      </c>
      <c r="C98" s="8" t="s">
        <v>664</v>
      </c>
      <c r="D98" s="8" t="s">
        <v>462</v>
      </c>
      <c r="E98" s="8" t="s">
        <v>868</v>
      </c>
      <c r="F98" s="8" t="s">
        <v>116</v>
      </c>
      <c r="G98" s="8" t="s">
        <v>9</v>
      </c>
      <c r="H98" s="9">
        <v>1050</v>
      </c>
      <c r="I98" s="10">
        <v>44893</v>
      </c>
      <c r="J98" s="11">
        <v>44926</v>
      </c>
    </row>
    <row r="99" spans="1:10" ht="51" x14ac:dyDescent="0.25">
      <c r="A99" s="6">
        <v>94</v>
      </c>
      <c r="B99" s="7" t="str">
        <f>HYPERLINK("https://my.zakupki.prom.ua/remote/dispatcher/state_purchase_view/38923265", "UA-2022-11-30-012521-a")</f>
        <v>UA-2022-11-30-012521-a</v>
      </c>
      <c r="C99" s="8" t="s">
        <v>757</v>
      </c>
      <c r="D99" s="8" t="s">
        <v>462</v>
      </c>
      <c r="E99" s="8" t="s">
        <v>760</v>
      </c>
      <c r="F99" s="8" t="s">
        <v>150</v>
      </c>
      <c r="G99" s="8" t="s">
        <v>315</v>
      </c>
      <c r="H99" s="9">
        <v>10400</v>
      </c>
      <c r="I99" s="10">
        <v>44894</v>
      </c>
      <c r="J99" s="11">
        <v>44926</v>
      </c>
    </row>
    <row r="100" spans="1:10" ht="51" x14ac:dyDescent="0.25">
      <c r="A100" s="6">
        <v>95</v>
      </c>
      <c r="B100" s="7" t="str">
        <f>HYPERLINK("https://my.zakupki.prom.ua/remote/dispatcher/state_purchase_view/38922748", "UA-2022-11-30-012193-a")</f>
        <v>UA-2022-11-30-012193-a</v>
      </c>
      <c r="C100" s="8" t="s">
        <v>583</v>
      </c>
      <c r="D100" s="8" t="s">
        <v>462</v>
      </c>
      <c r="E100" s="8" t="s">
        <v>760</v>
      </c>
      <c r="F100" s="8" t="s">
        <v>150</v>
      </c>
      <c r="G100" s="8" t="s">
        <v>313</v>
      </c>
      <c r="H100" s="9">
        <v>12900</v>
      </c>
      <c r="I100" s="10">
        <v>44893</v>
      </c>
      <c r="J100" s="11">
        <v>44926</v>
      </c>
    </row>
    <row r="101" spans="1:10" ht="63.75" x14ac:dyDescent="0.25">
      <c r="A101" s="6">
        <v>96</v>
      </c>
      <c r="B101" s="7" t="str">
        <f>HYPERLINK("https://my.zakupki.prom.ua/remote/dispatcher/state_purchase_view/38707505", "UA-2022-11-21-013947-a")</f>
        <v>UA-2022-11-21-013947-a</v>
      </c>
      <c r="C101" s="8" t="s">
        <v>471</v>
      </c>
      <c r="D101" s="8" t="s">
        <v>462</v>
      </c>
      <c r="E101" s="8" t="s">
        <v>859</v>
      </c>
      <c r="F101" s="8" t="s">
        <v>208</v>
      </c>
      <c r="G101" s="8" t="s">
        <v>312</v>
      </c>
      <c r="H101" s="9">
        <v>28380</v>
      </c>
      <c r="I101" s="10">
        <v>44883</v>
      </c>
      <c r="J101" s="11">
        <v>44926</v>
      </c>
    </row>
    <row r="102" spans="1:10" ht="51" x14ac:dyDescent="0.25">
      <c r="A102" s="6">
        <v>97</v>
      </c>
      <c r="B102" s="7" t="str">
        <f>HYPERLINK("https://my.zakupki.prom.ua/remote/dispatcher/state_purchase_view/38672500", "UA-2022-11-18-013541-a")</f>
        <v>UA-2022-11-18-013541-a</v>
      </c>
      <c r="C102" s="8" t="s">
        <v>770</v>
      </c>
      <c r="D102" s="8" t="s">
        <v>462</v>
      </c>
      <c r="E102" s="8" t="s">
        <v>631</v>
      </c>
      <c r="F102" s="8" t="s">
        <v>168</v>
      </c>
      <c r="G102" s="8" t="s">
        <v>801</v>
      </c>
      <c r="H102" s="9">
        <v>5827.2</v>
      </c>
      <c r="I102" s="10">
        <v>44880</v>
      </c>
      <c r="J102" s="11">
        <v>44926</v>
      </c>
    </row>
    <row r="103" spans="1:10" ht="51" x14ac:dyDescent="0.25">
      <c r="A103" s="6">
        <v>98</v>
      </c>
      <c r="B103" s="7" t="str">
        <f>HYPERLINK("https://my.zakupki.prom.ua/remote/dispatcher/state_purchase_view/38672145", "UA-2022-11-18-013360-a")</f>
        <v>UA-2022-11-18-013360-a</v>
      </c>
      <c r="C103" s="8" t="s">
        <v>509</v>
      </c>
      <c r="D103" s="8" t="s">
        <v>462</v>
      </c>
      <c r="E103" s="8" t="s">
        <v>631</v>
      </c>
      <c r="F103" s="8" t="s">
        <v>168</v>
      </c>
      <c r="G103" s="8" t="s">
        <v>801</v>
      </c>
      <c r="H103" s="9">
        <v>7278</v>
      </c>
      <c r="I103" s="10">
        <v>44880</v>
      </c>
      <c r="J103" s="11">
        <v>44926</v>
      </c>
    </row>
    <row r="104" spans="1:10" ht="63.75" x14ac:dyDescent="0.25">
      <c r="A104" s="6">
        <v>99</v>
      </c>
      <c r="B104" s="7" t="str">
        <f>HYPERLINK("https://my.zakupki.prom.ua/remote/dispatcher/state_purchase_view/38671258", "UA-2022-11-18-012884-a")</f>
        <v>UA-2022-11-18-012884-a</v>
      </c>
      <c r="C104" s="8" t="s">
        <v>623</v>
      </c>
      <c r="D104" s="8" t="s">
        <v>462</v>
      </c>
      <c r="E104" s="8" t="s">
        <v>866</v>
      </c>
      <c r="F104" s="8" t="s">
        <v>204</v>
      </c>
      <c r="G104" s="8" t="s">
        <v>923</v>
      </c>
      <c r="H104" s="9">
        <v>8676.0499999999993</v>
      </c>
      <c r="I104" s="10">
        <v>44883</v>
      </c>
      <c r="J104" s="11">
        <v>44926</v>
      </c>
    </row>
    <row r="105" spans="1:10" ht="51" x14ac:dyDescent="0.25">
      <c r="A105" s="6">
        <v>100</v>
      </c>
      <c r="B105" s="7" t="str">
        <f>HYPERLINK("https://my.zakupki.prom.ua/remote/dispatcher/state_purchase_view/38612247", "UA-2022-11-16-011726-a")</f>
        <v>UA-2022-11-16-011726-a</v>
      </c>
      <c r="C105" s="8" t="s">
        <v>545</v>
      </c>
      <c r="D105" s="8" t="s">
        <v>462</v>
      </c>
      <c r="E105" s="8" t="s">
        <v>614</v>
      </c>
      <c r="F105" s="8" t="s">
        <v>63</v>
      </c>
      <c r="G105" s="8" t="s">
        <v>972</v>
      </c>
      <c r="H105" s="9">
        <v>1968</v>
      </c>
      <c r="I105" s="10">
        <v>44880</v>
      </c>
      <c r="J105" s="11">
        <v>44926</v>
      </c>
    </row>
    <row r="106" spans="1:10" ht="51" x14ac:dyDescent="0.25">
      <c r="A106" s="6">
        <v>101</v>
      </c>
      <c r="B106" s="7" t="str">
        <f>HYPERLINK("https://my.zakupki.prom.ua/remote/dispatcher/state_purchase_view/38608562", "UA-2022-11-16-009916-a")</f>
        <v>UA-2022-11-16-009916-a</v>
      </c>
      <c r="C106" s="8" t="s">
        <v>845</v>
      </c>
      <c r="D106" s="8" t="s">
        <v>462</v>
      </c>
      <c r="E106" s="8" t="s">
        <v>856</v>
      </c>
      <c r="F106" s="8" t="s">
        <v>162</v>
      </c>
      <c r="G106" s="8" t="s">
        <v>495</v>
      </c>
      <c r="H106" s="9">
        <v>342</v>
      </c>
      <c r="I106" s="10">
        <v>44879</v>
      </c>
      <c r="J106" s="11">
        <v>44926</v>
      </c>
    </row>
    <row r="107" spans="1:10" ht="51" x14ac:dyDescent="0.25">
      <c r="A107" s="6">
        <v>102</v>
      </c>
      <c r="B107" s="7" t="str">
        <f>HYPERLINK("https://my.zakupki.prom.ua/remote/dispatcher/state_purchase_view/38607321", "UA-2022-11-16-009245-a")</f>
        <v>UA-2022-11-16-009245-a</v>
      </c>
      <c r="C107" s="8" t="s">
        <v>562</v>
      </c>
      <c r="D107" s="8" t="s">
        <v>462</v>
      </c>
      <c r="E107" s="8" t="s">
        <v>856</v>
      </c>
      <c r="F107" s="8" t="s">
        <v>162</v>
      </c>
      <c r="G107" s="8" t="s">
        <v>495</v>
      </c>
      <c r="H107" s="9">
        <v>348</v>
      </c>
      <c r="I107" s="10">
        <v>44879</v>
      </c>
      <c r="J107" s="11">
        <v>44926</v>
      </c>
    </row>
    <row r="108" spans="1:10" ht="51" x14ac:dyDescent="0.25">
      <c r="A108" s="6">
        <v>103</v>
      </c>
      <c r="B108" s="7" t="str">
        <f>HYPERLINK("https://my.zakupki.prom.ua/remote/dispatcher/state_purchase_view/38599256", "UA-2022-11-16-005312-a")</f>
        <v>UA-2022-11-16-005312-a</v>
      </c>
      <c r="C108" s="8" t="s">
        <v>535</v>
      </c>
      <c r="D108" s="8" t="s">
        <v>462</v>
      </c>
      <c r="E108" s="8" t="s">
        <v>631</v>
      </c>
      <c r="F108" s="8" t="s">
        <v>168</v>
      </c>
      <c r="G108" s="8" t="s">
        <v>800</v>
      </c>
      <c r="H108" s="9">
        <v>16002</v>
      </c>
      <c r="I108" s="10">
        <v>44879</v>
      </c>
      <c r="J108" s="11">
        <v>44926</v>
      </c>
    </row>
    <row r="109" spans="1:10" ht="51" x14ac:dyDescent="0.25">
      <c r="A109" s="6">
        <v>104</v>
      </c>
      <c r="B109" s="7" t="str">
        <f>HYPERLINK("https://my.zakupki.prom.ua/remote/dispatcher/state_purchase_view/38586542", "UA-2022-11-15-013478-a")</f>
        <v>UA-2022-11-15-013478-a</v>
      </c>
      <c r="C109" s="8" t="s">
        <v>329</v>
      </c>
      <c r="D109" s="8" t="s">
        <v>462</v>
      </c>
      <c r="E109" s="8" t="s">
        <v>856</v>
      </c>
      <c r="F109" s="8" t="s">
        <v>162</v>
      </c>
      <c r="G109" s="8" t="s">
        <v>494</v>
      </c>
      <c r="H109" s="9">
        <v>1100</v>
      </c>
      <c r="I109" s="10">
        <v>44877</v>
      </c>
      <c r="J109" s="11">
        <v>44926</v>
      </c>
    </row>
    <row r="110" spans="1:10" ht="51" x14ac:dyDescent="0.25">
      <c r="A110" s="6">
        <v>105</v>
      </c>
      <c r="B110" s="7" t="str">
        <f>HYPERLINK("https://my.zakupki.prom.ua/remote/dispatcher/state_purchase_view/38582234", "UA-2022-11-15-011418-a")</f>
        <v>UA-2022-11-15-011418-a</v>
      </c>
      <c r="C110" s="8" t="s">
        <v>737</v>
      </c>
      <c r="D110" s="8" t="s">
        <v>462</v>
      </c>
      <c r="E110" s="8" t="s">
        <v>610</v>
      </c>
      <c r="F110" s="8" t="s">
        <v>173</v>
      </c>
      <c r="G110" s="8" t="s">
        <v>311</v>
      </c>
      <c r="H110" s="9">
        <v>47540.5</v>
      </c>
      <c r="I110" s="10">
        <v>44875</v>
      </c>
      <c r="J110" s="11">
        <v>44926</v>
      </c>
    </row>
    <row r="111" spans="1:10" ht="51" x14ac:dyDescent="0.25">
      <c r="A111" s="6">
        <v>106</v>
      </c>
      <c r="B111" s="7" t="str">
        <f>HYPERLINK("https://my.zakupki.prom.ua/remote/dispatcher/state_purchase_view/38546483", "UA-2022-11-14-009948-a")</f>
        <v>UA-2022-11-14-009948-a</v>
      </c>
      <c r="C111" s="8" t="s">
        <v>515</v>
      </c>
      <c r="D111" s="8" t="s">
        <v>462</v>
      </c>
      <c r="E111" s="8" t="s">
        <v>855</v>
      </c>
      <c r="F111" s="8" t="s">
        <v>188</v>
      </c>
      <c r="G111" s="8" t="s">
        <v>24</v>
      </c>
      <c r="H111" s="9">
        <v>295701.46000000002</v>
      </c>
      <c r="I111" s="10">
        <v>44875</v>
      </c>
      <c r="J111" s="11">
        <v>44926</v>
      </c>
    </row>
    <row r="112" spans="1:10" ht="51" x14ac:dyDescent="0.25">
      <c r="A112" s="6">
        <v>107</v>
      </c>
      <c r="B112" s="7" t="str">
        <f>HYPERLINK("https://my.zakupki.prom.ua/remote/dispatcher/state_purchase_view/38520053", "UA-2022-11-11-012450-a")</f>
        <v>UA-2022-11-11-012450-a</v>
      </c>
      <c r="C112" s="8" t="s">
        <v>416</v>
      </c>
      <c r="D112" s="8" t="s">
        <v>462</v>
      </c>
      <c r="E112" s="8" t="s">
        <v>785</v>
      </c>
      <c r="F112" s="8" t="s">
        <v>128</v>
      </c>
      <c r="G112" s="8" t="s">
        <v>675</v>
      </c>
      <c r="H112" s="9">
        <v>1980</v>
      </c>
      <c r="I112" s="10">
        <v>44876</v>
      </c>
      <c r="J112" s="11">
        <v>44926</v>
      </c>
    </row>
    <row r="113" spans="1:10" ht="51" x14ac:dyDescent="0.25">
      <c r="A113" s="6">
        <v>108</v>
      </c>
      <c r="B113" s="7" t="str">
        <f>HYPERLINK("https://my.zakupki.prom.ua/remote/dispatcher/state_purchase_view/38513059", "UA-2022-11-11-008997-a")</f>
        <v>UA-2022-11-11-008997-a</v>
      </c>
      <c r="C113" s="8" t="s">
        <v>693</v>
      </c>
      <c r="D113" s="8" t="s">
        <v>462</v>
      </c>
      <c r="E113" s="8" t="s">
        <v>684</v>
      </c>
      <c r="F113" s="8" t="s">
        <v>178</v>
      </c>
      <c r="G113" s="8" t="s">
        <v>102</v>
      </c>
      <c r="H113" s="9">
        <v>2520</v>
      </c>
      <c r="I113" s="10">
        <v>44875</v>
      </c>
      <c r="J113" s="11">
        <v>44926</v>
      </c>
    </row>
    <row r="114" spans="1:10" ht="51" x14ac:dyDescent="0.25">
      <c r="A114" s="6">
        <v>109</v>
      </c>
      <c r="B114" s="7" t="str">
        <f>HYPERLINK("https://my.zakupki.prom.ua/remote/dispatcher/state_purchase_view/38512540", "UA-2022-11-11-008708-a")</f>
        <v>UA-2022-11-11-008708-a</v>
      </c>
      <c r="C114" s="8" t="s">
        <v>431</v>
      </c>
      <c r="D114" s="8" t="s">
        <v>462</v>
      </c>
      <c r="E114" s="8" t="s">
        <v>935</v>
      </c>
      <c r="F114" s="8" t="s">
        <v>73</v>
      </c>
      <c r="G114" s="8" t="s">
        <v>794</v>
      </c>
      <c r="H114" s="9">
        <v>10000</v>
      </c>
      <c r="I114" s="10">
        <v>44874</v>
      </c>
      <c r="J114" s="11">
        <v>44926</v>
      </c>
    </row>
    <row r="115" spans="1:10" ht="51" x14ac:dyDescent="0.25">
      <c r="A115" s="6">
        <v>110</v>
      </c>
      <c r="B115" s="7" t="str">
        <f>HYPERLINK("https://my.zakupki.prom.ua/remote/dispatcher/state_purchase_view/38363945", "UA-2022-11-04-009432-a")</f>
        <v>UA-2022-11-04-009432-a</v>
      </c>
      <c r="C115" s="8" t="s">
        <v>514</v>
      </c>
      <c r="D115" s="8" t="s">
        <v>462</v>
      </c>
      <c r="E115" s="8" t="s">
        <v>872</v>
      </c>
      <c r="F115" s="8" t="s">
        <v>227</v>
      </c>
      <c r="G115" s="8" t="s">
        <v>310</v>
      </c>
      <c r="H115" s="9">
        <v>195000</v>
      </c>
      <c r="I115" s="10">
        <v>44868</v>
      </c>
      <c r="J115" s="11">
        <v>44926</v>
      </c>
    </row>
    <row r="116" spans="1:10" ht="51" x14ac:dyDescent="0.25">
      <c r="A116" s="6">
        <v>111</v>
      </c>
      <c r="B116" s="7" t="str">
        <f>HYPERLINK("https://my.zakupki.prom.ua/remote/dispatcher/state_purchase_view/38341694", "UA-2022-11-03-013096-a")</f>
        <v>UA-2022-11-03-013096-a</v>
      </c>
      <c r="C116" s="8" t="s">
        <v>744</v>
      </c>
      <c r="D116" s="8" t="s">
        <v>462</v>
      </c>
      <c r="E116" s="8" t="s">
        <v>631</v>
      </c>
      <c r="F116" s="8" t="s">
        <v>168</v>
      </c>
      <c r="G116" s="8" t="s">
        <v>796</v>
      </c>
      <c r="H116" s="9">
        <v>3960</v>
      </c>
      <c r="I116" s="10">
        <v>44865</v>
      </c>
      <c r="J116" s="11">
        <v>44926</v>
      </c>
    </row>
    <row r="117" spans="1:10" ht="51" x14ac:dyDescent="0.25">
      <c r="A117" s="6">
        <v>112</v>
      </c>
      <c r="B117" s="7" t="str">
        <f>HYPERLINK("https://my.zakupki.prom.ua/remote/dispatcher/state_purchase_view/38340080", "UA-2022-11-03-012263-a")</f>
        <v>UA-2022-11-03-012263-a</v>
      </c>
      <c r="C117" s="8" t="s">
        <v>537</v>
      </c>
      <c r="D117" s="8" t="s">
        <v>462</v>
      </c>
      <c r="E117" s="8" t="s">
        <v>631</v>
      </c>
      <c r="F117" s="8" t="s">
        <v>168</v>
      </c>
      <c r="G117" s="8" t="s">
        <v>796</v>
      </c>
      <c r="H117" s="9">
        <v>465</v>
      </c>
      <c r="I117" s="10">
        <v>44865</v>
      </c>
      <c r="J117" s="11">
        <v>44926</v>
      </c>
    </row>
    <row r="118" spans="1:10" ht="51" x14ac:dyDescent="0.25">
      <c r="A118" s="6">
        <v>113</v>
      </c>
      <c r="B118" s="7" t="str">
        <f>HYPERLINK("https://my.zakupki.prom.ua/remote/dispatcher/state_purchase_view/38338977", "UA-2022-11-03-011695-a")</f>
        <v>UA-2022-11-03-011695-a</v>
      </c>
      <c r="C118" s="8" t="s">
        <v>450</v>
      </c>
      <c r="D118" s="8" t="s">
        <v>462</v>
      </c>
      <c r="E118" s="8" t="s">
        <v>631</v>
      </c>
      <c r="F118" s="8" t="s">
        <v>168</v>
      </c>
      <c r="G118" s="8" t="s">
        <v>796</v>
      </c>
      <c r="H118" s="9">
        <v>163</v>
      </c>
      <c r="I118" s="10">
        <v>44865</v>
      </c>
      <c r="J118" s="11">
        <v>44926</v>
      </c>
    </row>
    <row r="119" spans="1:10" ht="51" x14ac:dyDescent="0.25">
      <c r="A119" s="6">
        <v>114</v>
      </c>
      <c r="B119" s="7" t="str">
        <f>HYPERLINK("https://my.zakupki.prom.ua/remote/dispatcher/state_purchase_view/38337408", "UA-2022-11-03-010937-a")</f>
        <v>UA-2022-11-03-010937-a</v>
      </c>
      <c r="C119" s="8" t="s">
        <v>364</v>
      </c>
      <c r="D119" s="8" t="s">
        <v>462</v>
      </c>
      <c r="E119" s="8" t="s">
        <v>780</v>
      </c>
      <c r="F119" s="8" t="s">
        <v>130</v>
      </c>
      <c r="G119" s="8" t="s">
        <v>82</v>
      </c>
      <c r="H119" s="9">
        <v>25</v>
      </c>
      <c r="I119" s="10">
        <v>44865</v>
      </c>
      <c r="J119" s="11">
        <v>44926</v>
      </c>
    </row>
    <row r="120" spans="1:10" ht="51" x14ac:dyDescent="0.25">
      <c r="A120" s="6">
        <v>115</v>
      </c>
      <c r="B120" s="7" t="str">
        <f>HYPERLINK("https://my.zakupki.prom.ua/remote/dispatcher/state_purchase_view/38336953", "UA-2022-11-03-010717-a")</f>
        <v>UA-2022-11-03-010717-a</v>
      </c>
      <c r="C120" s="8" t="s">
        <v>753</v>
      </c>
      <c r="D120" s="8" t="s">
        <v>462</v>
      </c>
      <c r="E120" s="8" t="s">
        <v>780</v>
      </c>
      <c r="F120" s="8" t="s">
        <v>130</v>
      </c>
      <c r="G120" s="8" t="s">
        <v>82</v>
      </c>
      <c r="H120" s="9">
        <v>195</v>
      </c>
      <c r="I120" s="10">
        <v>44865</v>
      </c>
      <c r="J120" s="11">
        <v>44926</v>
      </c>
    </row>
    <row r="121" spans="1:10" ht="51" x14ac:dyDescent="0.25">
      <c r="A121" s="6">
        <v>116</v>
      </c>
      <c r="B121" s="7" t="str">
        <f>HYPERLINK("https://my.zakupki.prom.ua/remote/dispatcher/state_purchase_view/38319558", "UA-2022-11-03-002028-a")</f>
        <v>UA-2022-11-03-002028-a</v>
      </c>
      <c r="C121" s="8" t="s">
        <v>592</v>
      </c>
      <c r="D121" s="8" t="s">
        <v>462</v>
      </c>
      <c r="E121" s="8" t="s">
        <v>502</v>
      </c>
      <c r="F121" s="8" t="s">
        <v>97</v>
      </c>
      <c r="G121" s="8" t="s">
        <v>317</v>
      </c>
      <c r="H121" s="9">
        <v>600</v>
      </c>
      <c r="I121" s="10">
        <v>44867</v>
      </c>
      <c r="J121" s="11">
        <v>44926</v>
      </c>
    </row>
    <row r="122" spans="1:10" ht="38.25" x14ac:dyDescent="0.25">
      <c r="A122" s="6">
        <v>117</v>
      </c>
      <c r="B122" s="7" t="str">
        <f>HYPERLINK("https://my.zakupki.prom.ua/remote/dispatcher/state_purchase_view/38312115", "UA-2022-11-02-012549-a")</f>
        <v>UA-2022-11-02-012549-a</v>
      </c>
      <c r="C122" s="8" t="s">
        <v>403</v>
      </c>
      <c r="D122" s="8" t="s">
        <v>392</v>
      </c>
      <c r="E122" s="8" t="s">
        <v>846</v>
      </c>
      <c r="F122" s="8" t="s">
        <v>207</v>
      </c>
      <c r="G122" s="8" t="s">
        <v>262</v>
      </c>
      <c r="H122" s="9">
        <v>72250</v>
      </c>
      <c r="I122" s="10">
        <v>44882</v>
      </c>
      <c r="J122" s="11">
        <v>44926</v>
      </c>
    </row>
    <row r="123" spans="1:10" ht="51" x14ac:dyDescent="0.25">
      <c r="A123" s="6">
        <v>118</v>
      </c>
      <c r="B123" s="7" t="str">
        <f>HYPERLINK("https://my.zakupki.prom.ua/remote/dispatcher/state_purchase_view/38310382", "UA-2022-11-02-011696-a")</f>
        <v>UA-2022-11-02-011696-a</v>
      </c>
      <c r="C123" s="8" t="s">
        <v>757</v>
      </c>
      <c r="D123" s="8" t="s">
        <v>462</v>
      </c>
      <c r="E123" s="8" t="s">
        <v>760</v>
      </c>
      <c r="F123" s="8" t="s">
        <v>150</v>
      </c>
      <c r="G123" s="8" t="s">
        <v>309</v>
      </c>
      <c r="H123" s="9">
        <v>14300</v>
      </c>
      <c r="I123" s="10">
        <v>44865</v>
      </c>
      <c r="J123" s="11">
        <v>44926</v>
      </c>
    </row>
    <row r="124" spans="1:10" ht="51" x14ac:dyDescent="0.25">
      <c r="A124" s="6">
        <v>119</v>
      </c>
      <c r="B124" s="7" t="str">
        <f>HYPERLINK("https://my.zakupki.prom.ua/remote/dispatcher/state_purchase_view/38309709", "UA-2022-11-02-011386-a")</f>
        <v>UA-2022-11-02-011386-a</v>
      </c>
      <c r="C124" s="8" t="s">
        <v>454</v>
      </c>
      <c r="D124" s="8" t="s">
        <v>462</v>
      </c>
      <c r="E124" s="8" t="s">
        <v>631</v>
      </c>
      <c r="F124" s="8" t="s">
        <v>168</v>
      </c>
      <c r="G124" s="8" t="s">
        <v>797</v>
      </c>
      <c r="H124" s="9">
        <v>14807.64</v>
      </c>
      <c r="I124" s="10">
        <v>44862</v>
      </c>
      <c r="J124" s="11">
        <v>44926</v>
      </c>
    </row>
    <row r="125" spans="1:10" ht="51" x14ac:dyDescent="0.25">
      <c r="A125" s="6">
        <v>120</v>
      </c>
      <c r="B125" s="7" t="str">
        <f>HYPERLINK("https://my.zakupki.prom.ua/remote/dispatcher/state_purchase_view/38309046", "UA-2022-11-02-011074-a")</f>
        <v>UA-2022-11-02-011074-a</v>
      </c>
      <c r="C125" s="8" t="s">
        <v>827</v>
      </c>
      <c r="D125" s="8" t="s">
        <v>462</v>
      </c>
      <c r="E125" s="8" t="s">
        <v>631</v>
      </c>
      <c r="F125" s="8" t="s">
        <v>168</v>
      </c>
      <c r="G125" s="8" t="s">
        <v>799</v>
      </c>
      <c r="H125" s="9">
        <v>210</v>
      </c>
      <c r="I125" s="10">
        <v>44862</v>
      </c>
      <c r="J125" s="11">
        <v>44926</v>
      </c>
    </row>
    <row r="126" spans="1:10" ht="38.25" x14ac:dyDescent="0.25">
      <c r="A126" s="6">
        <v>121</v>
      </c>
      <c r="B126" s="7" t="str">
        <f>HYPERLINK("https://my.zakupki.prom.ua/remote/dispatcher/state_purchase_view/38307992", "UA-2022-11-02-010560-a")</f>
        <v>UA-2022-11-02-010560-a</v>
      </c>
      <c r="C126" s="8" t="s">
        <v>370</v>
      </c>
      <c r="D126" s="8" t="s">
        <v>392</v>
      </c>
      <c r="E126" s="8" t="s">
        <v>846</v>
      </c>
      <c r="F126" s="8" t="s">
        <v>207</v>
      </c>
      <c r="G126" s="8" t="s">
        <v>263</v>
      </c>
      <c r="H126" s="9">
        <v>128935</v>
      </c>
      <c r="I126" s="10">
        <v>44882</v>
      </c>
      <c r="J126" s="11">
        <v>44926</v>
      </c>
    </row>
    <row r="127" spans="1:10" ht="51" x14ac:dyDescent="0.25">
      <c r="A127" s="6">
        <v>122</v>
      </c>
      <c r="B127" s="7" t="str">
        <f>HYPERLINK("https://my.zakupki.prom.ua/remote/dispatcher/state_purchase_view/38279810", "UA-2022-11-01-009693-a")</f>
        <v>UA-2022-11-01-009693-a</v>
      </c>
      <c r="C127" s="8" t="s">
        <v>417</v>
      </c>
      <c r="D127" s="8" t="s">
        <v>462</v>
      </c>
      <c r="E127" s="8" t="s">
        <v>785</v>
      </c>
      <c r="F127" s="8" t="s">
        <v>128</v>
      </c>
      <c r="G127" s="8" t="s">
        <v>674</v>
      </c>
      <c r="H127" s="9">
        <v>1110</v>
      </c>
      <c r="I127" s="10">
        <v>44863</v>
      </c>
      <c r="J127" s="11">
        <v>44926</v>
      </c>
    </row>
    <row r="128" spans="1:10" ht="51" x14ac:dyDescent="0.25">
      <c r="A128" s="6">
        <v>123</v>
      </c>
      <c r="B128" s="7" t="str">
        <f>HYPERLINK("https://my.zakupki.prom.ua/remote/dispatcher/state_purchase_view/38271695", "UA-2022-11-01-005615-a")</f>
        <v>UA-2022-11-01-005615-a</v>
      </c>
      <c r="C128" s="8" t="s">
        <v>446</v>
      </c>
      <c r="D128" s="8" t="s">
        <v>462</v>
      </c>
      <c r="E128" s="8" t="s">
        <v>936</v>
      </c>
      <c r="F128" s="8" t="s">
        <v>153</v>
      </c>
      <c r="G128" s="8" t="s">
        <v>331</v>
      </c>
      <c r="H128" s="9">
        <v>6560</v>
      </c>
      <c r="I128" s="10">
        <v>44862</v>
      </c>
      <c r="J128" s="11">
        <v>44926</v>
      </c>
    </row>
    <row r="129" spans="1:10" ht="51" x14ac:dyDescent="0.25">
      <c r="A129" s="6">
        <v>124</v>
      </c>
      <c r="B129" s="7" t="str">
        <f>HYPERLINK("https://my.zakupki.prom.ua/remote/dispatcher/state_purchase_view/38269001", "UA-2022-11-01-004241-a")</f>
        <v>UA-2022-11-01-004241-a</v>
      </c>
      <c r="C129" s="8" t="s">
        <v>650</v>
      </c>
      <c r="D129" s="8" t="s">
        <v>462</v>
      </c>
      <c r="E129" s="8" t="s">
        <v>614</v>
      </c>
      <c r="F129" s="8" t="s">
        <v>63</v>
      </c>
      <c r="G129" s="8" t="s">
        <v>970</v>
      </c>
      <c r="H129" s="9">
        <v>5800</v>
      </c>
      <c r="I129" s="10">
        <v>44865</v>
      </c>
      <c r="J129" s="11">
        <v>44926</v>
      </c>
    </row>
    <row r="130" spans="1:10" ht="51" x14ac:dyDescent="0.25">
      <c r="A130" s="6">
        <v>125</v>
      </c>
      <c r="B130" s="7" t="str">
        <f>HYPERLINK("https://my.zakupki.prom.ua/remote/dispatcher/state_purchase_view/38261060", "UA-2022-11-01-000392-a")</f>
        <v>UA-2022-11-01-000392-a</v>
      </c>
      <c r="C130" s="8" t="s">
        <v>538</v>
      </c>
      <c r="D130" s="8" t="s">
        <v>462</v>
      </c>
      <c r="E130" s="8" t="s">
        <v>402</v>
      </c>
      <c r="F130" s="8" t="s">
        <v>165</v>
      </c>
      <c r="G130" s="8" t="s">
        <v>135</v>
      </c>
      <c r="H130" s="9">
        <v>1390</v>
      </c>
      <c r="I130" s="10">
        <v>44862</v>
      </c>
      <c r="J130" s="11">
        <v>44926</v>
      </c>
    </row>
    <row r="131" spans="1:10" ht="51" x14ac:dyDescent="0.25">
      <c r="A131" s="6">
        <v>126</v>
      </c>
      <c r="B131" s="7" t="str">
        <f>HYPERLINK("https://my.zakupki.prom.ua/remote/dispatcher/state_purchase_view/38256528", "UA-2022-10-31-007716-a")</f>
        <v>UA-2022-10-31-007716-a</v>
      </c>
      <c r="C131" s="8" t="s">
        <v>710</v>
      </c>
      <c r="D131" s="8" t="s">
        <v>462</v>
      </c>
      <c r="E131" s="8" t="s">
        <v>850</v>
      </c>
      <c r="F131" s="8" t="s">
        <v>231</v>
      </c>
      <c r="G131" s="8" t="s">
        <v>50</v>
      </c>
      <c r="H131" s="9">
        <v>3699</v>
      </c>
      <c r="I131" s="10">
        <v>44862</v>
      </c>
      <c r="J131" s="11">
        <v>44926</v>
      </c>
    </row>
    <row r="132" spans="1:10" ht="51" x14ac:dyDescent="0.25">
      <c r="A132" s="6">
        <v>127</v>
      </c>
      <c r="B132" s="7" t="str">
        <f>HYPERLINK("https://my.zakupki.prom.ua/remote/dispatcher/state_purchase_view/38256022", "UA-2022-10-31-007466-a")</f>
        <v>UA-2022-10-31-007466-a</v>
      </c>
      <c r="C132" s="8" t="s">
        <v>930</v>
      </c>
      <c r="D132" s="8" t="s">
        <v>462</v>
      </c>
      <c r="E132" s="8" t="s">
        <v>631</v>
      </c>
      <c r="F132" s="8" t="s">
        <v>168</v>
      </c>
      <c r="G132" s="8" t="s">
        <v>798</v>
      </c>
      <c r="H132" s="9">
        <v>32400</v>
      </c>
      <c r="I132" s="10">
        <v>44862</v>
      </c>
      <c r="J132" s="11">
        <v>44926</v>
      </c>
    </row>
    <row r="133" spans="1:10" ht="51" x14ac:dyDescent="0.25">
      <c r="A133" s="6">
        <v>128</v>
      </c>
      <c r="B133" s="7" t="str">
        <f>HYPERLINK("https://my.zakupki.prom.ua/remote/dispatcher/state_purchase_view/38255443", "UA-2022-10-31-007254-a")</f>
        <v>UA-2022-10-31-007254-a</v>
      </c>
      <c r="C133" s="8" t="s">
        <v>459</v>
      </c>
      <c r="D133" s="8" t="s">
        <v>462</v>
      </c>
      <c r="E133" s="8" t="s">
        <v>614</v>
      </c>
      <c r="F133" s="8" t="s">
        <v>63</v>
      </c>
      <c r="G133" s="8" t="s">
        <v>308</v>
      </c>
      <c r="H133" s="9">
        <v>2874</v>
      </c>
      <c r="I133" s="10">
        <v>44860</v>
      </c>
      <c r="J133" s="11">
        <v>44926</v>
      </c>
    </row>
    <row r="134" spans="1:10" ht="51" x14ac:dyDescent="0.25">
      <c r="A134" s="6">
        <v>129</v>
      </c>
      <c r="B134" s="7" t="str">
        <f>HYPERLINK("https://my.zakupki.prom.ua/remote/dispatcher/state_purchase_view/38249555", "UA-2022-10-31-004286-a")</f>
        <v>UA-2022-10-31-004286-a</v>
      </c>
      <c r="C134" s="8" t="s">
        <v>544</v>
      </c>
      <c r="D134" s="8" t="s">
        <v>462</v>
      </c>
      <c r="E134" s="8" t="s">
        <v>614</v>
      </c>
      <c r="F134" s="8" t="s">
        <v>63</v>
      </c>
      <c r="G134" s="8" t="s">
        <v>971</v>
      </c>
      <c r="H134" s="9">
        <v>446.4</v>
      </c>
      <c r="I134" s="10">
        <v>44860</v>
      </c>
      <c r="J134" s="11">
        <v>44926</v>
      </c>
    </row>
    <row r="135" spans="1:10" ht="63.75" x14ac:dyDescent="0.25">
      <c r="A135" s="6">
        <v>130</v>
      </c>
      <c r="B135" s="7" t="str">
        <f>HYPERLINK("https://my.zakupki.prom.ua/remote/dispatcher/state_purchase_view/38248082", "UA-2022-10-31-003598-a")</f>
        <v>UA-2022-10-31-003598-a</v>
      </c>
      <c r="C135" s="8" t="s">
        <v>696</v>
      </c>
      <c r="D135" s="8" t="s">
        <v>462</v>
      </c>
      <c r="E135" s="8" t="s">
        <v>685</v>
      </c>
      <c r="F135" s="8" t="s">
        <v>112</v>
      </c>
      <c r="G135" s="8" t="s">
        <v>125</v>
      </c>
      <c r="H135" s="9">
        <v>44.06</v>
      </c>
      <c r="I135" s="10">
        <v>44860</v>
      </c>
      <c r="J135" s="11">
        <v>44926</v>
      </c>
    </row>
    <row r="136" spans="1:10" ht="63.75" x14ac:dyDescent="0.25">
      <c r="A136" s="6">
        <v>131</v>
      </c>
      <c r="B136" s="7" t="str">
        <f>HYPERLINK("https://my.zakupki.prom.ua/remote/dispatcher/state_purchase_view/38247362", "UA-2022-10-31-003268-a")</f>
        <v>UA-2022-10-31-003268-a</v>
      </c>
      <c r="C136" s="8" t="s">
        <v>768</v>
      </c>
      <c r="D136" s="8" t="s">
        <v>462</v>
      </c>
      <c r="E136" s="8" t="s">
        <v>685</v>
      </c>
      <c r="F136" s="8" t="s">
        <v>112</v>
      </c>
      <c r="G136" s="8" t="s">
        <v>125</v>
      </c>
      <c r="H136" s="9">
        <v>2428.8200000000002</v>
      </c>
      <c r="I136" s="10">
        <v>44860</v>
      </c>
      <c r="J136" s="11">
        <v>44926</v>
      </c>
    </row>
    <row r="137" spans="1:10" ht="51" x14ac:dyDescent="0.25">
      <c r="A137" s="6">
        <v>132</v>
      </c>
      <c r="B137" s="7" t="str">
        <f>HYPERLINK("https://my.zakupki.prom.ua/remote/dispatcher/state_purchase_view/38236525", "UA-2022-10-28-010428-a")</f>
        <v>UA-2022-10-28-010428-a</v>
      </c>
      <c r="C137" s="8" t="s">
        <v>554</v>
      </c>
      <c r="D137" s="8" t="s">
        <v>462</v>
      </c>
      <c r="E137" s="8" t="s">
        <v>612</v>
      </c>
      <c r="F137" s="8" t="s">
        <v>94</v>
      </c>
      <c r="G137" s="8" t="s">
        <v>570</v>
      </c>
      <c r="H137" s="9">
        <v>395</v>
      </c>
      <c r="I137" s="10">
        <v>44859</v>
      </c>
      <c r="J137" s="11">
        <v>44926</v>
      </c>
    </row>
    <row r="138" spans="1:10" ht="51" x14ac:dyDescent="0.25">
      <c r="A138" s="6">
        <v>133</v>
      </c>
      <c r="B138" s="7" t="str">
        <f>HYPERLINK("https://my.zakupki.prom.ua/remote/dispatcher/state_purchase_view/38236401", "UA-2022-10-28-010366-a")</f>
        <v>UA-2022-10-28-010366-a</v>
      </c>
      <c r="C138" s="8" t="s">
        <v>602</v>
      </c>
      <c r="D138" s="8" t="s">
        <v>462</v>
      </c>
      <c r="E138" s="8" t="s">
        <v>612</v>
      </c>
      <c r="F138" s="8" t="s">
        <v>94</v>
      </c>
      <c r="G138" s="8" t="s">
        <v>569</v>
      </c>
      <c r="H138" s="9">
        <v>1220</v>
      </c>
      <c r="I138" s="10">
        <v>44859</v>
      </c>
      <c r="J138" s="11">
        <v>44926</v>
      </c>
    </row>
    <row r="139" spans="1:10" ht="51" x14ac:dyDescent="0.25">
      <c r="A139" s="6">
        <v>134</v>
      </c>
      <c r="B139" s="7" t="str">
        <f>HYPERLINK("https://my.zakupki.prom.ua/remote/dispatcher/state_purchase_view/38236157", "UA-2022-10-28-010237-a")</f>
        <v>UA-2022-10-28-010237-a</v>
      </c>
      <c r="C139" s="8" t="s">
        <v>758</v>
      </c>
      <c r="D139" s="8" t="s">
        <v>462</v>
      </c>
      <c r="E139" s="8" t="s">
        <v>760</v>
      </c>
      <c r="F139" s="8" t="s">
        <v>150</v>
      </c>
      <c r="G139" s="8" t="s">
        <v>305</v>
      </c>
      <c r="H139" s="9">
        <v>5200</v>
      </c>
      <c r="I139" s="10">
        <v>44859</v>
      </c>
      <c r="J139" s="11">
        <v>44926</v>
      </c>
    </row>
    <row r="140" spans="1:10" ht="63.75" x14ac:dyDescent="0.25">
      <c r="A140" s="6">
        <v>135</v>
      </c>
      <c r="B140" s="7" t="str">
        <f>HYPERLINK("https://my.zakupki.prom.ua/remote/dispatcher/state_purchase_view/38213072", "UA-2022-10-27-012041-a")</f>
        <v>UA-2022-10-27-012041-a</v>
      </c>
      <c r="C140" s="8" t="s">
        <v>884</v>
      </c>
      <c r="D140" s="8" t="s">
        <v>462</v>
      </c>
      <c r="E140" s="8" t="s">
        <v>875</v>
      </c>
      <c r="F140" s="8" t="s">
        <v>122</v>
      </c>
      <c r="G140" s="8" t="s">
        <v>47</v>
      </c>
      <c r="H140" s="9">
        <v>4645</v>
      </c>
      <c r="I140" s="10">
        <v>44858</v>
      </c>
      <c r="J140" s="11">
        <v>44926</v>
      </c>
    </row>
    <row r="141" spans="1:10" ht="51" x14ac:dyDescent="0.25">
      <c r="A141" s="6">
        <v>136</v>
      </c>
      <c r="B141" s="7" t="str">
        <f>HYPERLINK("https://my.zakupki.prom.ua/remote/dispatcher/state_purchase_view/38212723", "UA-2022-10-27-011872-a")</f>
        <v>UA-2022-10-27-011872-a</v>
      </c>
      <c r="C141" s="8" t="s">
        <v>370</v>
      </c>
      <c r="D141" s="8" t="s">
        <v>462</v>
      </c>
      <c r="E141" s="8" t="s">
        <v>864</v>
      </c>
      <c r="F141" s="8" t="s">
        <v>207</v>
      </c>
      <c r="G141" s="8" t="s">
        <v>260</v>
      </c>
      <c r="H141" s="9">
        <v>52600</v>
      </c>
      <c r="I141" s="10">
        <v>44858</v>
      </c>
      <c r="J141" s="11">
        <v>44886</v>
      </c>
    </row>
    <row r="142" spans="1:10" ht="51" x14ac:dyDescent="0.25">
      <c r="A142" s="6">
        <v>137</v>
      </c>
      <c r="B142" s="7" t="str">
        <f>HYPERLINK("https://my.zakupki.prom.ua/remote/dispatcher/state_purchase_view/38211788", "UA-2022-10-27-011385-a")</f>
        <v>UA-2022-10-27-011385-a</v>
      </c>
      <c r="C142" s="8" t="s">
        <v>403</v>
      </c>
      <c r="D142" s="8" t="s">
        <v>462</v>
      </c>
      <c r="E142" s="8" t="s">
        <v>864</v>
      </c>
      <c r="F142" s="8" t="s">
        <v>207</v>
      </c>
      <c r="G142" s="8" t="s">
        <v>261</v>
      </c>
      <c r="H142" s="9">
        <v>13995</v>
      </c>
      <c r="I142" s="10">
        <v>44858</v>
      </c>
      <c r="J142" s="11">
        <v>44886</v>
      </c>
    </row>
    <row r="143" spans="1:10" ht="51" x14ac:dyDescent="0.25">
      <c r="A143" s="6">
        <v>138</v>
      </c>
      <c r="B143" s="7" t="str">
        <f>HYPERLINK("https://my.zakupki.prom.ua/remote/dispatcher/state_purchase_view/38154583", "UA-2022-10-25-008578-a")</f>
        <v>UA-2022-10-25-008578-a</v>
      </c>
      <c r="C143" s="8" t="s">
        <v>382</v>
      </c>
      <c r="D143" s="8" t="s">
        <v>462</v>
      </c>
      <c r="E143" s="8" t="s">
        <v>780</v>
      </c>
      <c r="F143" s="8" t="s">
        <v>130</v>
      </c>
      <c r="G143" s="8" t="s">
        <v>81</v>
      </c>
      <c r="H143" s="9">
        <v>90</v>
      </c>
      <c r="I143" s="10">
        <v>44854</v>
      </c>
      <c r="J143" s="11">
        <v>44926</v>
      </c>
    </row>
    <row r="144" spans="1:10" ht="51" x14ac:dyDescent="0.25">
      <c r="A144" s="6">
        <v>139</v>
      </c>
      <c r="B144" s="7" t="str">
        <f>HYPERLINK("https://my.zakupki.prom.ua/remote/dispatcher/state_purchase_view/38077707", "UA-2022-10-20-007216-a")</f>
        <v>UA-2022-10-20-007216-a</v>
      </c>
      <c r="C144" s="8" t="s">
        <v>359</v>
      </c>
      <c r="D144" s="8" t="s">
        <v>462</v>
      </c>
      <c r="E144" s="8" t="s">
        <v>871</v>
      </c>
      <c r="F144" s="8" t="s">
        <v>196</v>
      </c>
      <c r="G144" s="8" t="s">
        <v>273</v>
      </c>
      <c r="H144" s="9">
        <v>59007.41</v>
      </c>
      <c r="I144" s="10">
        <v>44739</v>
      </c>
      <c r="J144" s="11">
        <v>44796</v>
      </c>
    </row>
    <row r="145" spans="1:10" ht="51" x14ac:dyDescent="0.25">
      <c r="A145" s="6">
        <v>140</v>
      </c>
      <c r="B145" s="7" t="str">
        <f>HYPERLINK("https://my.zakupki.prom.ua/remote/dispatcher/state_purchase_view/38060692", "UA-2022-10-19-010470-a")</f>
        <v>UA-2022-10-19-010470-a</v>
      </c>
      <c r="C145" s="8" t="s">
        <v>826</v>
      </c>
      <c r="D145" s="8" t="s">
        <v>462</v>
      </c>
      <c r="E145" s="8" t="s">
        <v>502</v>
      </c>
      <c r="F145" s="8" t="s">
        <v>97</v>
      </c>
      <c r="G145" s="8" t="s">
        <v>297</v>
      </c>
      <c r="H145" s="9">
        <v>10800</v>
      </c>
      <c r="I145" s="10">
        <v>44851</v>
      </c>
      <c r="J145" s="11">
        <v>44926</v>
      </c>
    </row>
    <row r="146" spans="1:10" ht="63.75" x14ac:dyDescent="0.25">
      <c r="A146" s="6">
        <v>141</v>
      </c>
      <c r="B146" s="7" t="str">
        <f>HYPERLINK("https://my.zakupki.prom.ua/remote/dispatcher/state_purchase_view/38059051", "UA-2022-10-19-009619-a")</f>
        <v>UA-2022-10-19-009619-a</v>
      </c>
      <c r="C146" s="8" t="s">
        <v>767</v>
      </c>
      <c r="D146" s="8" t="s">
        <v>462</v>
      </c>
      <c r="E146" s="8" t="s">
        <v>685</v>
      </c>
      <c r="F146" s="8" t="s">
        <v>112</v>
      </c>
      <c r="G146" s="8" t="s">
        <v>120</v>
      </c>
      <c r="H146" s="9">
        <v>666.69</v>
      </c>
      <c r="I146" s="10">
        <v>44848</v>
      </c>
      <c r="J146" s="11">
        <v>44926</v>
      </c>
    </row>
    <row r="147" spans="1:10" ht="51" x14ac:dyDescent="0.25">
      <c r="A147" s="6">
        <v>142</v>
      </c>
      <c r="B147" s="7" t="str">
        <f>HYPERLINK("https://my.zakupki.prom.ua/remote/dispatcher/state_purchase_view/37983837", "UA-2022-10-14-005530-a")</f>
        <v>UA-2022-10-14-005530-a</v>
      </c>
      <c r="C147" s="8" t="s">
        <v>543</v>
      </c>
      <c r="D147" s="8" t="s">
        <v>462</v>
      </c>
      <c r="E147" s="8" t="s">
        <v>614</v>
      </c>
      <c r="F147" s="8" t="s">
        <v>63</v>
      </c>
      <c r="G147" s="8" t="s">
        <v>969</v>
      </c>
      <c r="H147" s="9">
        <v>765.1</v>
      </c>
      <c r="I147" s="10">
        <v>44846</v>
      </c>
      <c r="J147" s="11">
        <v>44926</v>
      </c>
    </row>
    <row r="148" spans="1:10" ht="51" x14ac:dyDescent="0.25">
      <c r="A148" s="6">
        <v>143</v>
      </c>
      <c r="B148" s="7" t="str">
        <f>HYPERLINK("https://my.zakupki.prom.ua/remote/dispatcher/state_purchase_view/37960424", "UA-2022-10-13-005991-a")</f>
        <v>UA-2022-10-13-005991-a</v>
      </c>
      <c r="C148" s="8" t="s">
        <v>353</v>
      </c>
      <c r="D148" s="8" t="s">
        <v>462</v>
      </c>
      <c r="E148" s="8" t="s">
        <v>868</v>
      </c>
      <c r="F148" s="8" t="s">
        <v>116</v>
      </c>
      <c r="G148" s="8" t="s">
        <v>19</v>
      </c>
      <c r="H148" s="9">
        <v>5200</v>
      </c>
      <c r="I148" s="10">
        <v>44844</v>
      </c>
      <c r="J148" s="11">
        <v>44926</v>
      </c>
    </row>
    <row r="149" spans="1:10" ht="51" x14ac:dyDescent="0.25">
      <c r="A149" s="6">
        <v>144</v>
      </c>
      <c r="B149" s="7" t="str">
        <f>HYPERLINK("https://my.zakupki.prom.ua/remote/dispatcher/state_purchase_view/37958485", "UA-2022-10-13-004979-a")</f>
        <v>UA-2022-10-13-004979-a</v>
      </c>
      <c r="C149" s="8" t="s">
        <v>370</v>
      </c>
      <c r="D149" s="8" t="s">
        <v>462</v>
      </c>
      <c r="E149" s="8" t="s">
        <v>864</v>
      </c>
      <c r="F149" s="8" t="s">
        <v>207</v>
      </c>
      <c r="G149" s="8" t="s">
        <v>259</v>
      </c>
      <c r="H149" s="9">
        <v>52600</v>
      </c>
      <c r="I149" s="10">
        <v>44844</v>
      </c>
      <c r="J149" s="11">
        <v>44886</v>
      </c>
    </row>
    <row r="150" spans="1:10" ht="102" x14ac:dyDescent="0.25">
      <c r="A150" s="6">
        <v>145</v>
      </c>
      <c r="B150" s="7" t="str">
        <f>HYPERLINK("https://my.zakupki.prom.ua/remote/dispatcher/state_purchase_view/37878413", "UA-2022-10-07-003522-a")</f>
        <v>UA-2022-10-07-003522-a</v>
      </c>
      <c r="C150" s="8" t="s">
        <v>725</v>
      </c>
      <c r="D150" s="8" t="s">
        <v>462</v>
      </c>
      <c r="E150" s="8" t="s">
        <v>424</v>
      </c>
      <c r="F150" s="8" t="s">
        <v>29</v>
      </c>
      <c r="G150" s="8" t="s">
        <v>111</v>
      </c>
      <c r="H150" s="9">
        <v>945</v>
      </c>
      <c r="I150" s="10">
        <v>44841</v>
      </c>
      <c r="J150" s="11">
        <v>44926</v>
      </c>
    </row>
    <row r="151" spans="1:10" ht="51" x14ac:dyDescent="0.25">
      <c r="A151" s="6">
        <v>146</v>
      </c>
      <c r="B151" s="7" t="str">
        <f>HYPERLINK("https://my.zakupki.prom.ua/remote/dispatcher/state_purchase_view/37877569", "UA-2022-10-07-003040-a")</f>
        <v>UA-2022-10-07-003040-a</v>
      </c>
      <c r="C151" s="8" t="s">
        <v>397</v>
      </c>
      <c r="D151" s="8" t="s">
        <v>462</v>
      </c>
      <c r="E151" s="8" t="s">
        <v>612</v>
      </c>
      <c r="F151" s="8" t="s">
        <v>94</v>
      </c>
      <c r="G151" s="8"/>
      <c r="H151" s="9">
        <v>2730</v>
      </c>
      <c r="I151" s="8" t="s">
        <v>0</v>
      </c>
      <c r="J151" s="11"/>
    </row>
    <row r="152" spans="1:10" ht="51" x14ac:dyDescent="0.25">
      <c r="A152" s="6">
        <v>147</v>
      </c>
      <c r="B152" s="7" t="str">
        <f>HYPERLINK("https://my.zakupki.prom.ua/remote/dispatcher/state_purchase_view/37877070", "UA-2022-10-07-002801-a")</f>
        <v>UA-2022-10-07-002801-a</v>
      </c>
      <c r="C152" s="8" t="s">
        <v>553</v>
      </c>
      <c r="D152" s="8" t="s">
        <v>462</v>
      </c>
      <c r="E152" s="8" t="s">
        <v>612</v>
      </c>
      <c r="F152" s="8" t="s">
        <v>94</v>
      </c>
      <c r="G152" s="8" t="s">
        <v>568</v>
      </c>
      <c r="H152" s="9">
        <v>474</v>
      </c>
      <c r="I152" s="10">
        <v>44839</v>
      </c>
      <c r="J152" s="11">
        <v>44926</v>
      </c>
    </row>
    <row r="153" spans="1:10" ht="63.75" x14ac:dyDescent="0.25">
      <c r="A153" s="6">
        <v>148</v>
      </c>
      <c r="B153" s="7" t="str">
        <f>HYPERLINK("https://my.zakupki.prom.ua/remote/dispatcher/state_purchase_view/37865588", "UA-2022-10-06-009997-a")</f>
        <v>UA-2022-10-06-009997-a</v>
      </c>
      <c r="C153" s="8" t="s">
        <v>638</v>
      </c>
      <c r="D153" s="8" t="s">
        <v>462</v>
      </c>
      <c r="E153" s="8" t="s">
        <v>862</v>
      </c>
      <c r="F153" s="8" t="s">
        <v>216</v>
      </c>
      <c r="G153" s="8" t="s">
        <v>164</v>
      </c>
      <c r="H153" s="9">
        <v>483</v>
      </c>
      <c r="I153" s="10">
        <v>44838</v>
      </c>
      <c r="J153" s="11">
        <v>44926</v>
      </c>
    </row>
    <row r="154" spans="1:10" ht="51" x14ac:dyDescent="0.25">
      <c r="A154" s="6">
        <v>149</v>
      </c>
      <c r="B154" s="7" t="str">
        <f>HYPERLINK("https://my.zakupki.prom.ua/remote/dispatcher/state_purchase_view/37832035", "UA-2022-10-05-004848-a")</f>
        <v>UA-2022-10-05-004848-a</v>
      </c>
      <c r="C154" s="8" t="s">
        <v>457</v>
      </c>
      <c r="D154" s="8" t="s">
        <v>462</v>
      </c>
      <c r="E154" s="8" t="s">
        <v>856</v>
      </c>
      <c r="F154" s="8" t="s">
        <v>162</v>
      </c>
      <c r="G154" s="8" t="s">
        <v>493</v>
      </c>
      <c r="H154" s="9">
        <v>892</v>
      </c>
      <c r="I154" s="10">
        <v>44838</v>
      </c>
      <c r="J154" s="11">
        <v>44926</v>
      </c>
    </row>
    <row r="155" spans="1:10" ht="51" x14ac:dyDescent="0.25">
      <c r="A155" s="6">
        <v>150</v>
      </c>
      <c r="B155" s="7" t="str">
        <f>HYPERLINK("https://my.zakupki.prom.ua/remote/dispatcher/state_purchase_view/37819851", "UA-2022-10-04-010355-a")</f>
        <v>UA-2022-10-04-010355-a</v>
      </c>
      <c r="C155" s="8" t="s">
        <v>542</v>
      </c>
      <c r="D155" s="8" t="s">
        <v>462</v>
      </c>
      <c r="E155" s="8" t="s">
        <v>614</v>
      </c>
      <c r="F155" s="8" t="s">
        <v>63</v>
      </c>
      <c r="G155" s="8" t="s">
        <v>968</v>
      </c>
      <c r="H155" s="9">
        <v>1105</v>
      </c>
      <c r="I155" s="10">
        <v>44834</v>
      </c>
      <c r="J155" s="11">
        <v>44926</v>
      </c>
    </row>
    <row r="156" spans="1:10" ht="51" x14ac:dyDescent="0.25">
      <c r="A156" s="6">
        <v>151</v>
      </c>
      <c r="B156" s="7" t="str">
        <f>HYPERLINK("https://my.zakupki.prom.ua/remote/dispatcher/state_purchase_view/37815250", "UA-2022-10-04-007886-a")</f>
        <v>UA-2022-10-04-007886-a</v>
      </c>
      <c r="C156" s="8" t="s">
        <v>687</v>
      </c>
      <c r="D156" s="8" t="s">
        <v>462</v>
      </c>
      <c r="E156" s="8" t="s">
        <v>785</v>
      </c>
      <c r="F156" s="8" t="s">
        <v>128</v>
      </c>
      <c r="G156" s="8" t="s">
        <v>673</v>
      </c>
      <c r="H156" s="9">
        <v>95</v>
      </c>
      <c r="I156" s="10">
        <v>44833</v>
      </c>
      <c r="J156" s="11">
        <v>44926</v>
      </c>
    </row>
    <row r="157" spans="1:10" ht="51" x14ac:dyDescent="0.25">
      <c r="A157" s="6">
        <v>152</v>
      </c>
      <c r="B157" s="7" t="str">
        <f>HYPERLINK("https://my.zakupki.prom.ua/remote/dispatcher/state_purchase_view/37814738", "UA-2022-10-04-007675-a")</f>
        <v>UA-2022-10-04-007675-a</v>
      </c>
      <c r="C157" s="8" t="s">
        <v>473</v>
      </c>
      <c r="D157" s="8" t="s">
        <v>462</v>
      </c>
      <c r="E157" s="8" t="s">
        <v>785</v>
      </c>
      <c r="F157" s="8" t="s">
        <v>128</v>
      </c>
      <c r="G157" s="8" t="s">
        <v>673</v>
      </c>
      <c r="H157" s="9">
        <v>97</v>
      </c>
      <c r="I157" s="10">
        <v>44833</v>
      </c>
      <c r="J157" s="11">
        <v>44926</v>
      </c>
    </row>
    <row r="158" spans="1:10" ht="51" x14ac:dyDescent="0.25">
      <c r="A158" s="6">
        <v>153</v>
      </c>
      <c r="B158" s="7" t="str">
        <f>HYPERLINK("https://my.zakupki.prom.ua/remote/dispatcher/state_purchase_view/37814373", "UA-2022-10-04-007446-a")</f>
        <v>UA-2022-10-04-007446-a</v>
      </c>
      <c r="C158" s="8" t="s">
        <v>396</v>
      </c>
      <c r="D158" s="8" t="s">
        <v>462</v>
      </c>
      <c r="E158" s="8" t="s">
        <v>785</v>
      </c>
      <c r="F158" s="8" t="s">
        <v>128</v>
      </c>
      <c r="G158" s="8" t="s">
        <v>673</v>
      </c>
      <c r="H158" s="9">
        <v>249</v>
      </c>
      <c r="I158" s="10">
        <v>44833</v>
      </c>
      <c r="J158" s="11">
        <v>44926</v>
      </c>
    </row>
    <row r="159" spans="1:10" ht="51" x14ac:dyDescent="0.25">
      <c r="A159" s="6">
        <v>154</v>
      </c>
      <c r="B159" s="7" t="str">
        <f>HYPERLINK("https://my.zakupki.prom.ua/remote/dispatcher/state_purchase_view/37795339", "UA-2022-10-03-008566-a")</f>
        <v>UA-2022-10-03-008566-a</v>
      </c>
      <c r="C159" s="8" t="s">
        <v>693</v>
      </c>
      <c r="D159" s="8" t="s">
        <v>462</v>
      </c>
      <c r="E159" s="8" t="s">
        <v>684</v>
      </c>
      <c r="F159" s="8" t="s">
        <v>178</v>
      </c>
      <c r="G159" s="8" t="s">
        <v>65</v>
      </c>
      <c r="H159" s="9">
        <v>2090</v>
      </c>
      <c r="I159" s="10">
        <v>44833</v>
      </c>
      <c r="J159" s="11">
        <v>44926</v>
      </c>
    </row>
    <row r="160" spans="1:10" ht="51" x14ac:dyDescent="0.25">
      <c r="A160" s="6">
        <v>155</v>
      </c>
      <c r="B160" s="7" t="str">
        <f>HYPERLINK("https://my.zakupki.prom.ua/remote/dispatcher/state_purchase_view/37780637", "UA-2022-10-03-000957-a")</f>
        <v>UA-2022-10-03-000957-a</v>
      </c>
      <c r="C160" s="8" t="s">
        <v>842</v>
      </c>
      <c r="D160" s="8" t="s">
        <v>462</v>
      </c>
      <c r="E160" s="8" t="s">
        <v>850</v>
      </c>
      <c r="F160" s="8" t="s">
        <v>231</v>
      </c>
      <c r="G160" s="8" t="s">
        <v>307</v>
      </c>
      <c r="H160" s="9">
        <v>1776</v>
      </c>
      <c r="I160" s="10">
        <v>44832</v>
      </c>
      <c r="J160" s="11">
        <v>44926</v>
      </c>
    </row>
    <row r="161" spans="1:10" ht="51" x14ac:dyDescent="0.25">
      <c r="A161" s="6">
        <v>156</v>
      </c>
      <c r="B161" s="7" t="str">
        <f>HYPERLINK("https://my.zakupki.prom.ua/remote/dispatcher/state_purchase_view/37780327", "UA-2022-10-03-000828-a")</f>
        <v>UA-2022-10-03-000828-a</v>
      </c>
      <c r="C161" s="8" t="s">
        <v>341</v>
      </c>
      <c r="D161" s="8" t="s">
        <v>462</v>
      </c>
      <c r="E161" s="8" t="s">
        <v>850</v>
      </c>
      <c r="F161" s="8" t="s">
        <v>231</v>
      </c>
      <c r="G161" s="8" t="s">
        <v>307</v>
      </c>
      <c r="H161" s="9">
        <v>28</v>
      </c>
      <c r="I161" s="10">
        <v>44832</v>
      </c>
      <c r="J161" s="11">
        <v>44926</v>
      </c>
    </row>
    <row r="162" spans="1:10" ht="51" x14ac:dyDescent="0.25">
      <c r="A162" s="6">
        <v>157</v>
      </c>
      <c r="B162" s="7" t="str">
        <f>HYPERLINK("https://my.zakupki.prom.ua/remote/dispatcher/state_purchase_view/37779895", "UA-2022-10-03-000596-a")</f>
        <v>UA-2022-10-03-000596-a</v>
      </c>
      <c r="C162" s="8" t="s">
        <v>439</v>
      </c>
      <c r="D162" s="8" t="s">
        <v>462</v>
      </c>
      <c r="E162" s="8" t="s">
        <v>850</v>
      </c>
      <c r="F162" s="8" t="s">
        <v>231</v>
      </c>
      <c r="G162" s="8" t="s">
        <v>307</v>
      </c>
      <c r="H162" s="9">
        <v>69</v>
      </c>
      <c r="I162" s="10">
        <v>44832</v>
      </c>
      <c r="J162" s="11">
        <v>44926</v>
      </c>
    </row>
    <row r="163" spans="1:10" ht="51" x14ac:dyDescent="0.25">
      <c r="A163" s="6">
        <v>158</v>
      </c>
      <c r="B163" s="7" t="str">
        <f>HYPERLINK("https://my.zakupki.prom.ua/remote/dispatcher/state_purchase_view/37776924", "UA-2022-09-30-007213-a")</f>
        <v>UA-2022-09-30-007213-a</v>
      </c>
      <c r="C163" s="8" t="s">
        <v>720</v>
      </c>
      <c r="D163" s="8" t="s">
        <v>462</v>
      </c>
      <c r="E163" s="8" t="s">
        <v>614</v>
      </c>
      <c r="F163" s="8" t="s">
        <v>63</v>
      </c>
      <c r="G163" s="8" t="s">
        <v>967</v>
      </c>
      <c r="H163" s="9">
        <v>182.8</v>
      </c>
      <c r="I163" s="10">
        <v>44831</v>
      </c>
      <c r="J163" s="11">
        <v>44926</v>
      </c>
    </row>
    <row r="164" spans="1:10" ht="51" x14ac:dyDescent="0.25">
      <c r="A164" s="6">
        <v>159</v>
      </c>
      <c r="B164" s="7" t="str">
        <f>HYPERLINK("https://my.zakupki.prom.ua/remote/dispatcher/state_purchase_view/37759895", "UA-2022-09-29-008363-a")</f>
        <v>UA-2022-09-29-008363-a</v>
      </c>
      <c r="C164" s="8" t="s">
        <v>403</v>
      </c>
      <c r="D164" s="8" t="s">
        <v>462</v>
      </c>
      <c r="E164" s="8" t="s">
        <v>864</v>
      </c>
      <c r="F164" s="8" t="s">
        <v>207</v>
      </c>
      <c r="G164" s="8" t="s">
        <v>258</v>
      </c>
      <c r="H164" s="9">
        <v>39195</v>
      </c>
      <c r="I164" s="10">
        <v>44830</v>
      </c>
      <c r="J164" s="11">
        <v>44886</v>
      </c>
    </row>
    <row r="165" spans="1:10" ht="25.5" x14ac:dyDescent="0.25">
      <c r="A165" s="6">
        <v>160</v>
      </c>
      <c r="B165" s="7" t="str">
        <f>HYPERLINK("https://my.zakupki.prom.ua/remote/dispatcher/state_purchase_view/37752009", "UA-2022-09-29-004112-a")</f>
        <v>UA-2022-09-29-004112-a</v>
      </c>
      <c r="C165" s="8" t="s">
        <v>370</v>
      </c>
      <c r="D165" s="8" t="s">
        <v>831</v>
      </c>
      <c r="E165" s="8"/>
      <c r="F165" s="8"/>
      <c r="G165" s="8"/>
      <c r="H165" s="8"/>
      <c r="I165" s="8" t="s">
        <v>0</v>
      </c>
      <c r="J165" s="11"/>
    </row>
    <row r="166" spans="1:10" ht="51" x14ac:dyDescent="0.25">
      <c r="A166" s="6">
        <v>161</v>
      </c>
      <c r="B166" s="7" t="str">
        <f>HYPERLINK("https://my.zakupki.prom.ua/remote/dispatcher/state_purchase_view/37741100", "UA-2022-09-28-009592-a")</f>
        <v>UA-2022-09-28-009592-a</v>
      </c>
      <c r="C166" s="8" t="s">
        <v>894</v>
      </c>
      <c r="D166" s="8" t="s">
        <v>462</v>
      </c>
      <c r="E166" s="8" t="s">
        <v>860</v>
      </c>
      <c r="F166" s="8" t="s">
        <v>220</v>
      </c>
      <c r="G166" s="8" t="s">
        <v>229</v>
      </c>
      <c r="H166" s="9">
        <v>1084</v>
      </c>
      <c r="I166" s="10">
        <v>44830</v>
      </c>
      <c r="J166" s="11">
        <v>44926</v>
      </c>
    </row>
    <row r="167" spans="1:10" ht="51" x14ac:dyDescent="0.25">
      <c r="A167" s="6">
        <v>162</v>
      </c>
      <c r="B167" s="7" t="str">
        <f>HYPERLINK("https://my.zakupki.prom.ua/remote/dispatcher/state_purchase_view/37719458", "UA-2022-09-27-010070-a")</f>
        <v>UA-2022-09-27-010070-a</v>
      </c>
      <c r="C167" s="8" t="s">
        <v>943</v>
      </c>
      <c r="D167" s="8" t="s">
        <v>462</v>
      </c>
      <c r="E167" s="8" t="s">
        <v>614</v>
      </c>
      <c r="F167" s="8" t="s">
        <v>63</v>
      </c>
      <c r="G167" s="8" t="s">
        <v>966</v>
      </c>
      <c r="H167" s="9">
        <v>1075</v>
      </c>
      <c r="I167" s="10">
        <v>44830</v>
      </c>
      <c r="J167" s="11">
        <v>44926</v>
      </c>
    </row>
    <row r="168" spans="1:10" ht="51" x14ac:dyDescent="0.25">
      <c r="A168" s="6">
        <v>163</v>
      </c>
      <c r="B168" s="7" t="str">
        <f>HYPERLINK("https://my.zakupki.prom.ua/remote/dispatcher/state_purchase_view/37718546", "UA-2022-09-27-009595-a")</f>
        <v>UA-2022-09-27-009595-a</v>
      </c>
      <c r="C168" s="8" t="s">
        <v>738</v>
      </c>
      <c r="D168" s="8" t="s">
        <v>462</v>
      </c>
      <c r="E168" s="8" t="s">
        <v>668</v>
      </c>
      <c r="F168" s="8" t="s">
        <v>174</v>
      </c>
      <c r="G168" s="8" t="s">
        <v>302</v>
      </c>
      <c r="H168" s="9">
        <v>43600</v>
      </c>
      <c r="I168" s="10">
        <v>44827</v>
      </c>
      <c r="J168" s="11">
        <v>44926</v>
      </c>
    </row>
    <row r="169" spans="1:10" ht="51" x14ac:dyDescent="0.25">
      <c r="A169" s="6">
        <v>164</v>
      </c>
      <c r="B169" s="7" t="str">
        <f>HYPERLINK("https://my.zakupki.prom.ua/remote/dispatcher/state_purchase_view/37698144", "UA-2022-09-26-010353-a")</f>
        <v>UA-2022-09-26-010353-a</v>
      </c>
      <c r="C169" s="8" t="s">
        <v>551</v>
      </c>
      <c r="D169" s="8" t="s">
        <v>462</v>
      </c>
      <c r="E169" s="8" t="s">
        <v>361</v>
      </c>
      <c r="F169" s="8" t="s">
        <v>189</v>
      </c>
      <c r="G169" s="8" t="s">
        <v>159</v>
      </c>
      <c r="H169" s="9">
        <v>10000</v>
      </c>
      <c r="I169" s="10">
        <v>44830</v>
      </c>
      <c r="J169" s="11">
        <v>44926</v>
      </c>
    </row>
    <row r="170" spans="1:10" ht="51" x14ac:dyDescent="0.25">
      <c r="A170" s="6">
        <v>165</v>
      </c>
      <c r="B170" s="7" t="str">
        <f>HYPERLINK("https://my.zakupki.prom.ua/remote/dispatcher/state_purchase_view/37651949", "UA-2022-09-22-011011-a")</f>
        <v>UA-2022-09-22-011011-a</v>
      </c>
      <c r="C170" s="8" t="s">
        <v>370</v>
      </c>
      <c r="D170" s="8" t="s">
        <v>462</v>
      </c>
      <c r="E170" s="8" t="s">
        <v>864</v>
      </c>
      <c r="F170" s="8" t="s">
        <v>207</v>
      </c>
      <c r="G170" s="8" t="s">
        <v>257</v>
      </c>
      <c r="H170" s="9">
        <v>42000</v>
      </c>
      <c r="I170" s="10">
        <v>44823</v>
      </c>
      <c r="J170" s="11">
        <v>44886</v>
      </c>
    </row>
    <row r="171" spans="1:10" ht="89.25" x14ac:dyDescent="0.25">
      <c r="A171" s="6">
        <v>166</v>
      </c>
      <c r="B171" s="7" t="str">
        <f>HYPERLINK("https://my.zakupki.prom.ua/remote/dispatcher/state_purchase_view/37647156", "UA-2022-09-22-008478-a")</f>
        <v>UA-2022-09-22-008478-a</v>
      </c>
      <c r="C171" s="8" t="s">
        <v>419</v>
      </c>
      <c r="D171" s="8" t="s">
        <v>831</v>
      </c>
      <c r="E171" s="8" t="s">
        <v>856</v>
      </c>
      <c r="F171" s="8" t="s">
        <v>162</v>
      </c>
      <c r="G171" s="8" t="s">
        <v>303</v>
      </c>
      <c r="H171" s="9">
        <v>39800</v>
      </c>
      <c r="I171" s="10">
        <v>44852</v>
      </c>
      <c r="J171" s="11">
        <v>44926</v>
      </c>
    </row>
    <row r="172" spans="1:10" ht="38.25" x14ac:dyDescent="0.25">
      <c r="A172" s="6">
        <v>167</v>
      </c>
      <c r="B172" s="7" t="str">
        <f>HYPERLINK("https://my.zakupki.prom.ua/remote/dispatcher/state_purchase_view/37623708", "UA-2022-09-21-008415-a")</f>
        <v>UA-2022-09-21-008415-a</v>
      </c>
      <c r="C172" s="8" t="s">
        <v>711</v>
      </c>
      <c r="D172" s="8" t="s">
        <v>831</v>
      </c>
      <c r="E172" s="8" t="s">
        <v>904</v>
      </c>
      <c r="F172" s="8" t="s">
        <v>152</v>
      </c>
      <c r="G172" s="8" t="s">
        <v>304</v>
      </c>
      <c r="H172" s="9">
        <v>64200</v>
      </c>
      <c r="I172" s="10">
        <v>44855</v>
      </c>
      <c r="J172" s="11">
        <v>44926</v>
      </c>
    </row>
    <row r="173" spans="1:10" ht="51" x14ac:dyDescent="0.25">
      <c r="A173" s="6">
        <v>168</v>
      </c>
      <c r="B173" s="7" t="str">
        <f>HYPERLINK("https://my.zakupki.prom.ua/remote/dispatcher/state_purchase_view/37604261", "UA-2022-09-20-011114-a")</f>
        <v>UA-2022-09-20-011114-a</v>
      </c>
      <c r="C173" s="8" t="s">
        <v>921</v>
      </c>
      <c r="D173" s="8" t="s">
        <v>462</v>
      </c>
      <c r="E173" s="8" t="s">
        <v>614</v>
      </c>
      <c r="F173" s="8" t="s">
        <v>63</v>
      </c>
      <c r="G173" s="8" t="s">
        <v>965</v>
      </c>
      <c r="H173" s="9">
        <v>212.5</v>
      </c>
      <c r="I173" s="10">
        <v>44823</v>
      </c>
      <c r="J173" s="11">
        <v>44926</v>
      </c>
    </row>
    <row r="174" spans="1:10" ht="51" x14ac:dyDescent="0.25">
      <c r="A174" s="6">
        <v>169</v>
      </c>
      <c r="B174" s="7" t="str">
        <f>HYPERLINK("https://my.zakupki.prom.ua/remote/dispatcher/state_purchase_view/37603948", "UA-2022-09-20-010957-a")</f>
        <v>UA-2022-09-20-010957-a</v>
      </c>
      <c r="C174" s="8" t="s">
        <v>650</v>
      </c>
      <c r="D174" s="8" t="s">
        <v>462</v>
      </c>
      <c r="E174" s="8" t="s">
        <v>614</v>
      </c>
      <c r="F174" s="8" t="s">
        <v>63</v>
      </c>
      <c r="G174" s="8" t="s">
        <v>965</v>
      </c>
      <c r="H174" s="9">
        <v>4972.5</v>
      </c>
      <c r="I174" s="10">
        <v>44823</v>
      </c>
      <c r="J174" s="11">
        <v>44926</v>
      </c>
    </row>
    <row r="175" spans="1:10" ht="51" x14ac:dyDescent="0.25">
      <c r="A175" s="6">
        <v>170</v>
      </c>
      <c r="B175" s="7" t="str">
        <f>HYPERLINK("https://my.zakupki.prom.ua/remote/dispatcher/state_purchase_view/37602344", "UA-2022-09-20-010136-a")</f>
        <v>UA-2022-09-20-010136-a</v>
      </c>
      <c r="C175" s="8" t="s">
        <v>422</v>
      </c>
      <c r="D175" s="8" t="s">
        <v>462</v>
      </c>
      <c r="E175" s="8" t="s">
        <v>856</v>
      </c>
      <c r="F175" s="8" t="s">
        <v>162</v>
      </c>
      <c r="G175" s="8" t="s">
        <v>492</v>
      </c>
      <c r="H175" s="9">
        <v>1350</v>
      </c>
      <c r="I175" s="10">
        <v>44823</v>
      </c>
      <c r="J175" s="11">
        <v>44926</v>
      </c>
    </row>
    <row r="176" spans="1:10" ht="51" x14ac:dyDescent="0.25">
      <c r="A176" s="6">
        <v>171</v>
      </c>
      <c r="B176" s="7" t="str">
        <f>HYPERLINK("https://my.zakupki.prom.ua/remote/dispatcher/state_purchase_view/37580053", "UA-2022-09-19-009707-a")</f>
        <v>UA-2022-09-19-009707-a</v>
      </c>
      <c r="C176" s="8" t="s">
        <v>408</v>
      </c>
      <c r="D176" s="8" t="s">
        <v>462</v>
      </c>
      <c r="E176" s="8" t="s">
        <v>856</v>
      </c>
      <c r="F176" s="8" t="s">
        <v>162</v>
      </c>
      <c r="G176" s="8" t="s">
        <v>491</v>
      </c>
      <c r="H176" s="9">
        <v>94</v>
      </c>
      <c r="I176" s="10">
        <v>44818</v>
      </c>
      <c r="J176" s="11">
        <v>44926</v>
      </c>
    </row>
    <row r="177" spans="1:10" ht="51" x14ac:dyDescent="0.25">
      <c r="A177" s="6">
        <v>172</v>
      </c>
      <c r="B177" s="7" t="str">
        <f>HYPERLINK("https://my.zakupki.prom.ua/remote/dispatcher/state_purchase_view/37579647", "UA-2022-09-19-009523-a")</f>
        <v>UA-2022-09-19-009523-a</v>
      </c>
      <c r="C177" s="8" t="s">
        <v>593</v>
      </c>
      <c r="D177" s="8" t="s">
        <v>462</v>
      </c>
      <c r="E177" s="8" t="s">
        <v>856</v>
      </c>
      <c r="F177" s="8" t="s">
        <v>162</v>
      </c>
      <c r="G177" s="8" t="s">
        <v>491</v>
      </c>
      <c r="H177" s="9">
        <v>100</v>
      </c>
      <c r="I177" s="10">
        <v>44818</v>
      </c>
      <c r="J177" s="11">
        <v>44926</v>
      </c>
    </row>
    <row r="178" spans="1:10" ht="51" x14ac:dyDescent="0.25">
      <c r="A178" s="6">
        <v>173</v>
      </c>
      <c r="B178" s="7" t="str">
        <f>HYPERLINK("https://my.zakupki.prom.ua/remote/dispatcher/state_purchase_view/37578984", "UA-2022-09-19-009180-a")</f>
        <v>UA-2022-09-19-009180-a</v>
      </c>
      <c r="C178" s="8" t="s">
        <v>434</v>
      </c>
      <c r="D178" s="8" t="s">
        <v>462</v>
      </c>
      <c r="E178" s="8" t="s">
        <v>380</v>
      </c>
      <c r="F178" s="8" t="s">
        <v>176</v>
      </c>
      <c r="G178" s="8" t="s">
        <v>296</v>
      </c>
      <c r="H178" s="9">
        <v>2340</v>
      </c>
      <c r="I178" s="10">
        <v>44818</v>
      </c>
      <c r="J178" s="11">
        <v>44926</v>
      </c>
    </row>
    <row r="179" spans="1:10" ht="76.5" x14ac:dyDescent="0.25">
      <c r="A179" s="6">
        <v>174</v>
      </c>
      <c r="B179" s="7" t="str">
        <f>HYPERLINK("https://my.zakupki.prom.ua/remote/dispatcher/state_purchase_view/37577033", "UA-2022-09-19-008108-a")</f>
        <v>UA-2022-09-19-008108-a</v>
      </c>
      <c r="C179" s="8" t="s">
        <v>349</v>
      </c>
      <c r="D179" s="8" t="s">
        <v>462</v>
      </c>
      <c r="E179" s="8" t="s">
        <v>631</v>
      </c>
      <c r="F179" s="8" t="s">
        <v>168</v>
      </c>
      <c r="G179" s="8" t="s">
        <v>330</v>
      </c>
      <c r="H179" s="9">
        <v>6400.08</v>
      </c>
      <c r="I179" s="10">
        <v>44819</v>
      </c>
      <c r="J179" s="11">
        <v>44926</v>
      </c>
    </row>
    <row r="180" spans="1:10" ht="63.75" x14ac:dyDescent="0.25">
      <c r="A180" s="6">
        <v>175</v>
      </c>
      <c r="B180" s="7" t="str">
        <f>HYPERLINK("https://my.zakupki.prom.ua/remote/dispatcher/state_purchase_view/37557449", "UA-2022-09-16-009164-a")</f>
        <v>UA-2022-09-16-009164-a</v>
      </c>
      <c r="C180" s="8" t="s">
        <v>763</v>
      </c>
      <c r="D180" s="8" t="s">
        <v>462</v>
      </c>
      <c r="E180" s="8" t="s">
        <v>875</v>
      </c>
      <c r="F180" s="8" t="s">
        <v>122</v>
      </c>
      <c r="G180" s="8" t="s">
        <v>43</v>
      </c>
      <c r="H180" s="9">
        <v>700</v>
      </c>
      <c r="I180" s="10">
        <v>44818</v>
      </c>
      <c r="J180" s="11">
        <v>44926</v>
      </c>
    </row>
    <row r="181" spans="1:10" ht="51" x14ac:dyDescent="0.25">
      <c r="A181" s="6">
        <v>176</v>
      </c>
      <c r="B181" s="7" t="str">
        <f>HYPERLINK("https://my.zakupki.prom.ua/remote/dispatcher/state_purchase_view/37537113", "UA-2022-09-15-010621-a")</f>
        <v>UA-2022-09-15-010621-a</v>
      </c>
      <c r="C181" s="8" t="s">
        <v>577</v>
      </c>
      <c r="D181" s="8" t="s">
        <v>462</v>
      </c>
      <c r="E181" s="8" t="s">
        <v>575</v>
      </c>
      <c r="F181" s="8" t="s">
        <v>133</v>
      </c>
      <c r="G181" s="8" t="s">
        <v>264</v>
      </c>
      <c r="H181" s="9">
        <v>500</v>
      </c>
      <c r="I181" s="10">
        <v>44818</v>
      </c>
      <c r="J181" s="11">
        <v>44926</v>
      </c>
    </row>
    <row r="182" spans="1:10" ht="25.5" x14ac:dyDescent="0.25">
      <c r="A182" s="6">
        <v>177</v>
      </c>
      <c r="B182" s="7" t="str">
        <f>HYPERLINK("https://my.zakupki.prom.ua/remote/dispatcher/state_purchase_view/37514862", "UA-2022-09-14-010827-a")</f>
        <v>UA-2022-09-14-010827-a</v>
      </c>
      <c r="C182" s="8" t="s">
        <v>403</v>
      </c>
      <c r="D182" s="8" t="s">
        <v>831</v>
      </c>
      <c r="E182" s="8"/>
      <c r="F182" s="8"/>
      <c r="G182" s="8"/>
      <c r="H182" s="8"/>
      <c r="I182" s="8" t="s">
        <v>0</v>
      </c>
      <c r="J182" s="11"/>
    </row>
    <row r="183" spans="1:10" ht="51" x14ac:dyDescent="0.25">
      <c r="A183" s="6">
        <v>178</v>
      </c>
      <c r="B183" s="7" t="str">
        <f>HYPERLINK("https://my.zakupki.prom.ua/remote/dispatcher/state_purchase_view/37510999", "UA-2022-09-14-008792-a")</f>
        <v>UA-2022-09-14-008792-a</v>
      </c>
      <c r="C183" s="8" t="s">
        <v>385</v>
      </c>
      <c r="D183" s="8" t="s">
        <v>462</v>
      </c>
      <c r="E183" s="8" t="s">
        <v>783</v>
      </c>
      <c r="F183" s="8" t="s">
        <v>144</v>
      </c>
      <c r="G183" s="8" t="s">
        <v>34</v>
      </c>
      <c r="H183" s="9">
        <v>4900</v>
      </c>
      <c r="I183" s="10">
        <v>44817</v>
      </c>
      <c r="J183" s="11">
        <v>44926</v>
      </c>
    </row>
    <row r="184" spans="1:10" ht="51" x14ac:dyDescent="0.25">
      <c r="A184" s="6">
        <v>179</v>
      </c>
      <c r="B184" s="7" t="str">
        <f>HYPERLINK("https://my.zakupki.prom.ua/remote/dispatcher/state_purchase_view/37510389", "UA-2022-09-14-008431-a")</f>
        <v>UA-2022-09-14-008431-a</v>
      </c>
      <c r="C184" s="8" t="s">
        <v>441</v>
      </c>
      <c r="D184" s="8" t="s">
        <v>462</v>
      </c>
      <c r="E184" s="8" t="s">
        <v>611</v>
      </c>
      <c r="F184" s="8" t="s">
        <v>158</v>
      </c>
      <c r="G184" s="8" t="s">
        <v>70</v>
      </c>
      <c r="H184" s="9">
        <v>1660</v>
      </c>
      <c r="I184" s="10">
        <v>44816</v>
      </c>
      <c r="J184" s="11">
        <v>44926</v>
      </c>
    </row>
    <row r="185" spans="1:10" ht="51" x14ac:dyDescent="0.25">
      <c r="A185" s="6">
        <v>180</v>
      </c>
      <c r="B185" s="7" t="str">
        <f>HYPERLINK("https://my.zakupki.prom.ua/remote/dispatcher/state_purchase_view/37508234", "UA-2022-09-14-007288-a")</f>
        <v>UA-2022-09-14-007288-a</v>
      </c>
      <c r="C185" s="8" t="s">
        <v>877</v>
      </c>
      <c r="D185" s="8" t="s">
        <v>462</v>
      </c>
      <c r="E185" s="8" t="s">
        <v>503</v>
      </c>
      <c r="F185" s="8" t="s">
        <v>148</v>
      </c>
      <c r="G185" s="8" t="s">
        <v>302</v>
      </c>
      <c r="H185" s="9">
        <v>360</v>
      </c>
      <c r="I185" s="10">
        <v>44813</v>
      </c>
      <c r="J185" s="11">
        <v>44926</v>
      </c>
    </row>
    <row r="186" spans="1:10" ht="51" x14ac:dyDescent="0.25">
      <c r="A186" s="6">
        <v>181</v>
      </c>
      <c r="B186" s="7" t="str">
        <f>HYPERLINK("https://my.zakupki.prom.ua/remote/dispatcher/state_purchase_view/37491949", "UA-2022-09-13-010991-a")</f>
        <v>UA-2022-09-13-010991-a</v>
      </c>
      <c r="C186" s="8" t="s">
        <v>896</v>
      </c>
      <c r="D186" s="8" t="s">
        <v>462</v>
      </c>
      <c r="E186" s="8" t="s">
        <v>613</v>
      </c>
      <c r="F186" s="8" t="s">
        <v>151</v>
      </c>
      <c r="G186" s="8" t="s">
        <v>607</v>
      </c>
      <c r="H186" s="9">
        <v>2284</v>
      </c>
      <c r="I186" s="10">
        <v>44812</v>
      </c>
      <c r="J186" s="11">
        <v>44926</v>
      </c>
    </row>
    <row r="187" spans="1:10" ht="63.75" x14ac:dyDescent="0.25">
      <c r="A187" s="6">
        <v>182</v>
      </c>
      <c r="B187" s="7" t="str">
        <f>HYPERLINK("https://my.zakupki.prom.ua/remote/dispatcher/state_purchase_view/37491381", "UA-2022-09-13-010689-a")</f>
        <v>UA-2022-09-13-010689-a</v>
      </c>
      <c r="C187" s="8" t="s">
        <v>691</v>
      </c>
      <c r="D187" s="8" t="s">
        <v>462</v>
      </c>
      <c r="E187" s="8" t="s">
        <v>853</v>
      </c>
      <c r="F187" s="8" t="s">
        <v>170</v>
      </c>
      <c r="G187" s="8" t="s">
        <v>64</v>
      </c>
      <c r="H187" s="9">
        <v>1020</v>
      </c>
      <c r="I187" s="10">
        <v>44812</v>
      </c>
      <c r="J187" s="11">
        <v>44926</v>
      </c>
    </row>
    <row r="188" spans="1:10" ht="51" x14ac:dyDescent="0.25">
      <c r="A188" s="6">
        <v>183</v>
      </c>
      <c r="B188" s="7" t="str">
        <f>HYPERLINK("https://my.zakupki.prom.ua/remote/dispatcher/state_purchase_view/37485203", "UA-2022-09-13-007455-a")</f>
        <v>UA-2022-09-13-007455-a</v>
      </c>
      <c r="C188" s="8" t="s">
        <v>899</v>
      </c>
      <c r="D188" s="8" t="s">
        <v>462</v>
      </c>
      <c r="E188" s="8" t="s">
        <v>614</v>
      </c>
      <c r="F188" s="8" t="s">
        <v>63</v>
      </c>
      <c r="G188" s="8" t="s">
        <v>964</v>
      </c>
      <c r="H188" s="9">
        <v>104</v>
      </c>
      <c r="I188" s="10">
        <v>44812</v>
      </c>
      <c r="J188" s="11">
        <v>44926</v>
      </c>
    </row>
    <row r="189" spans="1:10" ht="76.5" x14ac:dyDescent="0.25">
      <c r="A189" s="6">
        <v>184</v>
      </c>
      <c r="B189" s="7" t="str">
        <f>HYPERLINK("https://my.zakupki.prom.ua/remote/dispatcher/state_purchase_view/37424913", "UA-2022-09-08-010323-a")</f>
        <v>UA-2022-09-08-010323-a</v>
      </c>
      <c r="C189" s="8" t="s">
        <v>746</v>
      </c>
      <c r="D189" s="8" t="s">
        <v>462</v>
      </c>
      <c r="E189" s="8" t="s">
        <v>760</v>
      </c>
      <c r="F189" s="8" t="s">
        <v>150</v>
      </c>
      <c r="G189" s="8" t="s">
        <v>294</v>
      </c>
      <c r="H189" s="9">
        <v>10200</v>
      </c>
      <c r="I189" s="10">
        <v>44810</v>
      </c>
      <c r="J189" s="11">
        <v>44926</v>
      </c>
    </row>
    <row r="190" spans="1:10" ht="25.5" x14ac:dyDescent="0.25">
      <c r="A190" s="6">
        <v>185</v>
      </c>
      <c r="B190" s="7" t="str">
        <f>HYPERLINK("https://my.zakupki.prom.ua/remote/dispatcher/state_purchase_view/37423025", "UA-2022-09-08-009333-a")</f>
        <v>UA-2022-09-08-009333-a</v>
      </c>
      <c r="C190" s="8" t="s">
        <v>370</v>
      </c>
      <c r="D190" s="8" t="s">
        <v>831</v>
      </c>
      <c r="E190" s="8"/>
      <c r="F190" s="8"/>
      <c r="G190" s="8"/>
      <c r="H190" s="8"/>
      <c r="I190" s="8" t="s">
        <v>0</v>
      </c>
      <c r="J190" s="11"/>
    </row>
    <row r="191" spans="1:10" ht="51" x14ac:dyDescent="0.25">
      <c r="A191" s="6">
        <v>186</v>
      </c>
      <c r="B191" s="7" t="str">
        <f>HYPERLINK("https://my.zakupki.prom.ua/remote/dispatcher/state_purchase_view/37414726", "UA-2022-09-08-005050-a")</f>
        <v>UA-2022-09-08-005050-a</v>
      </c>
      <c r="C191" s="8" t="s">
        <v>835</v>
      </c>
      <c r="D191" s="8" t="s">
        <v>462</v>
      </c>
      <c r="E191" s="8" t="s">
        <v>856</v>
      </c>
      <c r="F191" s="8" t="s">
        <v>162</v>
      </c>
      <c r="G191" s="8" t="s">
        <v>488</v>
      </c>
      <c r="H191" s="9">
        <v>261</v>
      </c>
      <c r="I191" s="10">
        <v>44811</v>
      </c>
      <c r="J191" s="11">
        <v>44926</v>
      </c>
    </row>
    <row r="192" spans="1:10" ht="51" x14ac:dyDescent="0.25">
      <c r="A192" s="6">
        <v>187</v>
      </c>
      <c r="B192" s="7" t="str">
        <f>HYPERLINK("https://my.zakupki.prom.ua/remote/dispatcher/state_purchase_view/37412457", "UA-2022-09-08-003856-a")</f>
        <v>UA-2022-09-08-003856-a</v>
      </c>
      <c r="C192" s="8" t="s">
        <v>522</v>
      </c>
      <c r="D192" s="8" t="s">
        <v>462</v>
      </c>
      <c r="E192" s="8" t="s">
        <v>936</v>
      </c>
      <c r="F192" s="8" t="s">
        <v>153</v>
      </c>
      <c r="G192" s="8" t="s">
        <v>811</v>
      </c>
      <c r="H192" s="9">
        <v>1640</v>
      </c>
      <c r="I192" s="10">
        <v>44812</v>
      </c>
      <c r="J192" s="11">
        <v>44926</v>
      </c>
    </row>
    <row r="193" spans="1:10" ht="51" x14ac:dyDescent="0.25">
      <c r="A193" s="6">
        <v>188</v>
      </c>
      <c r="B193" s="7" t="str">
        <f>HYPERLINK("https://my.zakupki.prom.ua/remote/dispatcher/state_purchase_view/37402224", "UA-2022-09-07-010301-a")</f>
        <v>UA-2022-09-07-010301-a</v>
      </c>
      <c r="C193" s="8" t="s">
        <v>747</v>
      </c>
      <c r="D193" s="8" t="s">
        <v>462</v>
      </c>
      <c r="E193" s="8" t="s">
        <v>856</v>
      </c>
      <c r="F193" s="8" t="s">
        <v>162</v>
      </c>
      <c r="G193" s="8" t="s">
        <v>489</v>
      </c>
      <c r="H193" s="9">
        <v>1803</v>
      </c>
      <c r="I193" s="10">
        <v>44809</v>
      </c>
      <c r="J193" s="11">
        <v>44926</v>
      </c>
    </row>
    <row r="194" spans="1:10" ht="51" x14ac:dyDescent="0.25">
      <c r="A194" s="6">
        <v>189</v>
      </c>
      <c r="B194" s="7" t="str">
        <f>HYPERLINK("https://my.zakupki.prom.ua/remote/dispatcher/state_purchase_view/37401641", "UA-2022-09-07-009996-a")</f>
        <v>UA-2022-09-07-009996-a</v>
      </c>
      <c r="C194" s="8" t="s">
        <v>527</v>
      </c>
      <c r="D194" s="8" t="s">
        <v>462</v>
      </c>
      <c r="E194" s="8" t="s">
        <v>856</v>
      </c>
      <c r="F194" s="8" t="s">
        <v>162</v>
      </c>
      <c r="G194" s="8" t="s">
        <v>489</v>
      </c>
      <c r="H194" s="9">
        <v>297</v>
      </c>
      <c r="I194" s="10">
        <v>44809</v>
      </c>
      <c r="J194" s="11">
        <v>44926</v>
      </c>
    </row>
    <row r="195" spans="1:10" ht="51" x14ac:dyDescent="0.25">
      <c r="A195" s="6">
        <v>190</v>
      </c>
      <c r="B195" s="7" t="str">
        <f>HYPERLINK("https://my.zakupki.prom.ua/remote/dispatcher/state_purchase_view/37400649", "UA-2022-09-07-009405-a")</f>
        <v>UA-2022-09-07-009405-a</v>
      </c>
      <c r="C195" s="8" t="s">
        <v>834</v>
      </c>
      <c r="D195" s="8" t="s">
        <v>462</v>
      </c>
      <c r="E195" s="8" t="s">
        <v>856</v>
      </c>
      <c r="F195" s="8" t="s">
        <v>162</v>
      </c>
      <c r="G195" s="8" t="s">
        <v>490</v>
      </c>
      <c r="H195" s="9">
        <v>256</v>
      </c>
      <c r="I195" s="10">
        <v>44809</v>
      </c>
      <c r="J195" s="11">
        <v>44926</v>
      </c>
    </row>
    <row r="196" spans="1:10" ht="51" x14ac:dyDescent="0.25">
      <c r="A196" s="6">
        <v>191</v>
      </c>
      <c r="B196" s="7" t="str">
        <f>HYPERLINK("https://my.zakupki.prom.ua/remote/dispatcher/state_purchase_view/37372031", "UA-2022-09-06-006175-a")</f>
        <v>UA-2022-09-06-006175-a</v>
      </c>
      <c r="C196" s="8" t="s">
        <v>899</v>
      </c>
      <c r="D196" s="8" t="s">
        <v>462</v>
      </c>
      <c r="E196" s="8" t="s">
        <v>614</v>
      </c>
      <c r="F196" s="8" t="s">
        <v>63</v>
      </c>
      <c r="G196" s="8" t="s">
        <v>963</v>
      </c>
      <c r="H196" s="9">
        <v>52.36</v>
      </c>
      <c r="I196" s="10">
        <v>44806</v>
      </c>
      <c r="J196" s="11">
        <v>44926</v>
      </c>
    </row>
    <row r="197" spans="1:10" ht="51" x14ac:dyDescent="0.25">
      <c r="A197" s="6">
        <v>192</v>
      </c>
      <c r="B197" s="7" t="str">
        <f>HYPERLINK("https://my.zakupki.prom.ua/remote/dispatcher/state_purchase_view/37322096", "UA-2022-09-02-001740-a")</f>
        <v>UA-2022-09-02-001740-a</v>
      </c>
      <c r="C197" s="8" t="s">
        <v>354</v>
      </c>
      <c r="D197" s="8" t="s">
        <v>462</v>
      </c>
      <c r="E197" s="8" t="s">
        <v>868</v>
      </c>
      <c r="F197" s="8" t="s">
        <v>116</v>
      </c>
      <c r="G197" s="8" t="s">
        <v>18</v>
      </c>
      <c r="H197" s="9">
        <v>2600</v>
      </c>
      <c r="I197" s="10">
        <v>44805</v>
      </c>
      <c r="J197" s="11">
        <v>44926</v>
      </c>
    </row>
    <row r="198" spans="1:10" ht="51" x14ac:dyDescent="0.25">
      <c r="A198" s="6">
        <v>193</v>
      </c>
      <c r="B198" s="7" t="str">
        <f>HYPERLINK("https://my.zakupki.prom.ua/remote/dispatcher/state_purchase_view/37321169", "UA-2022-09-02-001249-a")</f>
        <v>UA-2022-09-02-001249-a</v>
      </c>
      <c r="C198" s="8" t="s">
        <v>830</v>
      </c>
      <c r="D198" s="8" t="s">
        <v>462</v>
      </c>
      <c r="E198" s="8" t="s">
        <v>587</v>
      </c>
      <c r="F198" s="8" t="s">
        <v>133</v>
      </c>
      <c r="G198" s="8" t="s">
        <v>235</v>
      </c>
      <c r="H198" s="9">
        <v>450</v>
      </c>
      <c r="I198" s="10">
        <v>44804</v>
      </c>
      <c r="J198" s="11">
        <v>44926</v>
      </c>
    </row>
    <row r="199" spans="1:10" ht="51" x14ac:dyDescent="0.25">
      <c r="A199" s="6">
        <v>194</v>
      </c>
      <c r="B199" s="7" t="str">
        <f>HYPERLINK("https://my.zakupki.prom.ua/remote/dispatcher/state_purchase_view/37314165", "UA-2022-09-01-007793-a")</f>
        <v>UA-2022-09-01-007793-a</v>
      </c>
      <c r="C199" s="8" t="s">
        <v>418</v>
      </c>
      <c r="D199" s="8" t="s">
        <v>462</v>
      </c>
      <c r="E199" s="8" t="s">
        <v>760</v>
      </c>
      <c r="F199" s="8" t="s">
        <v>150</v>
      </c>
      <c r="G199" s="8" t="s">
        <v>293</v>
      </c>
      <c r="H199" s="9">
        <v>23500</v>
      </c>
      <c r="I199" s="10">
        <v>44803</v>
      </c>
      <c r="J199" s="11">
        <v>44926</v>
      </c>
    </row>
    <row r="200" spans="1:10" ht="51" x14ac:dyDescent="0.25">
      <c r="A200" s="6">
        <v>195</v>
      </c>
      <c r="B200" s="7" t="str">
        <f>HYPERLINK("https://my.zakupki.prom.ua/remote/dispatcher/state_purchase_view/37297219", "UA-2022-08-31-007062-a")</f>
        <v>UA-2022-08-31-007062-a</v>
      </c>
      <c r="C200" s="8" t="s">
        <v>832</v>
      </c>
      <c r="D200" s="8" t="s">
        <v>462</v>
      </c>
      <c r="E200" s="8" t="s">
        <v>574</v>
      </c>
      <c r="F200" s="8" t="s">
        <v>66</v>
      </c>
      <c r="G200" s="8" t="s">
        <v>161</v>
      </c>
      <c r="H200" s="9">
        <v>10000</v>
      </c>
      <c r="I200" s="10">
        <v>44803</v>
      </c>
      <c r="J200" s="11">
        <v>44926</v>
      </c>
    </row>
    <row r="201" spans="1:10" ht="51" x14ac:dyDescent="0.25">
      <c r="A201" s="6">
        <v>196</v>
      </c>
      <c r="B201" s="7" t="str">
        <f>HYPERLINK("https://my.zakupki.prom.ua/remote/dispatcher/state_purchase_view/37280048", "UA-2022-08-30-007283-a")</f>
        <v>UA-2022-08-30-007283-a</v>
      </c>
      <c r="C201" s="8" t="s">
        <v>432</v>
      </c>
      <c r="D201" s="8" t="s">
        <v>462</v>
      </c>
      <c r="E201" s="8" t="s">
        <v>611</v>
      </c>
      <c r="F201" s="8" t="s">
        <v>158</v>
      </c>
      <c r="G201" s="8" t="s">
        <v>64</v>
      </c>
      <c r="H201" s="9">
        <v>6600</v>
      </c>
      <c r="I201" s="10">
        <v>44803</v>
      </c>
      <c r="J201" s="11">
        <v>44926</v>
      </c>
    </row>
    <row r="202" spans="1:10" ht="51" x14ac:dyDescent="0.25">
      <c r="A202" s="6">
        <v>197</v>
      </c>
      <c r="B202" s="7" t="str">
        <f>HYPERLINK("https://my.zakupki.prom.ua/remote/dispatcher/state_purchase_view/37276859", "UA-2022-08-30-005564-a")</f>
        <v>UA-2022-08-30-005564-a</v>
      </c>
      <c r="C202" s="8" t="s">
        <v>751</v>
      </c>
      <c r="D202" s="8" t="s">
        <v>462</v>
      </c>
      <c r="E202" s="8" t="s">
        <v>780</v>
      </c>
      <c r="F202" s="8" t="s">
        <v>130</v>
      </c>
      <c r="G202" s="8" t="s">
        <v>80</v>
      </c>
      <c r="H202" s="9">
        <v>185</v>
      </c>
      <c r="I202" s="10">
        <v>44803</v>
      </c>
      <c r="J202" s="11">
        <v>44926</v>
      </c>
    </row>
    <row r="203" spans="1:10" ht="51" x14ac:dyDescent="0.25">
      <c r="A203" s="6">
        <v>198</v>
      </c>
      <c r="B203" s="7" t="str">
        <f>HYPERLINK("https://my.zakupki.prom.ua/remote/dispatcher/state_purchase_view/37264691", "UA-2022-08-29-008610-a")</f>
        <v>UA-2022-08-29-008610-a</v>
      </c>
      <c r="C203" s="8" t="s">
        <v>839</v>
      </c>
      <c r="D203" s="8" t="s">
        <v>462</v>
      </c>
      <c r="E203" s="8" t="s">
        <v>785</v>
      </c>
      <c r="F203" s="8" t="s">
        <v>128</v>
      </c>
      <c r="G203" s="8" t="s">
        <v>672</v>
      </c>
      <c r="H203" s="9">
        <v>195</v>
      </c>
      <c r="I203" s="10">
        <v>44799</v>
      </c>
      <c r="J203" s="11">
        <v>44926</v>
      </c>
    </row>
    <row r="204" spans="1:10" ht="51" x14ac:dyDescent="0.25">
      <c r="A204" s="6">
        <v>199</v>
      </c>
      <c r="B204" s="7" t="str">
        <f>HYPERLINK("https://my.zakupki.prom.ua/remote/dispatcher/state_purchase_view/37264358", "UA-2022-08-29-008410-a")</f>
        <v>UA-2022-08-29-008410-a</v>
      </c>
      <c r="C204" s="8" t="s">
        <v>840</v>
      </c>
      <c r="D204" s="8" t="s">
        <v>462</v>
      </c>
      <c r="E204" s="8" t="s">
        <v>502</v>
      </c>
      <c r="F204" s="8" t="s">
        <v>97</v>
      </c>
      <c r="G204" s="8" t="s">
        <v>274</v>
      </c>
      <c r="H204" s="9">
        <v>990</v>
      </c>
      <c r="I204" s="10">
        <v>44799</v>
      </c>
      <c r="J204" s="11">
        <v>44926</v>
      </c>
    </row>
    <row r="205" spans="1:10" ht="51" x14ac:dyDescent="0.25">
      <c r="A205" s="6">
        <v>200</v>
      </c>
      <c r="B205" s="7" t="str">
        <f>HYPERLINK("https://my.zakupki.prom.ua/remote/dispatcher/state_purchase_view/37263616", "UA-2022-08-29-008010-a")</f>
        <v>UA-2022-08-29-008010-a</v>
      </c>
      <c r="C205" s="8" t="s">
        <v>835</v>
      </c>
      <c r="D205" s="8" t="s">
        <v>462</v>
      </c>
      <c r="E205" s="8" t="s">
        <v>856</v>
      </c>
      <c r="F205" s="8" t="s">
        <v>162</v>
      </c>
      <c r="G205" s="8" t="s">
        <v>486</v>
      </c>
      <c r="H205" s="9">
        <v>522</v>
      </c>
      <c r="I205" s="10">
        <v>44798</v>
      </c>
      <c r="J205" s="11">
        <v>44926</v>
      </c>
    </row>
    <row r="206" spans="1:10" ht="51" x14ac:dyDescent="0.25">
      <c r="A206" s="6">
        <v>201</v>
      </c>
      <c r="B206" s="7" t="str">
        <f>HYPERLINK("https://my.zakupki.prom.ua/remote/dispatcher/state_purchase_view/37244713", "UA-2022-08-26-008129-a")</f>
        <v>UA-2022-08-26-008129-a</v>
      </c>
      <c r="C206" s="8" t="s">
        <v>460</v>
      </c>
      <c r="D206" s="8" t="s">
        <v>462</v>
      </c>
      <c r="E206" s="8" t="s">
        <v>856</v>
      </c>
      <c r="F206" s="8" t="s">
        <v>162</v>
      </c>
      <c r="G206" s="8" t="s">
        <v>485</v>
      </c>
      <c r="H206" s="9">
        <v>1266.5999999999999</v>
      </c>
      <c r="I206" s="10">
        <v>44798</v>
      </c>
      <c r="J206" s="11">
        <v>44926</v>
      </c>
    </row>
    <row r="207" spans="1:10" ht="51" x14ac:dyDescent="0.25">
      <c r="A207" s="6">
        <v>202</v>
      </c>
      <c r="B207" s="7" t="str">
        <f>HYPERLINK("https://my.zakupki.prom.ua/remote/dispatcher/state_purchase_view/37240836", "UA-2022-08-26-006058-a")</f>
        <v>UA-2022-08-26-006058-a</v>
      </c>
      <c r="C207" s="8" t="s">
        <v>562</v>
      </c>
      <c r="D207" s="8" t="s">
        <v>462</v>
      </c>
      <c r="E207" s="8" t="s">
        <v>856</v>
      </c>
      <c r="F207" s="8" t="s">
        <v>162</v>
      </c>
      <c r="G207" s="8" t="s">
        <v>487</v>
      </c>
      <c r="H207" s="9">
        <v>58</v>
      </c>
      <c r="I207" s="10">
        <v>44798</v>
      </c>
      <c r="J207" s="11">
        <v>44926</v>
      </c>
    </row>
    <row r="208" spans="1:10" ht="51" x14ac:dyDescent="0.25">
      <c r="A208" s="6">
        <v>203</v>
      </c>
      <c r="B208" s="7" t="str">
        <f>HYPERLINK("https://my.zakupki.prom.ua/remote/dispatcher/state_purchase_view/37237845", "UA-2022-08-26-004574-a")</f>
        <v>UA-2022-08-26-004574-a</v>
      </c>
      <c r="C208" s="8" t="s">
        <v>461</v>
      </c>
      <c r="D208" s="8" t="s">
        <v>462</v>
      </c>
      <c r="E208" s="8" t="s">
        <v>856</v>
      </c>
      <c r="F208" s="8" t="s">
        <v>162</v>
      </c>
      <c r="G208" s="8" t="s">
        <v>484</v>
      </c>
      <c r="H208" s="9">
        <v>4520.2</v>
      </c>
      <c r="I208" s="10">
        <v>44796</v>
      </c>
      <c r="J208" s="11">
        <v>44926</v>
      </c>
    </row>
    <row r="209" spans="1:10" ht="51" x14ac:dyDescent="0.25">
      <c r="A209" s="6">
        <v>204</v>
      </c>
      <c r="B209" s="7" t="str">
        <f>HYPERLINK("https://my.zakupki.prom.ua/remote/dispatcher/state_purchase_view/37237151", "UA-2022-08-26-004238-a")</f>
        <v>UA-2022-08-26-004238-a</v>
      </c>
      <c r="C209" s="8" t="s">
        <v>562</v>
      </c>
      <c r="D209" s="8" t="s">
        <v>462</v>
      </c>
      <c r="E209" s="8" t="s">
        <v>856</v>
      </c>
      <c r="F209" s="8" t="s">
        <v>162</v>
      </c>
      <c r="G209" s="8" t="s">
        <v>483</v>
      </c>
      <c r="H209" s="9">
        <v>290</v>
      </c>
      <c r="I209" s="10">
        <v>44796</v>
      </c>
      <c r="J209" s="11">
        <v>44926</v>
      </c>
    </row>
    <row r="210" spans="1:10" ht="51" x14ac:dyDescent="0.25">
      <c r="A210" s="6">
        <v>205</v>
      </c>
      <c r="B210" s="7" t="str">
        <f>HYPERLINK("https://my.zakupki.prom.ua/remote/dispatcher/state_purchase_view/37225650", "UA-2022-08-25-008088-a")</f>
        <v>UA-2022-08-25-008088-a</v>
      </c>
      <c r="C210" s="8" t="s">
        <v>421</v>
      </c>
      <c r="D210" s="8" t="s">
        <v>462</v>
      </c>
      <c r="E210" s="8" t="s">
        <v>856</v>
      </c>
      <c r="F210" s="8" t="s">
        <v>162</v>
      </c>
      <c r="G210" s="8" t="s">
        <v>483</v>
      </c>
      <c r="H210" s="9">
        <v>417</v>
      </c>
      <c r="I210" s="10">
        <v>44796</v>
      </c>
      <c r="J210" s="11">
        <v>44926</v>
      </c>
    </row>
    <row r="211" spans="1:10" ht="51" x14ac:dyDescent="0.25">
      <c r="A211" s="6">
        <v>206</v>
      </c>
      <c r="B211" s="7" t="str">
        <f>HYPERLINK("https://my.zakupki.prom.ua/remote/dispatcher/state_purchase_view/37225023", "UA-2022-08-25-007760-a")</f>
        <v>UA-2022-08-25-007760-a</v>
      </c>
      <c r="C211" s="8" t="s">
        <v>374</v>
      </c>
      <c r="D211" s="8" t="s">
        <v>462</v>
      </c>
      <c r="E211" s="8" t="s">
        <v>849</v>
      </c>
      <c r="F211" s="8" t="s">
        <v>212</v>
      </c>
      <c r="G211" s="8" t="s">
        <v>287</v>
      </c>
      <c r="H211" s="9">
        <v>1738</v>
      </c>
      <c r="I211" s="10">
        <v>44795</v>
      </c>
      <c r="J211" s="11">
        <v>44926</v>
      </c>
    </row>
    <row r="212" spans="1:10" ht="63.75" x14ac:dyDescent="0.25">
      <c r="A212" s="6">
        <v>207</v>
      </c>
      <c r="B212" s="7" t="str">
        <f>HYPERLINK("https://my.zakupki.prom.ua/remote/dispatcher/state_purchase_view/37207690", "UA-2022-08-24-003990-a")</f>
        <v>UA-2022-08-24-003990-a</v>
      </c>
      <c r="C212" s="8" t="s">
        <v>617</v>
      </c>
      <c r="D212" s="8" t="s">
        <v>462</v>
      </c>
      <c r="E212" s="8" t="s">
        <v>853</v>
      </c>
      <c r="F212" s="8" t="s">
        <v>170</v>
      </c>
      <c r="G212" s="8" t="s">
        <v>123</v>
      </c>
      <c r="H212" s="9">
        <v>300</v>
      </c>
      <c r="I212" s="10">
        <v>44796</v>
      </c>
      <c r="J212" s="11">
        <v>44926</v>
      </c>
    </row>
    <row r="213" spans="1:10" ht="51" x14ac:dyDescent="0.25">
      <c r="A213" s="6">
        <v>208</v>
      </c>
      <c r="B213" s="7" t="str">
        <f>HYPERLINK("https://my.zakupki.prom.ua/remote/dispatcher/state_purchase_view/37207454", "UA-2022-08-24-003856-a")</f>
        <v>UA-2022-08-24-003856-a</v>
      </c>
      <c r="C213" s="8" t="s">
        <v>934</v>
      </c>
      <c r="D213" s="8" t="s">
        <v>462</v>
      </c>
      <c r="E213" s="8" t="s">
        <v>780</v>
      </c>
      <c r="F213" s="8" t="s">
        <v>130</v>
      </c>
      <c r="G213" s="8" t="s">
        <v>79</v>
      </c>
      <c r="H213" s="9">
        <v>370</v>
      </c>
      <c r="I213" s="10">
        <v>44795</v>
      </c>
      <c r="J213" s="11">
        <v>44926</v>
      </c>
    </row>
    <row r="214" spans="1:10" ht="63.75" x14ac:dyDescent="0.25">
      <c r="A214" s="6">
        <v>209</v>
      </c>
      <c r="B214" s="7" t="str">
        <f>HYPERLINK("https://my.zakupki.prom.ua/remote/dispatcher/state_purchase_view/37207204", "UA-2022-08-24-003723-a")</f>
        <v>UA-2022-08-24-003723-a</v>
      </c>
      <c r="C214" s="8" t="s">
        <v>717</v>
      </c>
      <c r="D214" s="8" t="s">
        <v>462</v>
      </c>
      <c r="E214" s="8" t="s">
        <v>858</v>
      </c>
      <c r="F214" s="8" t="s">
        <v>200</v>
      </c>
      <c r="G214" s="8" t="s">
        <v>62</v>
      </c>
      <c r="H214" s="9">
        <v>35000</v>
      </c>
      <c r="I214" s="10">
        <v>44792</v>
      </c>
      <c r="J214" s="11">
        <v>44926</v>
      </c>
    </row>
    <row r="215" spans="1:10" ht="51" x14ac:dyDescent="0.25">
      <c r="A215" s="6">
        <v>210</v>
      </c>
      <c r="B215" s="7" t="str">
        <f>HYPERLINK("https://my.zakupki.prom.ua/remote/dispatcher/state_purchase_view/37206955", "UA-2022-08-24-003593-a")</f>
        <v>UA-2022-08-24-003593-a</v>
      </c>
      <c r="C215" s="8" t="s">
        <v>722</v>
      </c>
      <c r="D215" s="8" t="s">
        <v>462</v>
      </c>
      <c r="E215" s="8" t="s">
        <v>668</v>
      </c>
      <c r="F215" s="8" t="s">
        <v>174</v>
      </c>
      <c r="G215" s="8" t="s">
        <v>290</v>
      </c>
      <c r="H215" s="9">
        <v>25800</v>
      </c>
      <c r="I215" s="10">
        <v>44792</v>
      </c>
      <c r="J215" s="11">
        <v>44926</v>
      </c>
    </row>
    <row r="216" spans="1:10" ht="76.5" x14ac:dyDescent="0.25">
      <c r="A216" s="6">
        <v>211</v>
      </c>
      <c r="B216" s="7" t="str">
        <f>HYPERLINK("https://my.zakupki.prom.ua/remote/dispatcher/state_purchase_view/37198430", "UA-2022-08-23-009566-a")</f>
        <v>UA-2022-08-23-009566-a</v>
      </c>
      <c r="C216" s="8" t="s">
        <v>622</v>
      </c>
      <c r="D216" s="8" t="s">
        <v>462</v>
      </c>
      <c r="E216" s="8" t="s">
        <v>427</v>
      </c>
      <c r="F216" s="8" t="s">
        <v>28</v>
      </c>
      <c r="G216" s="8" t="s">
        <v>292</v>
      </c>
      <c r="H216" s="9">
        <v>47824</v>
      </c>
      <c r="I216" s="10">
        <v>44792</v>
      </c>
      <c r="J216" s="11">
        <v>44926</v>
      </c>
    </row>
    <row r="217" spans="1:10" ht="51" x14ac:dyDescent="0.25">
      <c r="A217" s="6">
        <v>212</v>
      </c>
      <c r="B217" s="7" t="str">
        <f>HYPERLINK("https://my.zakupki.prom.ua/remote/dispatcher/state_purchase_view/37198298", "UA-2022-08-23-009487-a")</f>
        <v>UA-2022-08-23-009487-a</v>
      </c>
      <c r="C217" s="8" t="s">
        <v>584</v>
      </c>
      <c r="D217" s="8" t="s">
        <v>462</v>
      </c>
      <c r="E217" s="8" t="s">
        <v>760</v>
      </c>
      <c r="F217" s="8" t="s">
        <v>150</v>
      </c>
      <c r="G217" s="8" t="s">
        <v>291</v>
      </c>
      <c r="H217" s="9">
        <v>49693.32</v>
      </c>
      <c r="I217" s="10">
        <v>44792</v>
      </c>
      <c r="J217" s="11">
        <v>44926</v>
      </c>
    </row>
    <row r="218" spans="1:10" ht="51" x14ac:dyDescent="0.25">
      <c r="A218" s="6">
        <v>213</v>
      </c>
      <c r="B218" s="7" t="str">
        <f>HYPERLINK("https://my.zakupki.prom.ua/remote/dispatcher/state_purchase_view/37198079", "UA-2022-08-23-009364-a")</f>
        <v>UA-2022-08-23-009364-a</v>
      </c>
      <c r="C218" s="8" t="s">
        <v>721</v>
      </c>
      <c r="D218" s="8" t="s">
        <v>462</v>
      </c>
      <c r="E218" s="8" t="s">
        <v>500</v>
      </c>
      <c r="F218" s="8" t="s">
        <v>99</v>
      </c>
      <c r="G218" s="8" t="s">
        <v>288</v>
      </c>
      <c r="H218" s="9">
        <v>12240</v>
      </c>
      <c r="I218" s="10">
        <v>44792</v>
      </c>
      <c r="J218" s="11">
        <v>44926</v>
      </c>
    </row>
    <row r="219" spans="1:10" ht="51" x14ac:dyDescent="0.25">
      <c r="A219" s="6">
        <v>214</v>
      </c>
      <c r="B219" s="7" t="str">
        <f>HYPERLINK("https://my.zakupki.prom.ua/remote/dispatcher/state_purchase_view/37197840", "UA-2022-08-23-009218-a")</f>
        <v>UA-2022-08-23-009218-a</v>
      </c>
      <c r="C219" s="8" t="s">
        <v>516</v>
      </c>
      <c r="D219" s="8" t="s">
        <v>462</v>
      </c>
      <c r="E219" s="8" t="s">
        <v>760</v>
      </c>
      <c r="F219" s="8" t="s">
        <v>150</v>
      </c>
      <c r="G219" s="8" t="s">
        <v>286</v>
      </c>
      <c r="H219" s="9">
        <v>45150</v>
      </c>
      <c r="I219" s="10">
        <v>44791</v>
      </c>
      <c r="J219" s="11">
        <v>44926</v>
      </c>
    </row>
    <row r="220" spans="1:10" ht="51" x14ac:dyDescent="0.25">
      <c r="A220" s="6">
        <v>215</v>
      </c>
      <c r="B220" s="7" t="str">
        <f>HYPERLINK("https://my.zakupki.prom.ua/remote/dispatcher/state_purchase_view/37197148", "UA-2022-08-23-008876-a")</f>
        <v>UA-2022-08-23-008876-a</v>
      </c>
      <c r="C220" s="8" t="s">
        <v>403</v>
      </c>
      <c r="D220" s="8" t="s">
        <v>462</v>
      </c>
      <c r="E220" s="8" t="s">
        <v>864</v>
      </c>
      <c r="F220" s="8" t="s">
        <v>207</v>
      </c>
      <c r="G220" s="8" t="s">
        <v>256</v>
      </c>
      <c r="H220" s="9">
        <v>32388</v>
      </c>
      <c r="I220" s="10">
        <v>44791</v>
      </c>
      <c r="J220" s="11">
        <v>44886</v>
      </c>
    </row>
    <row r="221" spans="1:10" ht="51" x14ac:dyDescent="0.25">
      <c r="A221" s="6">
        <v>216</v>
      </c>
      <c r="B221" s="7" t="str">
        <f>HYPERLINK("https://my.zakupki.prom.ua/remote/dispatcher/state_purchase_view/37189718", "UA-2022-08-23-004884-a")</f>
        <v>UA-2022-08-23-004884-a</v>
      </c>
      <c r="C221" s="8" t="s">
        <v>771</v>
      </c>
      <c r="D221" s="8" t="s">
        <v>462</v>
      </c>
      <c r="E221" s="8" t="s">
        <v>760</v>
      </c>
      <c r="F221" s="8" t="s">
        <v>150</v>
      </c>
      <c r="G221" s="8" t="s">
        <v>284</v>
      </c>
      <c r="H221" s="9">
        <v>19440</v>
      </c>
      <c r="I221" s="10">
        <v>44791</v>
      </c>
      <c r="J221" s="11">
        <v>44926</v>
      </c>
    </row>
    <row r="222" spans="1:10" ht="89.25" x14ac:dyDescent="0.25">
      <c r="A222" s="6">
        <v>217</v>
      </c>
      <c r="B222" s="7" t="str">
        <f>HYPERLINK("https://my.zakupki.prom.ua/remote/dispatcher/state_purchase_view/37178316", "UA-2022-08-22-010080-a")</f>
        <v>UA-2022-08-22-010080-a</v>
      </c>
      <c r="C222" s="8" t="s">
        <v>739</v>
      </c>
      <c r="D222" s="8" t="s">
        <v>462</v>
      </c>
      <c r="E222" s="8" t="s">
        <v>505</v>
      </c>
      <c r="F222" s="8" t="s">
        <v>224</v>
      </c>
      <c r="G222" s="8" t="s">
        <v>285</v>
      </c>
      <c r="H222" s="9">
        <v>29985.599999999999</v>
      </c>
      <c r="I222" s="10">
        <v>44791</v>
      </c>
      <c r="J222" s="11">
        <v>44926</v>
      </c>
    </row>
    <row r="223" spans="1:10" ht="51" x14ac:dyDescent="0.25">
      <c r="A223" s="6">
        <v>218</v>
      </c>
      <c r="B223" s="7" t="str">
        <f>HYPERLINK("https://my.zakupki.prom.ua/remote/dispatcher/state_purchase_view/37155803", "UA-2022-08-19-008228-a")</f>
        <v>UA-2022-08-19-008228-a</v>
      </c>
      <c r="C223" s="8" t="s">
        <v>386</v>
      </c>
      <c r="D223" s="8" t="s">
        <v>462</v>
      </c>
      <c r="E223" s="8" t="s">
        <v>783</v>
      </c>
      <c r="F223" s="8" t="s">
        <v>144</v>
      </c>
      <c r="G223" s="8" t="s">
        <v>32</v>
      </c>
      <c r="H223" s="9">
        <v>4700</v>
      </c>
      <c r="I223" s="10">
        <v>44790</v>
      </c>
      <c r="J223" s="11">
        <v>44926</v>
      </c>
    </row>
    <row r="224" spans="1:10" ht="51" x14ac:dyDescent="0.25">
      <c r="A224" s="6">
        <v>219</v>
      </c>
      <c r="B224" s="7" t="str">
        <f>HYPERLINK("https://my.zakupki.prom.ua/remote/dispatcher/state_purchase_view/37151797", "UA-2022-08-19-006066-a")</f>
        <v>UA-2022-08-19-006066-a</v>
      </c>
      <c r="C224" s="8" t="s">
        <v>398</v>
      </c>
      <c r="D224" s="8" t="s">
        <v>462</v>
      </c>
      <c r="E224" s="8" t="s">
        <v>922</v>
      </c>
      <c r="F224" s="8" t="s">
        <v>149</v>
      </c>
      <c r="G224" s="8" t="s">
        <v>27</v>
      </c>
      <c r="H224" s="9">
        <v>8470</v>
      </c>
      <c r="I224" s="10">
        <v>44790</v>
      </c>
      <c r="J224" s="11">
        <v>44926</v>
      </c>
    </row>
    <row r="225" spans="1:10" ht="51" x14ac:dyDescent="0.25">
      <c r="A225" s="6">
        <v>220</v>
      </c>
      <c r="B225" s="7" t="str">
        <f>HYPERLINK("https://my.zakupki.prom.ua/remote/dispatcher/state_purchase_view/37149032", "UA-2022-08-19-004586-a")</f>
        <v>UA-2022-08-19-004586-a</v>
      </c>
      <c r="C225" s="8" t="s">
        <v>715</v>
      </c>
      <c r="D225" s="8" t="s">
        <v>462</v>
      </c>
      <c r="E225" s="8" t="s">
        <v>856</v>
      </c>
      <c r="F225" s="8" t="s">
        <v>162</v>
      </c>
      <c r="G225" s="8" t="s">
        <v>482</v>
      </c>
      <c r="H225" s="9">
        <v>996</v>
      </c>
      <c r="I225" s="10">
        <v>44790</v>
      </c>
      <c r="J225" s="11">
        <v>44926</v>
      </c>
    </row>
    <row r="226" spans="1:10" ht="63.75" x14ac:dyDescent="0.25">
      <c r="A226" s="6">
        <v>221</v>
      </c>
      <c r="B226" s="7" t="str">
        <f>HYPERLINK("https://my.zakupki.prom.ua/remote/dispatcher/state_purchase_view/37147813", "UA-2022-08-19-003963-a")</f>
        <v>UA-2022-08-19-003963-a</v>
      </c>
      <c r="C226" s="8" t="s">
        <v>655</v>
      </c>
      <c r="D226" s="8" t="s">
        <v>462</v>
      </c>
      <c r="E226" s="8" t="s">
        <v>678</v>
      </c>
      <c r="F226" s="8" t="s">
        <v>104</v>
      </c>
      <c r="G226" s="8" t="s">
        <v>75</v>
      </c>
      <c r="H226" s="9">
        <v>1428</v>
      </c>
      <c r="I226" s="10">
        <v>44791</v>
      </c>
      <c r="J226" s="11">
        <v>45156</v>
      </c>
    </row>
    <row r="227" spans="1:10" ht="76.5" x14ac:dyDescent="0.25">
      <c r="A227" s="6">
        <v>222</v>
      </c>
      <c r="B227" s="7" t="str">
        <f>HYPERLINK("https://my.zakupki.prom.ua/remote/dispatcher/state_purchase_view/37138660", "UA-2022-08-18-010272-a")</f>
        <v>UA-2022-08-18-010272-a</v>
      </c>
      <c r="C227" s="8" t="s">
        <v>902</v>
      </c>
      <c r="D227" s="8" t="s">
        <v>462</v>
      </c>
      <c r="E227" s="8" t="s">
        <v>847</v>
      </c>
      <c r="F227" s="8" t="s">
        <v>213</v>
      </c>
      <c r="G227" s="8" t="s">
        <v>197</v>
      </c>
      <c r="H227" s="9">
        <v>440</v>
      </c>
      <c r="I227" s="10">
        <v>44788</v>
      </c>
      <c r="J227" s="11">
        <v>44926</v>
      </c>
    </row>
    <row r="228" spans="1:10" ht="63.75" x14ac:dyDescent="0.25">
      <c r="A228" s="6">
        <v>223</v>
      </c>
      <c r="B228" s="7" t="str">
        <f>HYPERLINK("https://my.zakupki.prom.ua/remote/dispatcher/state_purchase_view/37138353", "UA-2022-08-18-010121-a")</f>
        <v>UA-2022-08-18-010121-a</v>
      </c>
      <c r="C228" s="8" t="s">
        <v>656</v>
      </c>
      <c r="D228" s="8" t="s">
        <v>462</v>
      </c>
      <c r="E228" s="8" t="s">
        <v>678</v>
      </c>
      <c r="F228" s="8" t="s">
        <v>104</v>
      </c>
      <c r="G228" s="8" t="s">
        <v>77</v>
      </c>
      <c r="H228" s="9">
        <v>15068</v>
      </c>
      <c r="I228" s="10">
        <v>44789</v>
      </c>
      <c r="J228" s="11">
        <v>45154</v>
      </c>
    </row>
    <row r="229" spans="1:10" ht="51" x14ac:dyDescent="0.25">
      <c r="A229" s="6">
        <v>224</v>
      </c>
      <c r="B229" s="7" t="str">
        <f>HYPERLINK("https://my.zakupki.prom.ua/remote/dispatcher/state_purchase_view/37089715", "UA-2022-08-16-006108-a")</f>
        <v>UA-2022-08-16-006108-a</v>
      </c>
      <c r="C229" s="8" t="s">
        <v>836</v>
      </c>
      <c r="D229" s="8" t="s">
        <v>462</v>
      </c>
      <c r="E229" s="8" t="s">
        <v>856</v>
      </c>
      <c r="F229" s="8" t="s">
        <v>162</v>
      </c>
      <c r="G229" s="8" t="s">
        <v>481</v>
      </c>
      <c r="H229" s="9">
        <v>84</v>
      </c>
      <c r="I229" s="10">
        <v>44789</v>
      </c>
      <c r="J229" s="11">
        <v>44926</v>
      </c>
    </row>
    <row r="230" spans="1:10" ht="63.75" x14ac:dyDescent="0.25">
      <c r="A230" s="6">
        <v>225</v>
      </c>
      <c r="B230" s="7" t="str">
        <f>HYPERLINK("https://my.zakupki.prom.ua/remote/dispatcher/state_purchase_view/37055602", "UA-2022-08-12-008864-a")</f>
        <v>UA-2022-08-12-008864-a</v>
      </c>
      <c r="C230" s="8" t="s">
        <v>625</v>
      </c>
      <c r="D230" s="8" t="s">
        <v>462</v>
      </c>
      <c r="E230" s="8" t="s">
        <v>399</v>
      </c>
      <c r="F230" s="8" t="s">
        <v>139</v>
      </c>
      <c r="G230" s="8" t="s">
        <v>284</v>
      </c>
      <c r="H230" s="9">
        <v>49587.5</v>
      </c>
      <c r="I230" s="10">
        <v>44782</v>
      </c>
      <c r="J230" s="11">
        <v>44926</v>
      </c>
    </row>
    <row r="231" spans="1:10" ht="51" x14ac:dyDescent="0.25">
      <c r="A231" s="6">
        <v>226</v>
      </c>
      <c r="B231" s="7" t="str">
        <f>HYPERLINK("https://my.zakupki.prom.ua/remote/dispatcher/state_purchase_view/37041625", "UA-2022-08-12-001649-a")</f>
        <v>UA-2022-08-12-001649-a</v>
      </c>
      <c r="C231" s="8" t="s">
        <v>370</v>
      </c>
      <c r="D231" s="8" t="s">
        <v>462</v>
      </c>
      <c r="E231" s="8" t="s">
        <v>864</v>
      </c>
      <c r="F231" s="8" t="s">
        <v>207</v>
      </c>
      <c r="G231" s="8" t="s">
        <v>255</v>
      </c>
      <c r="H231" s="9">
        <v>78705</v>
      </c>
      <c r="I231" s="10">
        <v>44777</v>
      </c>
      <c r="J231" s="11">
        <v>44796</v>
      </c>
    </row>
    <row r="232" spans="1:10" ht="51" x14ac:dyDescent="0.25">
      <c r="A232" s="6">
        <v>227</v>
      </c>
      <c r="B232" s="7" t="str">
        <f>HYPERLINK("https://my.zakupki.prom.ua/remote/dispatcher/state_purchase_view/37036532", "UA-2022-08-11-010303-a")</f>
        <v>UA-2022-08-11-010303-a</v>
      </c>
      <c r="C232" s="8" t="s">
        <v>561</v>
      </c>
      <c r="D232" s="8" t="s">
        <v>462</v>
      </c>
      <c r="E232" s="8" t="s">
        <v>856</v>
      </c>
      <c r="F232" s="8" t="s">
        <v>162</v>
      </c>
      <c r="G232" s="8" t="s">
        <v>480</v>
      </c>
      <c r="H232" s="9">
        <v>290</v>
      </c>
      <c r="I232" s="10">
        <v>44782</v>
      </c>
      <c r="J232" s="11">
        <v>44926</v>
      </c>
    </row>
    <row r="233" spans="1:10" ht="51" x14ac:dyDescent="0.25">
      <c r="A233" s="6">
        <v>228</v>
      </c>
      <c r="B233" s="7" t="str">
        <f>HYPERLINK("https://my.zakupki.prom.ua/remote/dispatcher/state_purchase_view/37034644", "UA-2022-08-11-009275-a")</f>
        <v>UA-2022-08-11-009275-a</v>
      </c>
      <c r="C233" s="8" t="s">
        <v>913</v>
      </c>
      <c r="D233" s="8" t="s">
        <v>462</v>
      </c>
      <c r="E233" s="8" t="s">
        <v>854</v>
      </c>
      <c r="F233" s="8" t="s">
        <v>179</v>
      </c>
      <c r="G233" s="8" t="s">
        <v>332</v>
      </c>
      <c r="H233" s="9">
        <v>2256</v>
      </c>
      <c r="I233" s="10">
        <v>44783</v>
      </c>
      <c r="J233" s="11">
        <v>44926</v>
      </c>
    </row>
    <row r="234" spans="1:10" ht="63.75" x14ac:dyDescent="0.25">
      <c r="A234" s="6">
        <v>229</v>
      </c>
      <c r="B234" s="7" t="str">
        <f>HYPERLINK("https://my.zakupki.prom.ua/remote/dispatcher/state_purchase_view/37030079", "UA-2022-08-11-006967-a")</f>
        <v>UA-2022-08-11-006967-a</v>
      </c>
      <c r="C234" s="8" t="s">
        <v>748</v>
      </c>
      <c r="D234" s="8" t="s">
        <v>462</v>
      </c>
      <c r="E234" s="8" t="s">
        <v>423</v>
      </c>
      <c r="F234" s="8" t="s">
        <v>96</v>
      </c>
      <c r="G234" s="8" t="s">
        <v>68</v>
      </c>
      <c r="H234" s="9">
        <v>967.56</v>
      </c>
      <c r="I234" s="10">
        <v>44783</v>
      </c>
      <c r="J234" s="11">
        <v>44926</v>
      </c>
    </row>
    <row r="235" spans="1:10" ht="51" x14ac:dyDescent="0.25">
      <c r="A235" s="6">
        <v>230</v>
      </c>
      <c r="B235" s="7" t="str">
        <f>HYPERLINK("https://my.zakupki.prom.ua/remote/dispatcher/state_purchase_view/37014181", "UA-2022-08-10-008939-a")</f>
        <v>UA-2022-08-10-008939-a</v>
      </c>
      <c r="C235" s="8" t="s">
        <v>597</v>
      </c>
      <c r="D235" s="8" t="s">
        <v>462</v>
      </c>
      <c r="E235" s="8" t="s">
        <v>630</v>
      </c>
      <c r="F235" s="8" t="s">
        <v>168</v>
      </c>
      <c r="G235" s="8" t="s">
        <v>795</v>
      </c>
      <c r="H235" s="9">
        <v>345.6</v>
      </c>
      <c r="I235" s="10">
        <v>44781</v>
      </c>
      <c r="J235" s="11">
        <v>44926</v>
      </c>
    </row>
    <row r="236" spans="1:10" ht="51" x14ac:dyDescent="0.25">
      <c r="A236" s="6">
        <v>231</v>
      </c>
      <c r="B236" s="7" t="str">
        <f>HYPERLINK("https://my.zakupki.prom.ua/remote/dispatcher/state_purchase_view/37012036", "UA-2022-08-10-007833-a")</f>
        <v>UA-2022-08-10-007833-a</v>
      </c>
      <c r="C236" s="8" t="s">
        <v>355</v>
      </c>
      <c r="D236" s="8" t="s">
        <v>462</v>
      </c>
      <c r="E236" s="8" t="s">
        <v>868</v>
      </c>
      <c r="F236" s="8" t="s">
        <v>116</v>
      </c>
      <c r="G236" s="8" t="s">
        <v>17</v>
      </c>
      <c r="H236" s="9">
        <v>2300</v>
      </c>
      <c r="I236" s="10">
        <v>44782</v>
      </c>
      <c r="J236" s="11">
        <v>44926</v>
      </c>
    </row>
    <row r="237" spans="1:10" ht="51" x14ac:dyDescent="0.25">
      <c r="A237" s="6">
        <v>232</v>
      </c>
      <c r="B237" s="7" t="str">
        <f>HYPERLINK("https://my.zakupki.prom.ua/remote/dispatcher/state_purchase_view/36993448", "UA-2022-08-09-008861-a")</f>
        <v>UA-2022-08-09-008861-a</v>
      </c>
      <c r="C237" s="8" t="s">
        <v>383</v>
      </c>
      <c r="D237" s="8" t="s">
        <v>462</v>
      </c>
      <c r="E237" s="8" t="s">
        <v>575</v>
      </c>
      <c r="F237" s="8" t="s">
        <v>133</v>
      </c>
      <c r="G237" s="8" t="s">
        <v>219</v>
      </c>
      <c r="H237" s="9">
        <v>1428</v>
      </c>
      <c r="I237" s="10">
        <v>44781</v>
      </c>
      <c r="J237" s="11">
        <v>44926</v>
      </c>
    </row>
    <row r="238" spans="1:10" ht="51" x14ac:dyDescent="0.25">
      <c r="A238" s="6">
        <v>233</v>
      </c>
      <c r="B238" s="7" t="str">
        <f>HYPERLINK("https://my.zakupki.prom.ua/remote/dispatcher/state_purchase_view/36974508", "UA-2022-08-08-008425-a")</f>
        <v>UA-2022-08-08-008425-a</v>
      </c>
      <c r="C238" s="8" t="s">
        <v>637</v>
      </c>
      <c r="D238" s="8" t="s">
        <v>462</v>
      </c>
      <c r="E238" s="8" t="s">
        <v>848</v>
      </c>
      <c r="F238" s="8" t="s">
        <v>209</v>
      </c>
      <c r="G238" s="8" t="s">
        <v>33</v>
      </c>
      <c r="H238" s="9">
        <v>3525.6</v>
      </c>
      <c r="I238" s="10">
        <v>44777</v>
      </c>
      <c r="J238" s="11">
        <v>44926</v>
      </c>
    </row>
    <row r="239" spans="1:10" ht="51" x14ac:dyDescent="0.25">
      <c r="A239" s="6">
        <v>234</v>
      </c>
      <c r="B239" s="7" t="str">
        <f>HYPERLINK("https://my.zakupki.prom.ua/remote/dispatcher/state_purchase_view/36973435", "UA-2022-08-08-007884-a")</f>
        <v>UA-2022-08-08-007884-a</v>
      </c>
      <c r="C239" s="8" t="s">
        <v>366</v>
      </c>
      <c r="D239" s="8" t="s">
        <v>462</v>
      </c>
      <c r="E239" s="8" t="s">
        <v>848</v>
      </c>
      <c r="F239" s="8" t="s">
        <v>209</v>
      </c>
      <c r="G239" s="8" t="s">
        <v>319</v>
      </c>
      <c r="H239" s="9">
        <v>480</v>
      </c>
      <c r="I239" s="10">
        <v>44777</v>
      </c>
      <c r="J239" s="11">
        <v>44926</v>
      </c>
    </row>
    <row r="240" spans="1:10" ht="51" x14ac:dyDescent="0.25">
      <c r="A240" s="6">
        <v>235</v>
      </c>
      <c r="B240" s="7" t="str">
        <f>HYPERLINK("https://my.zakupki.prom.ua/remote/dispatcher/state_purchase_view/36911201", "UA-2022-08-03-006216-a")</f>
        <v>UA-2022-08-03-006216-a</v>
      </c>
      <c r="C240" s="8" t="s">
        <v>403</v>
      </c>
      <c r="D240" s="8" t="s">
        <v>462</v>
      </c>
      <c r="E240" s="8" t="s">
        <v>864</v>
      </c>
      <c r="F240" s="8" t="s">
        <v>207</v>
      </c>
      <c r="G240" s="8" t="s">
        <v>254</v>
      </c>
      <c r="H240" s="9">
        <v>44250</v>
      </c>
      <c r="I240" s="10">
        <v>44774</v>
      </c>
      <c r="J240" s="11">
        <v>44796</v>
      </c>
    </row>
    <row r="241" spans="1:10" ht="51" x14ac:dyDescent="0.25">
      <c r="A241" s="6">
        <v>236</v>
      </c>
      <c r="B241" s="7" t="str">
        <f>HYPERLINK("https://my.zakupki.prom.ua/remote/dispatcher/state_purchase_view/36909688", "UA-2022-08-03-005420-a")</f>
        <v>UA-2022-08-03-005420-a</v>
      </c>
      <c r="C241" s="8" t="s">
        <v>825</v>
      </c>
      <c r="D241" s="8" t="s">
        <v>462</v>
      </c>
      <c r="E241" s="8" t="s">
        <v>614</v>
      </c>
      <c r="F241" s="8" t="s">
        <v>63</v>
      </c>
      <c r="G241" s="8" t="s">
        <v>962</v>
      </c>
      <c r="H241" s="9">
        <v>186.8</v>
      </c>
      <c r="I241" s="10">
        <v>44771</v>
      </c>
      <c r="J241" s="11">
        <v>44926</v>
      </c>
    </row>
    <row r="242" spans="1:10" ht="51" x14ac:dyDescent="0.25">
      <c r="A242" s="6">
        <v>237</v>
      </c>
      <c r="B242" s="7" t="str">
        <f>HYPERLINK("https://my.zakupki.prom.ua/remote/dispatcher/state_purchase_view/36909144", "UA-2022-08-03-005130-a")</f>
        <v>UA-2022-08-03-005130-a</v>
      </c>
      <c r="C242" s="8" t="s">
        <v>705</v>
      </c>
      <c r="D242" s="8" t="s">
        <v>462</v>
      </c>
      <c r="E242" s="8" t="s">
        <v>609</v>
      </c>
      <c r="F242" s="8" t="s">
        <v>171</v>
      </c>
      <c r="G242" s="8" t="s">
        <v>282</v>
      </c>
      <c r="H242" s="9">
        <v>12250</v>
      </c>
      <c r="I242" s="10">
        <v>44774</v>
      </c>
      <c r="J242" s="11">
        <v>44926</v>
      </c>
    </row>
    <row r="243" spans="1:10" ht="51" x14ac:dyDescent="0.25">
      <c r="A243" s="6">
        <v>238</v>
      </c>
      <c r="B243" s="7" t="str">
        <f>HYPERLINK("https://my.zakupki.prom.ua/remote/dispatcher/state_purchase_view/36907421", "UA-2022-08-03-004266-a")</f>
        <v>UA-2022-08-03-004266-a</v>
      </c>
      <c r="C243" s="8" t="s">
        <v>835</v>
      </c>
      <c r="D243" s="8" t="s">
        <v>462</v>
      </c>
      <c r="E243" s="8" t="s">
        <v>856</v>
      </c>
      <c r="F243" s="8" t="s">
        <v>162</v>
      </c>
      <c r="G243" s="8" t="s">
        <v>479</v>
      </c>
      <c r="H243" s="9">
        <v>319</v>
      </c>
      <c r="I243" s="10">
        <v>44775</v>
      </c>
      <c r="J243" s="11">
        <v>44926</v>
      </c>
    </row>
    <row r="244" spans="1:10" ht="51" x14ac:dyDescent="0.25">
      <c r="A244" s="6">
        <v>239</v>
      </c>
      <c r="B244" s="7" t="str">
        <f>HYPERLINK("https://my.zakupki.prom.ua/remote/dispatcher/state_purchase_view/36871004", "UA-2022-08-01-003772-a")</f>
        <v>UA-2022-08-01-003772-a</v>
      </c>
      <c r="C244" s="8" t="s">
        <v>742</v>
      </c>
      <c r="D244" s="8" t="s">
        <v>462</v>
      </c>
      <c r="E244" s="8" t="s">
        <v>760</v>
      </c>
      <c r="F244" s="8" t="s">
        <v>150</v>
      </c>
      <c r="G244" s="8" t="s">
        <v>279</v>
      </c>
      <c r="H244" s="9">
        <v>43452</v>
      </c>
      <c r="I244" s="10">
        <v>44770</v>
      </c>
      <c r="J244" s="11">
        <v>44926</v>
      </c>
    </row>
    <row r="245" spans="1:10" ht="51" x14ac:dyDescent="0.25">
      <c r="A245" s="6">
        <v>240</v>
      </c>
      <c r="B245" s="7" t="str">
        <f>HYPERLINK("https://my.zakupki.prom.ua/remote/dispatcher/state_purchase_view/36870750", "UA-2022-08-01-003622-a")</f>
        <v>UA-2022-08-01-003622-a</v>
      </c>
      <c r="C245" s="8" t="s">
        <v>335</v>
      </c>
      <c r="D245" s="8" t="s">
        <v>462</v>
      </c>
      <c r="E245" s="8" t="s">
        <v>760</v>
      </c>
      <c r="F245" s="8" t="s">
        <v>150</v>
      </c>
      <c r="G245" s="8" t="s">
        <v>281</v>
      </c>
      <c r="H245" s="9">
        <v>165171.6</v>
      </c>
      <c r="I245" s="10">
        <v>44770</v>
      </c>
      <c r="J245" s="11">
        <v>44926</v>
      </c>
    </row>
    <row r="246" spans="1:10" ht="51" x14ac:dyDescent="0.25">
      <c r="A246" s="6">
        <v>241</v>
      </c>
      <c r="B246" s="7" t="str">
        <f>HYPERLINK("https://my.zakupki.prom.ua/remote/dispatcher/state_purchase_view/36865989", "UA-2022-08-01-001153-a")</f>
        <v>UA-2022-08-01-001153-a</v>
      </c>
      <c r="C246" s="8" t="s">
        <v>588</v>
      </c>
      <c r="D246" s="8" t="s">
        <v>462</v>
      </c>
      <c r="E246" s="8" t="s">
        <v>614</v>
      </c>
      <c r="F246" s="8" t="s">
        <v>63</v>
      </c>
      <c r="G246" s="8" t="s">
        <v>961</v>
      </c>
      <c r="H246" s="9">
        <v>888.6</v>
      </c>
      <c r="I246" s="10">
        <v>44771</v>
      </c>
      <c r="J246" s="11">
        <v>44926</v>
      </c>
    </row>
    <row r="247" spans="1:10" ht="51" x14ac:dyDescent="0.25">
      <c r="A247" s="6">
        <v>242</v>
      </c>
      <c r="B247" s="7" t="str">
        <f>HYPERLINK("https://my.zakupki.prom.ua/remote/dispatcher/state_purchase_view/36833962", "UA-2022-07-27-008163-a")</f>
        <v>UA-2022-07-27-008163-a</v>
      </c>
      <c r="C247" s="8" t="s">
        <v>948</v>
      </c>
      <c r="D247" s="8" t="s">
        <v>462</v>
      </c>
      <c r="E247" s="8" t="s">
        <v>575</v>
      </c>
      <c r="F247" s="8" t="s">
        <v>133</v>
      </c>
      <c r="G247" s="8" t="s">
        <v>185</v>
      </c>
      <c r="H247" s="9">
        <v>258</v>
      </c>
      <c r="I247" s="10">
        <v>44769</v>
      </c>
      <c r="J247" s="11">
        <v>44926</v>
      </c>
    </row>
    <row r="248" spans="1:10" ht="76.5" x14ac:dyDescent="0.25">
      <c r="A248" s="6">
        <v>243</v>
      </c>
      <c r="B248" s="7" t="str">
        <f>HYPERLINK("https://my.zakupki.prom.ua/remote/dispatcher/state_purchase_view/36833700", "UA-2022-07-27-008000-a")</f>
        <v>UA-2022-07-27-008000-a</v>
      </c>
      <c r="C248" s="8" t="s">
        <v>761</v>
      </c>
      <c r="D248" s="8" t="s">
        <v>462</v>
      </c>
      <c r="E248" s="8" t="s">
        <v>504</v>
      </c>
      <c r="F248" s="8" t="s">
        <v>115</v>
      </c>
      <c r="G248" s="8" t="s">
        <v>278</v>
      </c>
      <c r="H248" s="9">
        <v>18000</v>
      </c>
      <c r="I248" s="10">
        <v>44768</v>
      </c>
      <c r="J248" s="11">
        <v>44926</v>
      </c>
    </row>
    <row r="249" spans="1:10" ht="51" x14ac:dyDescent="0.25">
      <c r="A249" s="6">
        <v>244</v>
      </c>
      <c r="B249" s="7" t="str">
        <f>HYPERLINK("https://my.zakupki.prom.ua/remote/dispatcher/state_purchase_view/36814852", "UA-2022-07-26-007189-a")</f>
        <v>UA-2022-07-26-007189-a</v>
      </c>
      <c r="C249" s="8" t="s">
        <v>540</v>
      </c>
      <c r="D249" s="8" t="s">
        <v>462</v>
      </c>
      <c r="E249" s="8" t="s">
        <v>635</v>
      </c>
      <c r="F249" s="8" t="s">
        <v>138</v>
      </c>
      <c r="G249" s="8" t="s">
        <v>210</v>
      </c>
      <c r="H249" s="9">
        <v>1680</v>
      </c>
      <c r="I249" s="10">
        <v>44767</v>
      </c>
      <c r="J249" s="11">
        <v>44926</v>
      </c>
    </row>
    <row r="250" spans="1:10" ht="51" x14ac:dyDescent="0.25">
      <c r="A250" s="6">
        <v>245</v>
      </c>
      <c r="B250" s="7" t="str">
        <f>HYPERLINK("https://my.zakupki.prom.ua/remote/dispatcher/state_purchase_view/36814472", "UA-2022-07-26-007007-a")</f>
        <v>UA-2022-07-26-007007-a</v>
      </c>
      <c r="C250" s="8" t="s">
        <v>916</v>
      </c>
      <c r="D250" s="8" t="s">
        <v>462</v>
      </c>
      <c r="E250" s="8" t="s">
        <v>635</v>
      </c>
      <c r="F250" s="8" t="s">
        <v>138</v>
      </c>
      <c r="G250" s="8" t="s">
        <v>265</v>
      </c>
      <c r="H250" s="9">
        <v>1950</v>
      </c>
      <c r="I250" s="10">
        <v>44767</v>
      </c>
      <c r="J250" s="11">
        <v>44926</v>
      </c>
    </row>
    <row r="251" spans="1:10" ht="25.5" x14ac:dyDescent="0.25">
      <c r="A251" s="6">
        <v>246</v>
      </c>
      <c r="B251" s="7" t="str">
        <f>HYPERLINK("https://my.zakupki.prom.ua/remote/dispatcher/state_purchase_view/36813417", "UA-2022-07-26-006441-a")</f>
        <v>UA-2022-07-26-006441-a</v>
      </c>
      <c r="C251" s="8" t="s">
        <v>370</v>
      </c>
      <c r="D251" s="8" t="s">
        <v>831</v>
      </c>
      <c r="E251" s="8"/>
      <c r="F251" s="8"/>
      <c r="G251" s="8"/>
      <c r="H251" s="8"/>
      <c r="I251" s="8" t="s">
        <v>0</v>
      </c>
      <c r="J251" s="11"/>
    </row>
    <row r="252" spans="1:10" ht="51" x14ac:dyDescent="0.25">
      <c r="A252" s="6">
        <v>247</v>
      </c>
      <c r="B252" s="7" t="str">
        <f>HYPERLINK("https://my.zakupki.prom.ua/remote/dispatcher/state_purchase_view/36812238", "UA-2022-07-26-005798-a")</f>
        <v>UA-2022-07-26-005798-a</v>
      </c>
      <c r="C252" s="8" t="s">
        <v>946</v>
      </c>
      <c r="D252" s="8" t="s">
        <v>462</v>
      </c>
      <c r="E252" s="8" t="s">
        <v>635</v>
      </c>
      <c r="F252" s="8" t="s">
        <v>138</v>
      </c>
      <c r="G252" s="8" t="s">
        <v>265</v>
      </c>
      <c r="H252" s="9">
        <v>420</v>
      </c>
      <c r="I252" s="10">
        <v>44767</v>
      </c>
      <c r="J252" s="11">
        <v>44926</v>
      </c>
    </row>
    <row r="253" spans="1:10" ht="51" x14ac:dyDescent="0.25">
      <c r="A253" s="6">
        <v>248</v>
      </c>
      <c r="B253" s="7" t="str">
        <f>HYPERLINK("https://my.zakupki.prom.ua/remote/dispatcher/state_purchase_view/36782909", "UA-2022-07-22-007661-a")</f>
        <v>UA-2022-07-22-007661-a</v>
      </c>
      <c r="C253" s="8" t="s">
        <v>777</v>
      </c>
      <c r="D253" s="8" t="s">
        <v>462</v>
      </c>
      <c r="E253" s="8" t="s">
        <v>848</v>
      </c>
      <c r="F253" s="8" t="s">
        <v>209</v>
      </c>
      <c r="G253" s="8" t="s">
        <v>306</v>
      </c>
      <c r="H253" s="9">
        <v>571</v>
      </c>
      <c r="I253" s="10">
        <v>44762</v>
      </c>
      <c r="J253" s="11">
        <v>44926</v>
      </c>
    </row>
    <row r="254" spans="1:10" ht="51" x14ac:dyDescent="0.25">
      <c r="A254" s="6">
        <v>249</v>
      </c>
      <c r="B254" s="7" t="str">
        <f>HYPERLINK("https://my.zakupki.prom.ua/remote/dispatcher/state_purchase_view/36782836", "UA-2022-07-22-007615-a")</f>
        <v>UA-2022-07-22-007615-a</v>
      </c>
      <c r="C254" s="8" t="s">
        <v>734</v>
      </c>
      <c r="D254" s="8" t="s">
        <v>462</v>
      </c>
      <c r="E254" s="8" t="s">
        <v>861</v>
      </c>
      <c r="F254" s="8" t="s">
        <v>202</v>
      </c>
      <c r="G254" s="8" t="s">
        <v>572</v>
      </c>
      <c r="H254" s="9">
        <v>855</v>
      </c>
      <c r="I254" s="10">
        <v>44762</v>
      </c>
      <c r="J254" s="11">
        <v>44926</v>
      </c>
    </row>
    <row r="255" spans="1:10" ht="25.5" x14ac:dyDescent="0.25">
      <c r="A255" s="6">
        <v>250</v>
      </c>
      <c r="B255" s="7" t="str">
        <f>HYPERLINK("https://my.zakupki.prom.ua/remote/dispatcher/state_purchase_view/36782782", "UA-2022-07-22-007578-a")</f>
        <v>UA-2022-07-22-007578-a</v>
      </c>
      <c r="C255" s="8" t="s">
        <v>403</v>
      </c>
      <c r="D255" s="8" t="s">
        <v>831</v>
      </c>
      <c r="E255" s="8"/>
      <c r="F255" s="8"/>
      <c r="G255" s="8"/>
      <c r="H255" s="8"/>
      <c r="I255" s="8" t="s">
        <v>0</v>
      </c>
      <c r="J255" s="11"/>
    </row>
    <row r="256" spans="1:10" ht="51" x14ac:dyDescent="0.25">
      <c r="A256" s="6">
        <v>251</v>
      </c>
      <c r="B256" s="7" t="str">
        <f>HYPERLINK("https://my.zakupki.prom.ua/remote/dispatcher/state_purchase_view/36759176", "UA-2022-07-21-003597-a")</f>
        <v>UA-2022-07-21-003597-a</v>
      </c>
      <c r="C256" s="8" t="s">
        <v>352</v>
      </c>
      <c r="D256" s="8" t="s">
        <v>462</v>
      </c>
      <c r="E256" s="8" t="s">
        <v>868</v>
      </c>
      <c r="F256" s="8" t="s">
        <v>116</v>
      </c>
      <c r="G256" s="8" t="s">
        <v>16</v>
      </c>
      <c r="H256" s="9">
        <v>2380</v>
      </c>
      <c r="I256" s="10">
        <v>44761</v>
      </c>
      <c r="J256" s="11">
        <v>44926</v>
      </c>
    </row>
    <row r="257" spans="1:10" ht="51" x14ac:dyDescent="0.25">
      <c r="A257" s="6">
        <v>252</v>
      </c>
      <c r="B257" s="7" t="str">
        <f>HYPERLINK("https://my.zakupki.prom.ua/remote/dispatcher/state_purchase_view/36751524", "UA-2022-07-20-008279-a")</f>
        <v>UA-2022-07-20-008279-a</v>
      </c>
      <c r="C257" s="8" t="s">
        <v>651</v>
      </c>
      <c r="D257" s="8" t="s">
        <v>462</v>
      </c>
      <c r="E257" s="8" t="s">
        <v>608</v>
      </c>
      <c r="F257" s="8" t="s">
        <v>147</v>
      </c>
      <c r="G257" s="8" t="s">
        <v>40</v>
      </c>
      <c r="H257" s="9">
        <v>450</v>
      </c>
      <c r="I257" s="10">
        <v>44760</v>
      </c>
      <c r="J257" s="11">
        <v>44926</v>
      </c>
    </row>
    <row r="258" spans="1:10" ht="51" x14ac:dyDescent="0.25">
      <c r="A258" s="6">
        <v>253</v>
      </c>
      <c r="B258" s="7" t="str">
        <f>HYPERLINK("https://my.zakupki.prom.ua/remote/dispatcher/state_purchase_view/36751452", "UA-2022-07-20-008231-a")</f>
        <v>UA-2022-07-20-008231-a</v>
      </c>
      <c r="C258" s="8" t="s">
        <v>928</v>
      </c>
      <c r="D258" s="8" t="s">
        <v>462</v>
      </c>
      <c r="E258" s="8" t="s">
        <v>856</v>
      </c>
      <c r="F258" s="8" t="s">
        <v>162</v>
      </c>
      <c r="G258" s="8" t="s">
        <v>478</v>
      </c>
      <c r="H258" s="9">
        <v>2358</v>
      </c>
      <c r="I258" s="10">
        <v>44760</v>
      </c>
      <c r="J258" s="11">
        <v>44926</v>
      </c>
    </row>
    <row r="259" spans="1:10" ht="51" x14ac:dyDescent="0.25">
      <c r="A259" s="6">
        <v>254</v>
      </c>
      <c r="B259" s="7" t="str">
        <f>HYPERLINK("https://my.zakupki.prom.ua/remote/dispatcher/state_purchase_view/36711576", "UA-2022-07-18-004782-a")</f>
        <v>UA-2022-07-18-004782-a</v>
      </c>
      <c r="C259" s="8" t="s">
        <v>605</v>
      </c>
      <c r="D259" s="8" t="s">
        <v>462</v>
      </c>
      <c r="E259" s="8" t="s">
        <v>458</v>
      </c>
      <c r="F259" s="8" t="s">
        <v>143</v>
      </c>
      <c r="G259" s="8" t="s">
        <v>181</v>
      </c>
      <c r="H259" s="9">
        <v>828</v>
      </c>
      <c r="I259" s="10">
        <v>44760</v>
      </c>
      <c r="J259" s="11">
        <v>44926</v>
      </c>
    </row>
    <row r="260" spans="1:10" ht="63.75" x14ac:dyDescent="0.25">
      <c r="A260" s="6">
        <v>255</v>
      </c>
      <c r="B260" s="7" t="str">
        <f>HYPERLINK("https://my.zakupki.prom.ua/remote/dispatcher/state_purchase_view/36685905", "UA-2022-07-14-007835-a")</f>
        <v>UA-2022-07-14-007835-a</v>
      </c>
      <c r="C260" s="8" t="s">
        <v>883</v>
      </c>
      <c r="D260" s="8" t="s">
        <v>462</v>
      </c>
      <c r="E260" s="8" t="s">
        <v>875</v>
      </c>
      <c r="F260" s="8" t="s">
        <v>122</v>
      </c>
      <c r="G260" s="8" t="s">
        <v>321</v>
      </c>
      <c r="H260" s="9">
        <v>5685</v>
      </c>
      <c r="I260" s="10">
        <v>44755</v>
      </c>
      <c r="J260" s="11">
        <v>44926</v>
      </c>
    </row>
    <row r="261" spans="1:10" ht="63.75" x14ac:dyDescent="0.25">
      <c r="A261" s="6">
        <v>256</v>
      </c>
      <c r="B261" s="7" t="str">
        <f>HYPERLINK("https://my.zakupki.prom.ua/remote/dispatcher/state_purchase_view/36685360", "UA-2022-07-14-007549-a")</f>
        <v>UA-2022-07-14-007549-a</v>
      </c>
      <c r="C261" s="8" t="s">
        <v>885</v>
      </c>
      <c r="D261" s="8" t="s">
        <v>462</v>
      </c>
      <c r="E261" s="8" t="s">
        <v>875</v>
      </c>
      <c r="F261" s="8" t="s">
        <v>122</v>
      </c>
      <c r="G261" s="8" t="s">
        <v>322</v>
      </c>
      <c r="H261" s="9">
        <v>2450</v>
      </c>
      <c r="I261" s="10">
        <v>44755</v>
      </c>
      <c r="J261" s="11">
        <v>44926</v>
      </c>
    </row>
    <row r="262" spans="1:10" ht="51" x14ac:dyDescent="0.25">
      <c r="A262" s="6">
        <v>257</v>
      </c>
      <c r="B262" s="7" t="str">
        <f>HYPERLINK("https://my.zakupki.prom.ua/remote/dispatcher/state_purchase_view/36684547", "UA-2022-07-14-007080-a")</f>
        <v>UA-2022-07-14-007080-a</v>
      </c>
      <c r="C262" s="8" t="s">
        <v>712</v>
      </c>
      <c r="D262" s="8" t="s">
        <v>462</v>
      </c>
      <c r="E262" s="8" t="s">
        <v>760</v>
      </c>
      <c r="F262" s="8" t="s">
        <v>150</v>
      </c>
      <c r="G262" s="8" t="s">
        <v>272</v>
      </c>
      <c r="H262" s="9">
        <v>30060</v>
      </c>
      <c r="I262" s="10">
        <v>44736</v>
      </c>
      <c r="J262" s="11">
        <v>44796</v>
      </c>
    </row>
    <row r="263" spans="1:10" ht="63.75" x14ac:dyDescent="0.25">
      <c r="A263" s="6">
        <v>258</v>
      </c>
      <c r="B263" s="7" t="str">
        <f>HYPERLINK("https://my.zakupki.prom.ua/remote/dispatcher/state_purchase_view/36668286", "UA-2022-07-13-007043-a")</f>
        <v>UA-2022-07-13-007043-a</v>
      </c>
      <c r="C263" s="8" t="s">
        <v>887</v>
      </c>
      <c r="D263" s="8" t="s">
        <v>462</v>
      </c>
      <c r="E263" s="8" t="s">
        <v>875</v>
      </c>
      <c r="F263" s="8" t="s">
        <v>122</v>
      </c>
      <c r="G263" s="8" t="s">
        <v>318</v>
      </c>
      <c r="H263" s="9">
        <v>8850</v>
      </c>
      <c r="I263" s="10">
        <v>44750</v>
      </c>
      <c r="J263" s="11">
        <v>44926</v>
      </c>
    </row>
    <row r="264" spans="1:10" ht="51" x14ac:dyDescent="0.25">
      <c r="A264" s="6">
        <v>259</v>
      </c>
      <c r="B264" s="7" t="str">
        <f>HYPERLINK("https://my.zakupki.prom.ua/remote/dispatcher/state_purchase_view/36664755", "UA-2022-07-13-005229-a")</f>
        <v>UA-2022-07-13-005229-a</v>
      </c>
      <c r="C264" s="8" t="s">
        <v>585</v>
      </c>
      <c r="D264" s="8" t="s">
        <v>462</v>
      </c>
      <c r="E264" s="8" t="s">
        <v>919</v>
      </c>
      <c r="F264" s="8" t="s">
        <v>78</v>
      </c>
      <c r="G264" s="8" t="s">
        <v>31</v>
      </c>
      <c r="H264" s="9">
        <v>1075</v>
      </c>
      <c r="I264" s="10">
        <v>44750</v>
      </c>
      <c r="J264" s="11">
        <v>44926</v>
      </c>
    </row>
    <row r="265" spans="1:10" ht="51" x14ac:dyDescent="0.25">
      <c r="A265" s="6">
        <v>260</v>
      </c>
      <c r="B265" s="7" t="str">
        <f>HYPERLINK("https://my.zakupki.prom.ua/remote/dispatcher/state_purchase_view/36646089", "UA-2022-07-12-003892-a")</f>
        <v>UA-2022-07-12-003892-a</v>
      </c>
      <c r="C265" s="8" t="s">
        <v>929</v>
      </c>
      <c r="D265" s="8" t="s">
        <v>462</v>
      </c>
      <c r="E265" s="8" t="s">
        <v>918</v>
      </c>
      <c r="F265" s="8" t="s">
        <v>99</v>
      </c>
      <c r="G265" s="8" t="s">
        <v>277</v>
      </c>
      <c r="H265" s="9">
        <v>47625</v>
      </c>
      <c r="I265" s="10">
        <v>44753</v>
      </c>
      <c r="J265" s="11">
        <v>44926</v>
      </c>
    </row>
    <row r="266" spans="1:10" ht="63.75" x14ac:dyDescent="0.25">
      <c r="A266" s="6">
        <v>261</v>
      </c>
      <c r="B266" s="7" t="str">
        <f>HYPERLINK("https://my.zakupki.prom.ua/remote/dispatcher/state_purchase_view/36639357", "UA-2022-07-12-000493-a")</f>
        <v>UA-2022-07-12-000493-a</v>
      </c>
      <c r="C266" s="8" t="s">
        <v>641</v>
      </c>
      <c r="D266" s="8" t="s">
        <v>462</v>
      </c>
      <c r="E266" s="8" t="s">
        <v>423</v>
      </c>
      <c r="F266" s="8" t="s">
        <v>96</v>
      </c>
      <c r="G266" s="8" t="s">
        <v>59</v>
      </c>
      <c r="H266" s="9">
        <v>2554.38</v>
      </c>
      <c r="I266" s="10">
        <v>44753</v>
      </c>
      <c r="J266" s="11">
        <v>44926</v>
      </c>
    </row>
    <row r="267" spans="1:10" ht="63.75" x14ac:dyDescent="0.25">
      <c r="A267" s="6">
        <v>262</v>
      </c>
      <c r="B267" s="7" t="str">
        <f>HYPERLINK("https://my.zakupki.prom.ua/remote/dispatcher/state_purchase_view/36639108", "UA-2022-07-12-000369-a")</f>
        <v>UA-2022-07-12-000369-a</v>
      </c>
      <c r="C267" s="8" t="s">
        <v>639</v>
      </c>
      <c r="D267" s="8" t="s">
        <v>462</v>
      </c>
      <c r="E267" s="8" t="s">
        <v>423</v>
      </c>
      <c r="F267" s="8" t="s">
        <v>96</v>
      </c>
      <c r="G267" s="8" t="s">
        <v>60</v>
      </c>
      <c r="H267" s="9">
        <v>1064.3399999999999</v>
      </c>
      <c r="I267" s="10">
        <v>44753</v>
      </c>
      <c r="J267" s="11">
        <v>44926</v>
      </c>
    </row>
    <row r="268" spans="1:10" ht="63.75" x14ac:dyDescent="0.25">
      <c r="A268" s="6">
        <v>263</v>
      </c>
      <c r="B268" s="7" t="str">
        <f>HYPERLINK("https://my.zakupki.prom.ua/remote/dispatcher/state_purchase_view/36637042", "UA-2022-07-11-007752-a")</f>
        <v>UA-2022-07-11-007752-a</v>
      </c>
      <c r="C268" s="8" t="s">
        <v>740</v>
      </c>
      <c r="D268" s="8" t="s">
        <v>462</v>
      </c>
      <c r="E268" s="8" t="s">
        <v>875</v>
      </c>
      <c r="F268" s="8" t="s">
        <v>122</v>
      </c>
      <c r="G268" s="8" t="s">
        <v>320</v>
      </c>
      <c r="H268" s="9">
        <v>7498</v>
      </c>
      <c r="I268" s="10">
        <v>44749</v>
      </c>
      <c r="J268" s="11">
        <v>44926</v>
      </c>
    </row>
    <row r="269" spans="1:10" ht="76.5" x14ac:dyDescent="0.25">
      <c r="A269" s="6">
        <v>264</v>
      </c>
      <c r="B269" s="7" t="str">
        <f>HYPERLINK("https://my.zakupki.prom.ua/remote/dispatcher/state_purchase_view/36625524", "UA-2022-07-11-001773-a")</f>
        <v>UA-2022-07-11-001773-a</v>
      </c>
      <c r="C269" s="8" t="s">
        <v>389</v>
      </c>
      <c r="D269" s="8" t="s">
        <v>462</v>
      </c>
      <c r="E269" s="8" t="s">
        <v>445</v>
      </c>
      <c r="F269" s="8" t="s">
        <v>98</v>
      </c>
      <c r="G269" s="8" t="s">
        <v>44</v>
      </c>
      <c r="H269" s="9">
        <v>395</v>
      </c>
      <c r="I269" s="10">
        <v>44750</v>
      </c>
      <c r="J269" s="11">
        <v>44926</v>
      </c>
    </row>
    <row r="270" spans="1:10" ht="102" x14ac:dyDescent="0.25">
      <c r="A270" s="6">
        <v>265</v>
      </c>
      <c r="B270" s="7" t="str">
        <f>HYPERLINK("https://my.zakupki.prom.ua/remote/dispatcher/state_purchase_view/36623017", "UA-2022-07-11-000488-a")</f>
        <v>UA-2022-07-11-000488-a</v>
      </c>
      <c r="C270" s="8" t="s">
        <v>726</v>
      </c>
      <c r="D270" s="8" t="s">
        <v>462</v>
      </c>
      <c r="E270" s="8" t="s">
        <v>424</v>
      </c>
      <c r="F270" s="8" t="s">
        <v>29</v>
      </c>
      <c r="G270" s="8" t="s">
        <v>109</v>
      </c>
      <c r="H270" s="9">
        <v>1714.5</v>
      </c>
      <c r="I270" s="10">
        <v>44750</v>
      </c>
      <c r="J270" s="11">
        <v>44926</v>
      </c>
    </row>
    <row r="271" spans="1:10" ht="51" x14ac:dyDescent="0.25">
      <c r="A271" s="6">
        <v>266</v>
      </c>
      <c r="B271" s="7" t="str">
        <f>HYPERLINK("https://my.zakupki.prom.ua/remote/dispatcher/state_purchase_view/36622567", "UA-2022-07-11-000295-a")</f>
        <v>UA-2022-07-11-000295-a</v>
      </c>
      <c r="C271" s="8" t="s">
        <v>937</v>
      </c>
      <c r="D271" s="8" t="s">
        <v>462</v>
      </c>
      <c r="E271" s="8" t="s">
        <v>868</v>
      </c>
      <c r="F271" s="8" t="s">
        <v>116</v>
      </c>
      <c r="G271" s="8" t="s">
        <v>8</v>
      </c>
      <c r="H271" s="9">
        <v>700</v>
      </c>
      <c r="I271" s="10">
        <v>44749</v>
      </c>
      <c r="J271" s="11">
        <v>44926</v>
      </c>
    </row>
    <row r="272" spans="1:10" ht="51" x14ac:dyDescent="0.25">
      <c r="A272" s="6">
        <v>267</v>
      </c>
      <c r="B272" s="7" t="str">
        <f>HYPERLINK("https://my.zakupki.prom.ua/remote/dispatcher/state_purchase_view/36619825", "UA-2022-07-08-007488-a")</f>
        <v>UA-2022-07-08-007488-a</v>
      </c>
      <c r="C272" s="8" t="s">
        <v>653</v>
      </c>
      <c r="D272" s="8" t="s">
        <v>462</v>
      </c>
      <c r="E272" s="8" t="s">
        <v>608</v>
      </c>
      <c r="F272" s="8" t="s">
        <v>147</v>
      </c>
      <c r="G272" s="8" t="s">
        <v>39</v>
      </c>
      <c r="H272" s="9">
        <v>2641</v>
      </c>
      <c r="I272" s="10">
        <v>44747</v>
      </c>
      <c r="J272" s="11">
        <v>44926</v>
      </c>
    </row>
    <row r="273" spans="1:10" ht="51" x14ac:dyDescent="0.25">
      <c r="A273" s="6">
        <v>268</v>
      </c>
      <c r="B273" s="7" t="str">
        <f>HYPERLINK("https://my.zakupki.prom.ua/remote/dispatcher/state_purchase_view/36619297", "UA-2022-07-08-007206-a")</f>
        <v>UA-2022-07-08-007206-a</v>
      </c>
      <c r="C273" s="8" t="s">
        <v>718</v>
      </c>
      <c r="D273" s="8" t="s">
        <v>462</v>
      </c>
      <c r="E273" s="8" t="s">
        <v>360</v>
      </c>
      <c r="F273" s="8" t="s">
        <v>107</v>
      </c>
      <c r="G273" s="8" t="s">
        <v>37</v>
      </c>
      <c r="H273" s="9">
        <v>1100</v>
      </c>
      <c r="I273" s="10">
        <v>44748</v>
      </c>
      <c r="J273" s="11">
        <v>44926</v>
      </c>
    </row>
    <row r="274" spans="1:10" ht="51" x14ac:dyDescent="0.25">
      <c r="A274" s="6">
        <v>269</v>
      </c>
      <c r="B274" s="7" t="str">
        <f>HYPERLINK("https://my.zakupki.prom.ua/remote/dispatcher/state_purchase_view/36618784", "UA-2022-07-08-006940-a")</f>
        <v>UA-2022-07-08-006940-a</v>
      </c>
      <c r="C274" s="8" t="s">
        <v>541</v>
      </c>
      <c r="D274" s="8" t="s">
        <v>462</v>
      </c>
      <c r="E274" s="8" t="s">
        <v>635</v>
      </c>
      <c r="F274" s="8" t="s">
        <v>138</v>
      </c>
      <c r="G274" s="8" t="s">
        <v>159</v>
      </c>
      <c r="H274" s="9">
        <v>27720</v>
      </c>
      <c r="I274" s="10">
        <v>44748</v>
      </c>
      <c r="J274" s="11">
        <v>44926</v>
      </c>
    </row>
    <row r="275" spans="1:10" ht="51" x14ac:dyDescent="0.25">
      <c r="A275" s="6">
        <v>270</v>
      </c>
      <c r="B275" s="7" t="str">
        <f>HYPERLINK("https://my.zakupki.prom.ua/remote/dispatcher/state_purchase_view/36618307", "UA-2022-07-08-006650-a")</f>
        <v>UA-2022-07-08-006650-a</v>
      </c>
      <c r="C275" s="8" t="s">
        <v>946</v>
      </c>
      <c r="D275" s="8" t="s">
        <v>462</v>
      </c>
      <c r="E275" s="8" t="s">
        <v>635</v>
      </c>
      <c r="F275" s="8" t="s">
        <v>138</v>
      </c>
      <c r="G275" s="8" t="s">
        <v>84</v>
      </c>
      <c r="H275" s="9">
        <v>4620</v>
      </c>
      <c r="I275" s="10">
        <v>44748</v>
      </c>
      <c r="J275" s="11">
        <v>44926</v>
      </c>
    </row>
    <row r="276" spans="1:10" ht="51" x14ac:dyDescent="0.25">
      <c r="A276" s="6">
        <v>271</v>
      </c>
      <c r="B276" s="7" t="str">
        <f>HYPERLINK("https://my.zakupki.prom.ua/remote/dispatcher/state_purchase_view/36617816", "UA-2022-07-08-006410-a")</f>
        <v>UA-2022-07-08-006410-a</v>
      </c>
      <c r="C276" s="8" t="s">
        <v>916</v>
      </c>
      <c r="D276" s="8" t="s">
        <v>462</v>
      </c>
      <c r="E276" s="8" t="s">
        <v>635</v>
      </c>
      <c r="F276" s="8" t="s">
        <v>138</v>
      </c>
      <c r="G276" s="8" t="s">
        <v>84</v>
      </c>
      <c r="H276" s="9">
        <v>19500</v>
      </c>
      <c r="I276" s="10">
        <v>44748</v>
      </c>
      <c r="J276" s="11">
        <v>44926</v>
      </c>
    </row>
    <row r="277" spans="1:10" ht="51" x14ac:dyDescent="0.25">
      <c r="A277" s="6">
        <v>272</v>
      </c>
      <c r="B277" s="7" t="str">
        <f>HYPERLINK("https://my.zakupki.prom.ua/remote/dispatcher/state_purchase_view/36602094", "UA-2022-07-07-006009-a")</f>
        <v>UA-2022-07-07-006009-a</v>
      </c>
      <c r="C277" s="8" t="s">
        <v>403</v>
      </c>
      <c r="D277" s="8" t="s">
        <v>462</v>
      </c>
      <c r="E277" s="8" t="s">
        <v>864</v>
      </c>
      <c r="F277" s="8" t="s">
        <v>207</v>
      </c>
      <c r="G277" s="8" t="s">
        <v>253</v>
      </c>
      <c r="H277" s="9">
        <v>37990</v>
      </c>
      <c r="I277" s="10">
        <v>44739</v>
      </c>
      <c r="J277" s="11">
        <v>44796</v>
      </c>
    </row>
    <row r="278" spans="1:10" ht="51" x14ac:dyDescent="0.25">
      <c r="A278" s="6">
        <v>273</v>
      </c>
      <c r="B278" s="7" t="str">
        <f>HYPERLINK("https://my.zakupki.prom.ua/remote/dispatcher/state_purchase_view/36600222", "UA-2022-07-07-005025-a")</f>
        <v>UA-2022-07-07-005025-a</v>
      </c>
      <c r="C278" s="8" t="s">
        <v>949</v>
      </c>
      <c r="D278" s="8" t="s">
        <v>462</v>
      </c>
      <c r="E278" s="8" t="s">
        <v>686</v>
      </c>
      <c r="F278" s="8" t="s">
        <v>187</v>
      </c>
      <c r="G278" s="8" t="s">
        <v>295</v>
      </c>
      <c r="H278" s="9">
        <v>500</v>
      </c>
      <c r="I278" s="10">
        <v>44749</v>
      </c>
      <c r="J278" s="11">
        <v>44926</v>
      </c>
    </row>
    <row r="279" spans="1:10" ht="51" x14ac:dyDescent="0.25">
      <c r="A279" s="6">
        <v>274</v>
      </c>
      <c r="B279" s="7" t="str">
        <f>HYPERLINK("https://my.zakupki.prom.ua/remote/dispatcher/state_purchase_view/36588254", "UA-2022-07-06-007101-a")</f>
        <v>UA-2022-07-06-007101-a</v>
      </c>
      <c r="C279" s="8" t="s">
        <v>772</v>
      </c>
      <c r="D279" s="8" t="s">
        <v>462</v>
      </c>
      <c r="E279" s="8" t="s">
        <v>575</v>
      </c>
      <c r="F279" s="8" t="s">
        <v>133</v>
      </c>
      <c r="G279" s="8" t="s">
        <v>175</v>
      </c>
      <c r="H279" s="9">
        <v>880</v>
      </c>
      <c r="I279" s="10">
        <v>44747</v>
      </c>
      <c r="J279" s="11">
        <v>44926</v>
      </c>
    </row>
    <row r="280" spans="1:10" ht="51" x14ac:dyDescent="0.25">
      <c r="A280" s="6">
        <v>275</v>
      </c>
      <c r="B280" s="7" t="str">
        <f>HYPERLINK("https://my.zakupki.prom.ua/remote/dispatcher/state_purchase_view/36586738", "UA-2022-07-06-006291-a")</f>
        <v>UA-2022-07-06-006291-a</v>
      </c>
      <c r="C280" s="8" t="s">
        <v>520</v>
      </c>
      <c r="D280" s="8" t="s">
        <v>462</v>
      </c>
      <c r="E280" s="8" t="s">
        <v>635</v>
      </c>
      <c r="F280" s="8" t="s">
        <v>138</v>
      </c>
      <c r="G280" s="8" t="s">
        <v>35</v>
      </c>
      <c r="H280" s="9">
        <v>9600</v>
      </c>
      <c r="I280" s="10">
        <v>44748</v>
      </c>
      <c r="J280" s="11">
        <v>44926</v>
      </c>
    </row>
    <row r="281" spans="1:10" ht="51" x14ac:dyDescent="0.25">
      <c r="A281" s="6">
        <v>276</v>
      </c>
      <c r="B281" s="7" t="str">
        <f>HYPERLINK("https://my.zakupki.prom.ua/remote/dispatcher/state_purchase_view/36571762", "UA-2022-07-05-006532-a")</f>
        <v>UA-2022-07-05-006532-a</v>
      </c>
      <c r="C281" s="8" t="s">
        <v>658</v>
      </c>
      <c r="D281" s="8" t="s">
        <v>462</v>
      </c>
      <c r="E281" s="8" t="s">
        <v>922</v>
      </c>
      <c r="F281" s="8" t="s">
        <v>149</v>
      </c>
      <c r="G281" s="8" t="s">
        <v>27</v>
      </c>
      <c r="H281" s="9">
        <v>15500</v>
      </c>
      <c r="I281" s="10">
        <v>44743</v>
      </c>
      <c r="J281" s="11">
        <v>44926</v>
      </c>
    </row>
    <row r="282" spans="1:10" ht="51" x14ac:dyDescent="0.25">
      <c r="A282" s="6">
        <v>277</v>
      </c>
      <c r="B282" s="7" t="str">
        <f>HYPERLINK("https://my.zakupki.prom.ua/remote/dispatcher/state_purchase_view/36568181", "UA-2022-07-05-004586-a")</f>
        <v>UA-2022-07-05-004586-a</v>
      </c>
      <c r="C282" s="8" t="s">
        <v>833</v>
      </c>
      <c r="D282" s="8" t="s">
        <v>462</v>
      </c>
      <c r="E282" s="8" t="s">
        <v>539</v>
      </c>
      <c r="F282" s="8" t="s">
        <v>177</v>
      </c>
      <c r="G282" s="8" t="s">
        <v>25</v>
      </c>
      <c r="H282" s="9">
        <v>10336</v>
      </c>
      <c r="I282" s="10">
        <v>44743</v>
      </c>
      <c r="J282" s="11">
        <v>44926</v>
      </c>
    </row>
    <row r="283" spans="1:10" ht="51" x14ac:dyDescent="0.25">
      <c r="A283" s="6">
        <v>278</v>
      </c>
      <c r="B283" s="7" t="str">
        <f>HYPERLINK("https://my.zakupki.prom.ua/remote/dispatcher/state_purchase_view/36564622", "UA-2022-07-05-002775-a")</f>
        <v>UA-2022-07-05-002775-a</v>
      </c>
      <c r="C283" s="8" t="s">
        <v>880</v>
      </c>
      <c r="D283" s="8" t="s">
        <v>462</v>
      </c>
      <c r="E283" s="8" t="s">
        <v>679</v>
      </c>
      <c r="F283" s="8" t="s">
        <v>105</v>
      </c>
      <c r="G283" s="8" t="s">
        <v>36</v>
      </c>
      <c r="H283" s="9">
        <v>3342</v>
      </c>
      <c r="I283" s="10">
        <v>44743</v>
      </c>
      <c r="J283" s="11">
        <v>44926</v>
      </c>
    </row>
    <row r="284" spans="1:10" ht="76.5" x14ac:dyDescent="0.25">
      <c r="A284" s="6">
        <v>279</v>
      </c>
      <c r="B284" s="7" t="str">
        <f>HYPERLINK("https://my.zakupki.prom.ua/remote/dispatcher/state_purchase_view/36558284", "UA-2022-07-04-006592-a")</f>
        <v>UA-2022-07-04-006592-a</v>
      </c>
      <c r="C284" s="8" t="s">
        <v>765</v>
      </c>
      <c r="D284" s="8" t="s">
        <v>462</v>
      </c>
      <c r="E284" s="8" t="s">
        <v>852</v>
      </c>
      <c r="F284" s="8" t="s">
        <v>228</v>
      </c>
      <c r="G284" s="8" t="s">
        <v>22</v>
      </c>
      <c r="H284" s="9">
        <v>6000</v>
      </c>
      <c r="I284" s="10">
        <v>44741</v>
      </c>
      <c r="J284" s="11">
        <v>44926</v>
      </c>
    </row>
    <row r="285" spans="1:10" ht="51" x14ac:dyDescent="0.25">
      <c r="A285" s="6">
        <v>280</v>
      </c>
      <c r="B285" s="7" t="str">
        <f>HYPERLINK("https://my.zakupki.prom.ua/remote/dispatcher/state_purchase_view/36557306", "UA-2022-07-04-006085-a")</f>
        <v>UA-2022-07-04-006085-a</v>
      </c>
      <c r="C285" s="8" t="s">
        <v>619</v>
      </c>
      <c r="D285" s="8" t="s">
        <v>462</v>
      </c>
      <c r="E285" s="8" t="s">
        <v>338</v>
      </c>
      <c r="F285" s="8" t="s">
        <v>186</v>
      </c>
      <c r="G285" s="8" t="s">
        <v>64</v>
      </c>
      <c r="H285" s="9">
        <v>248</v>
      </c>
      <c r="I285" s="10">
        <v>44743</v>
      </c>
      <c r="J285" s="11">
        <v>44926</v>
      </c>
    </row>
    <row r="286" spans="1:10" ht="51" x14ac:dyDescent="0.25">
      <c r="A286" s="6">
        <v>281</v>
      </c>
      <c r="B286" s="7" t="str">
        <f>HYPERLINK("https://my.zakupki.prom.ua/remote/dispatcher/state_purchase_view/36540677", "UA-2022-07-01-004528-a")</f>
        <v>UA-2022-07-01-004528-a</v>
      </c>
      <c r="C286" s="8" t="s">
        <v>406</v>
      </c>
      <c r="D286" s="8" t="s">
        <v>462</v>
      </c>
      <c r="E286" s="8" t="s">
        <v>338</v>
      </c>
      <c r="F286" s="8" t="s">
        <v>186</v>
      </c>
      <c r="G286" s="8" t="s">
        <v>64</v>
      </c>
      <c r="H286" s="9">
        <v>8619</v>
      </c>
      <c r="I286" s="10">
        <v>44743</v>
      </c>
      <c r="J286" s="11">
        <v>44926</v>
      </c>
    </row>
    <row r="287" spans="1:10" ht="51" x14ac:dyDescent="0.25">
      <c r="A287" s="6">
        <v>282</v>
      </c>
      <c r="B287" s="7" t="str">
        <f>HYPERLINK("https://my.zakupki.prom.ua/remote/dispatcher/state_purchase_view/36531102", "UA-2022-06-30-005526-a")</f>
        <v>UA-2022-06-30-005526-a</v>
      </c>
      <c r="C287" s="8" t="s">
        <v>713</v>
      </c>
      <c r="D287" s="8" t="s">
        <v>462</v>
      </c>
      <c r="E287" s="8" t="s">
        <v>868</v>
      </c>
      <c r="F287" s="8" t="s">
        <v>116</v>
      </c>
      <c r="G287" s="8" t="s">
        <v>7</v>
      </c>
      <c r="H287" s="9">
        <v>190</v>
      </c>
      <c r="I287" s="10">
        <v>44740</v>
      </c>
      <c r="J287" s="11">
        <v>44926</v>
      </c>
    </row>
    <row r="288" spans="1:10" ht="51" x14ac:dyDescent="0.25">
      <c r="A288" s="6">
        <v>283</v>
      </c>
      <c r="B288" s="7" t="str">
        <f>HYPERLINK("https://my.zakupki.prom.ua/remote/dispatcher/state_purchase_view/36530307", "UA-2022-06-30-005065-a")</f>
        <v>UA-2022-06-30-005065-a</v>
      </c>
      <c r="C288" s="8" t="s">
        <v>438</v>
      </c>
      <c r="D288" s="8" t="s">
        <v>462</v>
      </c>
      <c r="E288" s="8" t="s">
        <v>864</v>
      </c>
      <c r="F288" s="8" t="s">
        <v>207</v>
      </c>
      <c r="G288" s="8" t="s">
        <v>252</v>
      </c>
      <c r="H288" s="9">
        <v>62400</v>
      </c>
      <c r="I288" s="10">
        <v>44739</v>
      </c>
      <c r="J288" s="11">
        <v>44796</v>
      </c>
    </row>
    <row r="289" spans="1:10" ht="51" x14ac:dyDescent="0.25">
      <c r="A289" s="6">
        <v>284</v>
      </c>
      <c r="B289" s="7" t="str">
        <f>HYPERLINK("https://my.zakupki.prom.ua/remote/dispatcher/state_purchase_view/36525844", "UA-2022-06-30-002660-a")</f>
        <v>UA-2022-06-30-002660-a</v>
      </c>
      <c r="C289" s="8" t="s">
        <v>912</v>
      </c>
      <c r="D289" s="8" t="s">
        <v>462</v>
      </c>
      <c r="E289" s="8" t="s">
        <v>575</v>
      </c>
      <c r="F289" s="8" t="s">
        <v>133</v>
      </c>
      <c r="G289" s="8" t="s">
        <v>276</v>
      </c>
      <c r="H289" s="9">
        <v>49000</v>
      </c>
      <c r="I289" s="10">
        <v>44741</v>
      </c>
      <c r="J289" s="11">
        <v>44926</v>
      </c>
    </row>
    <row r="290" spans="1:10" ht="89.25" x14ac:dyDescent="0.25">
      <c r="A290" s="6">
        <v>285</v>
      </c>
      <c r="B290" s="7" t="str">
        <f>HYPERLINK("https://my.zakupki.prom.ua/remote/dispatcher/state_purchase_view/36524837", "UA-2022-06-30-002114-a")</f>
        <v>UA-2022-06-30-002114-a</v>
      </c>
      <c r="C290" s="8" t="s">
        <v>413</v>
      </c>
      <c r="D290" s="8" t="s">
        <v>462</v>
      </c>
      <c r="E290" s="8" t="s">
        <v>608</v>
      </c>
      <c r="F290" s="8" t="s">
        <v>147</v>
      </c>
      <c r="G290" s="8" t="s">
        <v>86</v>
      </c>
      <c r="H290" s="9">
        <v>850</v>
      </c>
      <c r="I290" s="10">
        <v>44742</v>
      </c>
      <c r="J290" s="11">
        <v>44926</v>
      </c>
    </row>
    <row r="291" spans="1:10" ht="51" x14ac:dyDescent="0.25">
      <c r="A291" s="6">
        <v>286</v>
      </c>
      <c r="B291" s="7" t="str">
        <f>HYPERLINK("https://my.zakupki.prom.ua/remote/dispatcher/state_purchase_view/36519307", "UA-2022-06-29-005092-a")</f>
        <v>UA-2022-06-29-005092-a</v>
      </c>
      <c r="C291" s="8" t="s">
        <v>351</v>
      </c>
      <c r="D291" s="8" t="s">
        <v>462</v>
      </c>
      <c r="E291" s="8" t="s">
        <v>681</v>
      </c>
      <c r="F291" s="8" t="s">
        <v>225</v>
      </c>
      <c r="G291" s="8" t="s">
        <v>316</v>
      </c>
      <c r="H291" s="9">
        <v>421300</v>
      </c>
      <c r="I291" s="10">
        <v>44729</v>
      </c>
      <c r="J291" s="11">
        <v>44796</v>
      </c>
    </row>
    <row r="292" spans="1:10" ht="51" x14ac:dyDescent="0.25">
      <c r="A292" s="6">
        <v>287</v>
      </c>
      <c r="B292" s="7" t="str">
        <f>HYPERLINK("https://my.zakupki.prom.ua/remote/dispatcher/state_purchase_view/36510228", "UA-2022-06-29-000226-a")</f>
        <v>UA-2022-06-29-000226-a</v>
      </c>
      <c r="C292" s="8" t="s">
        <v>531</v>
      </c>
      <c r="D292" s="8" t="s">
        <v>462</v>
      </c>
      <c r="E292" s="8" t="s">
        <v>501</v>
      </c>
      <c r="F292" s="8" t="s">
        <v>127</v>
      </c>
      <c r="G292" s="8" t="s">
        <v>266</v>
      </c>
      <c r="H292" s="9">
        <v>370</v>
      </c>
      <c r="I292" s="10">
        <v>44740</v>
      </c>
      <c r="J292" s="11">
        <v>44926</v>
      </c>
    </row>
    <row r="293" spans="1:10" ht="51" x14ac:dyDescent="0.25">
      <c r="A293" s="6">
        <v>288</v>
      </c>
      <c r="B293" s="7" t="str">
        <f>HYPERLINK("https://my.zakupki.prom.ua/remote/dispatcher/state_purchase_view/36507726", "UA-2022-06-28-005115-a")</f>
        <v>UA-2022-06-28-005115-a</v>
      </c>
      <c r="C293" s="8" t="s">
        <v>601</v>
      </c>
      <c r="D293" s="8" t="s">
        <v>462</v>
      </c>
      <c r="E293" s="8" t="s">
        <v>612</v>
      </c>
      <c r="F293" s="8" t="s">
        <v>94</v>
      </c>
      <c r="G293" s="8" t="s">
        <v>979</v>
      </c>
      <c r="H293" s="9">
        <v>616</v>
      </c>
      <c r="I293" s="10">
        <v>44736</v>
      </c>
      <c r="J293" s="11">
        <v>44926</v>
      </c>
    </row>
    <row r="294" spans="1:10" ht="76.5" x14ac:dyDescent="0.25">
      <c r="A294" s="6">
        <v>289</v>
      </c>
      <c r="B294" s="7" t="str">
        <f>HYPERLINK("https://my.zakupki.prom.ua/remote/dispatcher/state_purchase_view/36507181", "UA-2022-06-28-004783-a")</f>
        <v>UA-2022-06-28-004783-a</v>
      </c>
      <c r="C294" s="8" t="s">
        <v>732</v>
      </c>
      <c r="D294" s="8" t="s">
        <v>462</v>
      </c>
      <c r="E294" s="8" t="s">
        <v>784</v>
      </c>
      <c r="F294" s="8" t="s">
        <v>182</v>
      </c>
      <c r="G294" s="8" t="s">
        <v>119</v>
      </c>
      <c r="H294" s="9">
        <v>2250</v>
      </c>
      <c r="I294" s="10">
        <v>44735</v>
      </c>
      <c r="J294" s="11">
        <v>44926</v>
      </c>
    </row>
    <row r="295" spans="1:10" ht="51" x14ac:dyDescent="0.25">
      <c r="A295" s="6">
        <v>290</v>
      </c>
      <c r="B295" s="7" t="str">
        <f>HYPERLINK("https://my.zakupki.prom.ua/remote/dispatcher/state_purchase_view/36502121", "UA-2022-06-28-002053-a")</f>
        <v>UA-2022-06-28-002053-a</v>
      </c>
      <c r="C295" s="8" t="s">
        <v>436</v>
      </c>
      <c r="D295" s="8" t="s">
        <v>462</v>
      </c>
      <c r="E295" s="8" t="s">
        <v>864</v>
      </c>
      <c r="F295" s="8" t="s">
        <v>207</v>
      </c>
      <c r="G295" s="8" t="s">
        <v>251</v>
      </c>
      <c r="H295" s="9">
        <v>17100</v>
      </c>
      <c r="I295" s="10">
        <v>44736</v>
      </c>
      <c r="J295" s="11">
        <v>44796</v>
      </c>
    </row>
    <row r="296" spans="1:10" ht="51" x14ac:dyDescent="0.25">
      <c r="A296" s="6">
        <v>291</v>
      </c>
      <c r="B296" s="7" t="str">
        <f>HYPERLINK("https://my.zakupki.prom.ua/remote/dispatcher/state_purchase_view/36500615", "UA-2022-06-28-001282-a")</f>
        <v>UA-2022-06-28-001282-a</v>
      </c>
      <c r="C296" s="8" t="s">
        <v>404</v>
      </c>
      <c r="D296" s="8" t="s">
        <v>462</v>
      </c>
      <c r="E296" s="8" t="s">
        <v>864</v>
      </c>
      <c r="F296" s="8" t="s">
        <v>207</v>
      </c>
      <c r="G296" s="8" t="s">
        <v>250</v>
      </c>
      <c r="H296" s="9">
        <v>21000</v>
      </c>
      <c r="I296" s="10">
        <v>44736</v>
      </c>
      <c r="J296" s="11">
        <v>44796</v>
      </c>
    </row>
    <row r="297" spans="1:10" ht="63.75" x14ac:dyDescent="0.25">
      <c r="A297" s="6">
        <v>292</v>
      </c>
      <c r="B297" s="7" t="str">
        <f>HYPERLINK("https://my.zakupki.prom.ua/remote/dispatcher/state_purchase_view/36496735", "UA-2022-06-27-006068-a")</f>
        <v>UA-2022-06-27-006068-a</v>
      </c>
      <c r="C297" s="8" t="s">
        <v>897</v>
      </c>
      <c r="D297" s="8" t="s">
        <v>462</v>
      </c>
      <c r="E297" s="8" t="s">
        <v>760</v>
      </c>
      <c r="F297" s="8" t="s">
        <v>150</v>
      </c>
      <c r="G297" s="8" t="s">
        <v>271</v>
      </c>
      <c r="H297" s="9">
        <v>11767.92</v>
      </c>
      <c r="I297" s="10">
        <v>44735</v>
      </c>
      <c r="J297" s="11">
        <v>44796</v>
      </c>
    </row>
    <row r="298" spans="1:10" ht="63.75" x14ac:dyDescent="0.25">
      <c r="A298" s="6">
        <v>293</v>
      </c>
      <c r="B298" s="7" t="str">
        <f>HYPERLINK("https://my.zakupki.prom.ua/remote/dispatcher/state_purchase_view/36490753", "UA-2022-06-27-002786-a")</f>
        <v>UA-2022-06-27-002786-a</v>
      </c>
      <c r="C298" s="8" t="s">
        <v>893</v>
      </c>
      <c r="D298" s="8" t="s">
        <v>462</v>
      </c>
      <c r="E298" s="8" t="s">
        <v>874</v>
      </c>
      <c r="F298" s="8" t="s">
        <v>191</v>
      </c>
      <c r="G298" s="8" t="s">
        <v>379</v>
      </c>
      <c r="H298" s="9">
        <v>2508</v>
      </c>
      <c r="I298" s="10">
        <v>44735</v>
      </c>
      <c r="J298" s="11">
        <v>44926</v>
      </c>
    </row>
    <row r="299" spans="1:10" ht="51" x14ac:dyDescent="0.25">
      <c r="A299" s="6">
        <v>294</v>
      </c>
      <c r="B299" s="7" t="str">
        <f>HYPERLINK("https://my.zakupki.prom.ua/remote/dispatcher/state_purchase_view/36471754", "UA-2022-06-23-007139-a")</f>
        <v>UA-2022-06-23-007139-a</v>
      </c>
      <c r="C299" s="8" t="s">
        <v>604</v>
      </c>
      <c r="D299" s="8" t="s">
        <v>462</v>
      </c>
      <c r="E299" s="8" t="s">
        <v>458</v>
      </c>
      <c r="F299" s="8" t="s">
        <v>143</v>
      </c>
      <c r="G299" s="8" t="s">
        <v>175</v>
      </c>
      <c r="H299" s="9">
        <v>2484</v>
      </c>
      <c r="I299" s="10">
        <v>44735</v>
      </c>
      <c r="J299" s="11">
        <v>44926</v>
      </c>
    </row>
    <row r="300" spans="1:10" ht="51" x14ac:dyDescent="0.25">
      <c r="A300" s="6">
        <v>295</v>
      </c>
      <c r="B300" s="7" t="str">
        <f>HYPERLINK("https://my.zakupki.prom.ua/remote/dispatcher/state_purchase_view/36471487", "UA-2022-06-23-007011-a")</f>
        <v>UA-2022-06-23-007011-a</v>
      </c>
      <c r="C300" s="8" t="s">
        <v>843</v>
      </c>
      <c r="D300" s="8" t="s">
        <v>462</v>
      </c>
      <c r="E300" s="8" t="s">
        <v>633</v>
      </c>
      <c r="F300" s="8" t="s">
        <v>114</v>
      </c>
      <c r="G300" s="8" t="s">
        <v>108</v>
      </c>
      <c r="H300" s="9">
        <v>10000</v>
      </c>
      <c r="I300" s="10">
        <v>44733</v>
      </c>
      <c r="J300" s="11">
        <v>44926</v>
      </c>
    </row>
    <row r="301" spans="1:10" ht="63.75" x14ac:dyDescent="0.25">
      <c r="A301" s="6">
        <v>296</v>
      </c>
      <c r="B301" s="7" t="str">
        <f>HYPERLINK("https://my.zakupki.prom.ua/remote/dispatcher/state_purchase_view/36471420", "UA-2022-06-23-006970-a")</f>
        <v>UA-2022-06-23-006970-a</v>
      </c>
      <c r="C301" s="8" t="s">
        <v>838</v>
      </c>
      <c r="D301" s="8" t="s">
        <v>462</v>
      </c>
      <c r="E301" s="8" t="s">
        <v>678</v>
      </c>
      <c r="F301" s="8" t="s">
        <v>104</v>
      </c>
      <c r="G301" s="8" t="s">
        <v>76</v>
      </c>
      <c r="H301" s="9">
        <v>1686</v>
      </c>
      <c r="I301" s="10">
        <v>44732</v>
      </c>
      <c r="J301" s="11">
        <v>44926</v>
      </c>
    </row>
    <row r="302" spans="1:10" ht="191.25" x14ac:dyDescent="0.25">
      <c r="A302" s="6">
        <v>297</v>
      </c>
      <c r="B302" s="7" t="str">
        <f>HYPERLINK("https://my.zakupki.prom.ua/remote/dispatcher/state_purchase_view/36471238", "UA-2022-06-23-006864-a")</f>
        <v>UA-2022-06-23-006864-a</v>
      </c>
      <c r="C302" s="8" t="s">
        <v>344</v>
      </c>
      <c r="D302" s="8" t="s">
        <v>462</v>
      </c>
      <c r="E302" s="8" t="s">
        <v>782</v>
      </c>
      <c r="F302" s="8" t="s">
        <v>167</v>
      </c>
      <c r="G302" s="8" t="s">
        <v>677</v>
      </c>
      <c r="H302" s="9">
        <v>7365</v>
      </c>
      <c r="I302" s="10">
        <v>44732</v>
      </c>
      <c r="J302" s="11">
        <v>44926</v>
      </c>
    </row>
    <row r="303" spans="1:10" ht="51" x14ac:dyDescent="0.25">
      <c r="A303" s="6">
        <v>298</v>
      </c>
      <c r="B303" s="7" t="str">
        <f>HYPERLINK("https://my.zakupki.prom.ua/remote/dispatcher/state_purchase_view/36470685", "UA-2022-06-23-006605-a")</f>
        <v>UA-2022-06-23-006605-a</v>
      </c>
      <c r="C303" s="8" t="s">
        <v>660</v>
      </c>
      <c r="D303" s="8" t="s">
        <v>462</v>
      </c>
      <c r="E303" s="8" t="s">
        <v>782</v>
      </c>
      <c r="F303" s="8" t="s">
        <v>167</v>
      </c>
      <c r="G303" s="8" t="s">
        <v>677</v>
      </c>
      <c r="H303" s="9">
        <v>140</v>
      </c>
      <c r="I303" s="10">
        <v>44732</v>
      </c>
      <c r="J303" s="11">
        <v>44926</v>
      </c>
    </row>
    <row r="304" spans="1:10" ht="51" x14ac:dyDescent="0.25">
      <c r="A304" s="6">
        <v>299</v>
      </c>
      <c r="B304" s="7" t="str">
        <f>HYPERLINK("https://my.zakupki.prom.ua/remote/dispatcher/state_purchase_view/36470374", "UA-2022-06-23-006451-a")</f>
        <v>UA-2022-06-23-006451-a</v>
      </c>
      <c r="C304" s="8" t="s">
        <v>579</v>
      </c>
      <c r="D304" s="8" t="s">
        <v>462</v>
      </c>
      <c r="E304" s="8" t="s">
        <v>782</v>
      </c>
      <c r="F304" s="8" t="s">
        <v>167</v>
      </c>
      <c r="G304" s="8" t="s">
        <v>677</v>
      </c>
      <c r="H304" s="9">
        <v>210</v>
      </c>
      <c r="I304" s="10">
        <v>44732</v>
      </c>
      <c r="J304" s="11">
        <v>44926</v>
      </c>
    </row>
    <row r="305" spans="1:10" ht="51" x14ac:dyDescent="0.25">
      <c r="A305" s="6">
        <v>300</v>
      </c>
      <c r="B305" s="7" t="str">
        <f>HYPERLINK("https://my.zakupki.prom.ua/remote/dispatcher/state_purchase_view/36470147", "UA-2022-06-23-006329-a")</f>
        <v>UA-2022-06-23-006329-a</v>
      </c>
      <c r="C305" s="8" t="s">
        <v>517</v>
      </c>
      <c r="D305" s="8" t="s">
        <v>462</v>
      </c>
      <c r="E305" s="8" t="s">
        <v>782</v>
      </c>
      <c r="F305" s="8" t="s">
        <v>167</v>
      </c>
      <c r="G305" s="8" t="s">
        <v>677</v>
      </c>
      <c r="H305" s="9">
        <v>61</v>
      </c>
      <c r="I305" s="10">
        <v>44732</v>
      </c>
      <c r="J305" s="11">
        <v>44926</v>
      </c>
    </row>
    <row r="306" spans="1:10" ht="51" x14ac:dyDescent="0.25">
      <c r="A306" s="6">
        <v>301</v>
      </c>
      <c r="B306" s="7" t="str">
        <f>HYPERLINK("https://my.zakupki.prom.ua/remote/dispatcher/state_purchase_view/36469819", "UA-2022-06-23-006130-a")</f>
        <v>UA-2022-06-23-006130-a</v>
      </c>
      <c r="C306" s="8" t="s">
        <v>828</v>
      </c>
      <c r="D306" s="8" t="s">
        <v>462</v>
      </c>
      <c r="E306" s="8" t="s">
        <v>782</v>
      </c>
      <c r="F306" s="8" t="s">
        <v>167</v>
      </c>
      <c r="G306" s="8" t="s">
        <v>677</v>
      </c>
      <c r="H306" s="9">
        <v>1304</v>
      </c>
      <c r="I306" s="10">
        <v>44732</v>
      </c>
      <c r="J306" s="11">
        <v>44926</v>
      </c>
    </row>
    <row r="307" spans="1:10" ht="51" x14ac:dyDescent="0.25">
      <c r="A307" s="6">
        <v>302</v>
      </c>
      <c r="B307" s="7" t="str">
        <f>HYPERLINK("https://my.zakupki.prom.ua/remote/dispatcher/state_purchase_view/36457225", "UA-2022-06-22-007028-a")</f>
        <v>UA-2022-06-22-007028-a</v>
      </c>
      <c r="C307" s="8" t="s">
        <v>950</v>
      </c>
      <c r="D307" s="8" t="s">
        <v>462</v>
      </c>
      <c r="E307" s="8" t="s">
        <v>857</v>
      </c>
      <c r="F307" s="8" t="s">
        <v>226</v>
      </c>
      <c r="G307" s="8" t="s">
        <v>233</v>
      </c>
      <c r="H307" s="9">
        <v>1285</v>
      </c>
      <c r="I307" s="10">
        <v>44732</v>
      </c>
      <c r="J307" s="11">
        <v>44926</v>
      </c>
    </row>
    <row r="308" spans="1:10" ht="127.5" x14ac:dyDescent="0.25">
      <c r="A308" s="6">
        <v>303</v>
      </c>
      <c r="B308" s="7" t="str">
        <f>HYPERLINK("https://my.zakupki.prom.ua/remote/dispatcher/state_purchase_view/36457031", "UA-2022-06-22-006912-a")</f>
        <v>UA-2022-06-22-006912-a</v>
      </c>
      <c r="C308" s="8" t="s">
        <v>944</v>
      </c>
      <c r="D308" s="8" t="s">
        <v>462</v>
      </c>
      <c r="E308" s="8" t="s">
        <v>857</v>
      </c>
      <c r="F308" s="8" t="s">
        <v>226</v>
      </c>
      <c r="G308" s="8" t="s">
        <v>233</v>
      </c>
      <c r="H308" s="9">
        <v>16175</v>
      </c>
      <c r="I308" s="10">
        <v>44732</v>
      </c>
      <c r="J308" s="11">
        <v>44926</v>
      </c>
    </row>
    <row r="309" spans="1:10" ht="51" x14ac:dyDescent="0.25">
      <c r="A309" s="6">
        <v>304</v>
      </c>
      <c r="B309" s="7" t="str">
        <f>HYPERLINK("https://my.zakupki.prom.ua/remote/dispatcher/state_purchase_view/36456150", "UA-2022-06-22-006425-a")</f>
        <v>UA-2022-06-22-006425-a</v>
      </c>
      <c r="C309" s="8" t="s">
        <v>443</v>
      </c>
      <c r="D309" s="8" t="s">
        <v>462</v>
      </c>
      <c r="E309" s="8" t="s">
        <v>857</v>
      </c>
      <c r="F309" s="8" t="s">
        <v>226</v>
      </c>
      <c r="G309" s="8" t="s">
        <v>233</v>
      </c>
      <c r="H309" s="9">
        <v>3955</v>
      </c>
      <c r="I309" s="10">
        <v>44732</v>
      </c>
      <c r="J309" s="11">
        <v>44926</v>
      </c>
    </row>
    <row r="310" spans="1:10" ht="51" x14ac:dyDescent="0.25">
      <c r="A310" s="6">
        <v>305</v>
      </c>
      <c r="B310" s="7" t="str">
        <f>HYPERLINK("https://my.zakupki.prom.ua/remote/dispatcher/state_purchase_view/36442805", "UA-2022-06-21-006574-a")</f>
        <v>UA-2022-06-21-006574-a</v>
      </c>
      <c r="C310" s="8" t="s">
        <v>403</v>
      </c>
      <c r="D310" s="8" t="s">
        <v>462</v>
      </c>
      <c r="E310" s="8" t="s">
        <v>864</v>
      </c>
      <c r="F310" s="8" t="s">
        <v>207</v>
      </c>
      <c r="G310" s="8" t="s">
        <v>249</v>
      </c>
      <c r="H310" s="9">
        <v>12600</v>
      </c>
      <c r="I310" s="10">
        <v>44729</v>
      </c>
      <c r="J310" s="11">
        <v>44796</v>
      </c>
    </row>
    <row r="311" spans="1:10" ht="63.75" x14ac:dyDescent="0.25">
      <c r="A311" s="6">
        <v>306</v>
      </c>
      <c r="B311" s="7" t="str">
        <f>HYPERLINK("https://my.zakupki.prom.ua/remote/dispatcher/state_purchase_view/36441084", "UA-2022-06-21-005677-a")</f>
        <v>UA-2022-06-21-005677-a</v>
      </c>
      <c r="C311" s="8" t="s">
        <v>640</v>
      </c>
      <c r="D311" s="8" t="s">
        <v>462</v>
      </c>
      <c r="E311" s="8" t="s">
        <v>423</v>
      </c>
      <c r="F311" s="8" t="s">
        <v>96</v>
      </c>
      <c r="G311" s="8" t="s">
        <v>49</v>
      </c>
      <c r="H311" s="9">
        <v>1064.3399999999999</v>
      </c>
      <c r="I311" s="10">
        <v>44732</v>
      </c>
      <c r="J311" s="11">
        <v>44905</v>
      </c>
    </row>
    <row r="312" spans="1:10" ht="51" x14ac:dyDescent="0.25">
      <c r="A312" s="6">
        <v>307</v>
      </c>
      <c r="B312" s="7" t="str">
        <f>HYPERLINK("https://my.zakupki.prom.ua/remote/dispatcher/state_purchase_view/36432550", "UA-2022-06-21-001055-a")</f>
        <v>UA-2022-06-21-001055-a</v>
      </c>
      <c r="C312" s="8" t="s">
        <v>700</v>
      </c>
      <c r="D312" s="8" t="s">
        <v>462</v>
      </c>
      <c r="E312" s="8" t="s">
        <v>613</v>
      </c>
      <c r="F312" s="8" t="s">
        <v>151</v>
      </c>
      <c r="G312" s="8" t="s">
        <v>606</v>
      </c>
      <c r="H312" s="9">
        <v>2448</v>
      </c>
      <c r="I312" s="10">
        <v>44732</v>
      </c>
      <c r="J312" s="11">
        <v>44926</v>
      </c>
    </row>
    <row r="313" spans="1:10" ht="76.5" x14ac:dyDescent="0.25">
      <c r="A313" s="6">
        <v>308</v>
      </c>
      <c r="B313" s="7" t="str">
        <f>HYPERLINK("https://my.zakupki.prom.ua/remote/dispatcher/state_purchase_view/36429713", "UA-2022-06-20-006890-a")</f>
        <v>UA-2022-06-20-006890-a</v>
      </c>
      <c r="C313" s="8" t="s">
        <v>373</v>
      </c>
      <c r="D313" s="8" t="s">
        <v>462</v>
      </c>
      <c r="E313" s="8" t="s">
        <v>630</v>
      </c>
      <c r="F313" s="8" t="s">
        <v>168</v>
      </c>
      <c r="G313" s="8" t="s">
        <v>792</v>
      </c>
      <c r="H313" s="9">
        <v>1200</v>
      </c>
      <c r="I313" s="10">
        <v>44728</v>
      </c>
      <c r="J313" s="11">
        <v>44926</v>
      </c>
    </row>
    <row r="314" spans="1:10" ht="51" x14ac:dyDescent="0.25">
      <c r="A314" s="6">
        <v>309</v>
      </c>
      <c r="B314" s="7" t="str">
        <f>HYPERLINK("https://my.zakupki.prom.ua/remote/dispatcher/state_purchase_view/36429350", "UA-2022-06-20-006708-a")</f>
        <v>UA-2022-06-20-006708-a</v>
      </c>
      <c r="C314" s="8" t="s">
        <v>596</v>
      </c>
      <c r="D314" s="8" t="s">
        <v>462</v>
      </c>
      <c r="E314" s="8" t="s">
        <v>630</v>
      </c>
      <c r="F314" s="8" t="s">
        <v>168</v>
      </c>
      <c r="G314" s="8" t="s">
        <v>792</v>
      </c>
      <c r="H314" s="9">
        <v>1818</v>
      </c>
      <c r="I314" s="10">
        <v>44728</v>
      </c>
      <c r="J314" s="11">
        <v>44926</v>
      </c>
    </row>
    <row r="315" spans="1:10" ht="51" x14ac:dyDescent="0.25">
      <c r="A315" s="6">
        <v>310</v>
      </c>
      <c r="B315" s="7" t="str">
        <f>HYPERLINK("https://my.zakupki.prom.ua/remote/dispatcher/state_purchase_view/36402856", "UA-2022-06-16-006554-a")</f>
        <v>UA-2022-06-16-006554-a</v>
      </c>
      <c r="C315" s="8" t="s">
        <v>368</v>
      </c>
      <c r="D315" s="8" t="s">
        <v>462</v>
      </c>
      <c r="E315" s="8" t="s">
        <v>864</v>
      </c>
      <c r="F315" s="8" t="s">
        <v>207</v>
      </c>
      <c r="G315" s="8" t="s">
        <v>248</v>
      </c>
      <c r="H315" s="9">
        <v>25500</v>
      </c>
      <c r="I315" s="10">
        <v>44725</v>
      </c>
      <c r="J315" s="11">
        <v>44796</v>
      </c>
    </row>
    <row r="316" spans="1:10" ht="51" x14ac:dyDescent="0.25">
      <c r="A316" s="6">
        <v>311</v>
      </c>
      <c r="B316" s="7" t="str">
        <f>HYPERLINK("https://my.zakupki.prom.ua/remote/dispatcher/state_purchase_view/36396162", "UA-2022-06-16-003009-a")</f>
        <v>UA-2022-06-16-003009-a</v>
      </c>
      <c r="C316" s="8" t="s">
        <v>394</v>
      </c>
      <c r="D316" s="8" t="s">
        <v>462</v>
      </c>
      <c r="E316" s="8" t="s">
        <v>785</v>
      </c>
      <c r="F316" s="8" t="s">
        <v>128</v>
      </c>
      <c r="G316" s="8" t="s">
        <v>671</v>
      </c>
      <c r="H316" s="9">
        <v>360</v>
      </c>
      <c r="I316" s="10">
        <v>44727</v>
      </c>
      <c r="J316" s="11">
        <v>44926</v>
      </c>
    </row>
    <row r="317" spans="1:10" ht="51" x14ac:dyDescent="0.25">
      <c r="A317" s="6">
        <v>312</v>
      </c>
      <c r="B317" s="7" t="str">
        <f>HYPERLINK("https://my.zakupki.prom.ua/remote/dispatcher/state_purchase_view/36390003", "UA-2022-06-15-006553-a")</f>
        <v>UA-2022-06-15-006553-a</v>
      </c>
      <c r="C317" s="8" t="s">
        <v>618</v>
      </c>
      <c r="D317" s="8" t="s">
        <v>462</v>
      </c>
      <c r="E317" s="8" t="s">
        <v>576</v>
      </c>
      <c r="F317" s="8" t="s">
        <v>113</v>
      </c>
      <c r="G317" s="8" t="s">
        <v>45</v>
      </c>
      <c r="H317" s="9">
        <v>10000</v>
      </c>
      <c r="I317" s="10">
        <v>44725</v>
      </c>
      <c r="J317" s="11">
        <v>44926</v>
      </c>
    </row>
    <row r="318" spans="1:10" ht="51" x14ac:dyDescent="0.25">
      <c r="A318" s="6">
        <v>313</v>
      </c>
      <c r="B318" s="7" t="str">
        <f>HYPERLINK("https://my.zakupki.prom.ua/remote/dispatcher/state_purchase_view/36389725", "UA-2022-06-15-006418-a")</f>
        <v>UA-2022-06-15-006418-a</v>
      </c>
      <c r="C318" s="8" t="s">
        <v>456</v>
      </c>
      <c r="D318" s="8" t="s">
        <v>462</v>
      </c>
      <c r="E318" s="8" t="s">
        <v>574</v>
      </c>
      <c r="F318" s="8" t="s">
        <v>66</v>
      </c>
      <c r="G318" s="8" t="s">
        <v>52</v>
      </c>
      <c r="H318" s="9">
        <v>19800</v>
      </c>
      <c r="I318" s="10">
        <v>44725</v>
      </c>
      <c r="J318" s="11">
        <v>44926</v>
      </c>
    </row>
    <row r="319" spans="1:10" ht="51" x14ac:dyDescent="0.25">
      <c r="A319" s="6">
        <v>314</v>
      </c>
      <c r="B319" s="7" t="str">
        <f>HYPERLINK("https://my.zakupki.prom.ua/remote/dispatcher/state_purchase_view/36373775", "UA-2022-06-14-004795-a")</f>
        <v>UA-2022-06-14-004795-a</v>
      </c>
      <c r="C319" s="8" t="s">
        <v>616</v>
      </c>
      <c r="D319" s="8" t="s">
        <v>462</v>
      </c>
      <c r="E319" s="8" t="s">
        <v>503</v>
      </c>
      <c r="F319" s="8" t="s">
        <v>148</v>
      </c>
      <c r="G319" s="8" t="s">
        <v>223</v>
      </c>
      <c r="H319" s="9">
        <v>2200</v>
      </c>
      <c r="I319" s="10">
        <v>44722</v>
      </c>
      <c r="J319" s="11">
        <v>44926</v>
      </c>
    </row>
    <row r="320" spans="1:10" ht="51" x14ac:dyDescent="0.25">
      <c r="A320" s="6">
        <v>315</v>
      </c>
      <c r="B320" s="7" t="str">
        <f>HYPERLINK("https://my.zakupki.prom.ua/remote/dispatcher/state_purchase_view/36372865", "UA-2022-06-14-004237-a")</f>
        <v>UA-2022-06-14-004237-a</v>
      </c>
      <c r="C320" s="8" t="s">
        <v>372</v>
      </c>
      <c r="D320" s="8" t="s">
        <v>462</v>
      </c>
      <c r="E320" s="8" t="s">
        <v>614</v>
      </c>
      <c r="F320" s="8" t="s">
        <v>63</v>
      </c>
      <c r="G320" s="8" t="s">
        <v>960</v>
      </c>
      <c r="H320" s="9">
        <v>7958</v>
      </c>
      <c r="I320" s="10">
        <v>44722</v>
      </c>
      <c r="J320" s="11">
        <v>44926</v>
      </c>
    </row>
    <row r="321" spans="1:10" ht="51" x14ac:dyDescent="0.25">
      <c r="A321" s="6">
        <v>316</v>
      </c>
      <c r="B321" s="7" t="str">
        <f>HYPERLINK("https://my.zakupki.prom.ua/remote/dispatcher/state_purchase_view/36351042", "UA-2022-06-10-005659-a")</f>
        <v>UA-2022-06-10-005659-a</v>
      </c>
      <c r="C321" s="8" t="s">
        <v>824</v>
      </c>
      <c r="D321" s="8" t="s">
        <v>462</v>
      </c>
      <c r="E321" s="8" t="s">
        <v>936</v>
      </c>
      <c r="F321" s="8" t="s">
        <v>153</v>
      </c>
      <c r="G321" s="8" t="s">
        <v>810</v>
      </c>
      <c r="H321" s="9">
        <v>9250</v>
      </c>
      <c r="I321" s="10">
        <v>44722</v>
      </c>
      <c r="J321" s="11">
        <v>44926</v>
      </c>
    </row>
    <row r="322" spans="1:10" ht="51" x14ac:dyDescent="0.25">
      <c r="A322" s="6">
        <v>317</v>
      </c>
      <c r="B322" s="7" t="str">
        <f>HYPERLINK("https://my.zakupki.prom.ua/remote/dispatcher/state_purchase_view/36350626", "UA-2022-06-10-005445-a")</f>
        <v>UA-2022-06-10-005445-a</v>
      </c>
      <c r="C322" s="8" t="s">
        <v>900</v>
      </c>
      <c r="D322" s="8" t="s">
        <v>462</v>
      </c>
      <c r="E322" s="8" t="s">
        <v>614</v>
      </c>
      <c r="F322" s="8" t="s">
        <v>63</v>
      </c>
      <c r="G322" s="8" t="s">
        <v>955</v>
      </c>
      <c r="H322" s="9">
        <v>129.6</v>
      </c>
      <c r="I322" s="10">
        <v>44720</v>
      </c>
      <c r="J322" s="11">
        <v>44926</v>
      </c>
    </row>
    <row r="323" spans="1:10" ht="51" x14ac:dyDescent="0.25">
      <c r="A323" s="6">
        <v>318</v>
      </c>
      <c r="B323" s="7" t="str">
        <f>HYPERLINK("https://my.zakupki.prom.ua/remote/dispatcher/state_purchase_view/36350211", "UA-2022-06-10-005199-a")</f>
        <v>UA-2022-06-10-005199-a</v>
      </c>
      <c r="C323" s="8" t="s">
        <v>766</v>
      </c>
      <c r="D323" s="8" t="s">
        <v>462</v>
      </c>
      <c r="E323" s="8" t="s">
        <v>615</v>
      </c>
      <c r="F323" s="8" t="s">
        <v>155</v>
      </c>
      <c r="G323" s="8" t="s">
        <v>270</v>
      </c>
      <c r="H323" s="9">
        <v>300</v>
      </c>
      <c r="I323" s="10">
        <v>44720</v>
      </c>
      <c r="J323" s="11">
        <v>44926</v>
      </c>
    </row>
    <row r="324" spans="1:10" ht="51" x14ac:dyDescent="0.25">
      <c r="A324" s="6">
        <v>319</v>
      </c>
      <c r="B324" s="7" t="str">
        <f>HYPERLINK("https://my.zakupki.prom.ua/remote/dispatcher/state_purchase_view/36347533", "UA-2022-06-10-003782-a")</f>
        <v>UA-2022-06-10-003782-a</v>
      </c>
      <c r="C324" s="8" t="s">
        <v>404</v>
      </c>
      <c r="D324" s="8" t="s">
        <v>462</v>
      </c>
      <c r="E324" s="8" t="s">
        <v>864</v>
      </c>
      <c r="F324" s="8" t="s">
        <v>207</v>
      </c>
      <c r="G324" s="8" t="s">
        <v>247</v>
      </c>
      <c r="H324" s="9">
        <v>21000</v>
      </c>
      <c r="I324" s="10">
        <v>44719</v>
      </c>
      <c r="J324" s="11">
        <v>44796</v>
      </c>
    </row>
    <row r="325" spans="1:10" ht="51" x14ac:dyDescent="0.25">
      <c r="A325" s="6">
        <v>320</v>
      </c>
      <c r="B325" s="7" t="str">
        <f>HYPERLINK("https://my.zakupki.prom.ua/remote/dispatcher/state_purchase_view/36339243", "UA-2022-06-09-006459-a")</f>
        <v>UA-2022-06-09-006459-a</v>
      </c>
      <c r="C325" s="8" t="s">
        <v>889</v>
      </c>
      <c r="D325" s="8" t="s">
        <v>462</v>
      </c>
      <c r="E325" s="8" t="s">
        <v>873</v>
      </c>
      <c r="F325" s="8" t="s">
        <v>195</v>
      </c>
      <c r="G325" s="8" t="s">
        <v>807</v>
      </c>
      <c r="H325" s="9">
        <v>2796</v>
      </c>
      <c r="I325" s="10">
        <v>44720</v>
      </c>
      <c r="J325" s="11">
        <v>44926</v>
      </c>
    </row>
    <row r="326" spans="1:10" ht="51" x14ac:dyDescent="0.25">
      <c r="A326" s="6">
        <v>321</v>
      </c>
      <c r="B326" s="7" t="str">
        <f>HYPERLINK("https://my.zakupki.prom.ua/remote/dispatcher/state_purchase_view/36270178", "UA-2022-06-02-004603-a")</f>
        <v>UA-2022-06-02-004603-a</v>
      </c>
      <c r="C326" s="8" t="s">
        <v>879</v>
      </c>
      <c r="D326" s="8" t="s">
        <v>462</v>
      </c>
      <c r="E326" s="8" t="s">
        <v>502</v>
      </c>
      <c r="F326" s="8" t="s">
        <v>97</v>
      </c>
      <c r="G326" s="8" t="s">
        <v>172</v>
      </c>
      <c r="H326" s="9">
        <v>2375</v>
      </c>
      <c r="I326" s="10">
        <v>44713</v>
      </c>
      <c r="J326" s="11">
        <v>44926</v>
      </c>
    </row>
    <row r="327" spans="1:10" ht="51" x14ac:dyDescent="0.25">
      <c r="A327" s="6">
        <v>322</v>
      </c>
      <c r="B327" s="7" t="str">
        <f>HYPERLINK("https://my.zakupki.prom.ua/remote/dispatcher/state_purchase_view/36269715", "UA-2022-06-02-004348-a")</f>
        <v>UA-2022-06-02-004348-a</v>
      </c>
      <c r="C327" s="8" t="s">
        <v>735</v>
      </c>
      <c r="D327" s="8" t="s">
        <v>462</v>
      </c>
      <c r="E327" s="8" t="s">
        <v>869</v>
      </c>
      <c r="F327" s="8" t="s">
        <v>192</v>
      </c>
      <c r="G327" s="8" t="s">
        <v>280</v>
      </c>
      <c r="H327" s="9">
        <v>20820</v>
      </c>
      <c r="I327" s="10">
        <v>44712</v>
      </c>
      <c r="J327" s="11">
        <v>44926</v>
      </c>
    </row>
    <row r="328" spans="1:10" ht="51" x14ac:dyDescent="0.25">
      <c r="A328" s="6">
        <v>323</v>
      </c>
      <c r="B328" s="7" t="str">
        <f>HYPERLINK("https://my.zakupki.prom.ua/remote/dispatcher/state_purchase_view/36269297", "UA-2022-06-02-004122-a")</f>
        <v>UA-2022-06-02-004122-a</v>
      </c>
      <c r="C328" s="8" t="s">
        <v>594</v>
      </c>
      <c r="D328" s="8" t="s">
        <v>462</v>
      </c>
      <c r="E328" s="8" t="s">
        <v>630</v>
      </c>
      <c r="F328" s="8" t="s">
        <v>168</v>
      </c>
      <c r="G328" s="8" t="s">
        <v>791</v>
      </c>
      <c r="H328" s="9">
        <v>420</v>
      </c>
      <c r="I328" s="10">
        <v>44711</v>
      </c>
      <c r="J328" s="11">
        <v>44926</v>
      </c>
    </row>
    <row r="329" spans="1:10" ht="51" x14ac:dyDescent="0.25">
      <c r="A329" s="6">
        <v>324</v>
      </c>
      <c r="B329" s="7" t="str">
        <f>HYPERLINK("https://my.zakupki.prom.ua/remote/dispatcher/state_purchase_view/36260999", "UA-2022-06-01-005476-a")</f>
        <v>UA-2022-06-01-005476-a</v>
      </c>
      <c r="C329" s="8" t="s">
        <v>938</v>
      </c>
      <c r="D329" s="8" t="s">
        <v>462</v>
      </c>
      <c r="E329" s="8" t="s">
        <v>871</v>
      </c>
      <c r="F329" s="8" t="s">
        <v>196</v>
      </c>
      <c r="G329" s="8" t="s">
        <v>269</v>
      </c>
      <c r="H329" s="9">
        <v>54793.440000000002</v>
      </c>
      <c r="I329" s="10">
        <v>44708</v>
      </c>
      <c r="J329" s="11">
        <v>44796</v>
      </c>
    </row>
    <row r="330" spans="1:10" ht="51" x14ac:dyDescent="0.25">
      <c r="A330" s="6">
        <v>325</v>
      </c>
      <c r="B330" s="7" t="str">
        <f>HYPERLINK("https://my.zakupki.prom.ua/remote/dispatcher/state_purchase_view/36260537", "UA-2022-06-01-005218-a")</f>
        <v>UA-2022-06-01-005218-a</v>
      </c>
      <c r="C330" s="8" t="s">
        <v>518</v>
      </c>
      <c r="D330" s="8" t="s">
        <v>462</v>
      </c>
      <c r="E330" s="8" t="s">
        <v>871</v>
      </c>
      <c r="F330" s="8" t="s">
        <v>196</v>
      </c>
      <c r="G330" s="8" t="s">
        <v>302</v>
      </c>
      <c r="H330" s="9">
        <v>4006.35</v>
      </c>
      <c r="I330" s="10">
        <v>44708</v>
      </c>
      <c r="J330" s="11">
        <v>44926</v>
      </c>
    </row>
    <row r="331" spans="1:10" ht="51" x14ac:dyDescent="0.25">
      <c r="A331" s="6">
        <v>326</v>
      </c>
      <c r="B331" s="7" t="str">
        <f>HYPERLINK("https://my.zakupki.prom.ua/remote/dispatcher/state_purchase_view/36260416", "UA-2022-06-01-005153-a")</f>
        <v>UA-2022-06-01-005153-a</v>
      </c>
      <c r="C331" s="8" t="s">
        <v>899</v>
      </c>
      <c r="D331" s="8" t="s">
        <v>462</v>
      </c>
      <c r="E331" s="8" t="s">
        <v>614</v>
      </c>
      <c r="F331" s="8" t="s">
        <v>63</v>
      </c>
      <c r="G331" s="8" t="s">
        <v>954</v>
      </c>
      <c r="H331" s="9">
        <v>129.6</v>
      </c>
      <c r="I331" s="10">
        <v>44708</v>
      </c>
      <c r="J331" s="11">
        <v>44926</v>
      </c>
    </row>
    <row r="332" spans="1:10" ht="51" x14ac:dyDescent="0.25">
      <c r="A332" s="6">
        <v>327</v>
      </c>
      <c r="B332" s="7" t="str">
        <f>HYPERLINK("https://my.zakupki.prom.ua/remote/dispatcher/state_purchase_view/36230569", "UA-2022-05-27-004351-a")</f>
        <v>UA-2022-05-27-004351-a</v>
      </c>
      <c r="C332" s="8" t="s">
        <v>629</v>
      </c>
      <c r="D332" s="8" t="s">
        <v>462</v>
      </c>
      <c r="E332" s="8" t="s">
        <v>785</v>
      </c>
      <c r="F332" s="8" t="s">
        <v>128</v>
      </c>
      <c r="G332" s="8" t="s">
        <v>670</v>
      </c>
      <c r="H332" s="9">
        <v>3400</v>
      </c>
      <c r="I332" s="10">
        <v>44706</v>
      </c>
      <c r="J332" s="11">
        <v>44926</v>
      </c>
    </row>
    <row r="333" spans="1:10" ht="63.75" x14ac:dyDescent="0.25">
      <c r="A333" s="6">
        <v>328</v>
      </c>
      <c r="B333" s="7" t="str">
        <f>HYPERLINK("https://my.zakupki.prom.ua/remote/dispatcher/state_purchase_view/36221334", "UA-2022-05-26-005365-a")</f>
        <v>UA-2022-05-26-005365-a</v>
      </c>
      <c r="C333" s="8" t="s">
        <v>642</v>
      </c>
      <c r="D333" s="8" t="s">
        <v>462</v>
      </c>
      <c r="E333" s="8" t="s">
        <v>423</v>
      </c>
      <c r="F333" s="8" t="s">
        <v>96</v>
      </c>
      <c r="G333" s="8" t="s">
        <v>326</v>
      </c>
      <c r="H333" s="9">
        <v>851.46</v>
      </c>
      <c r="I333" s="10">
        <v>44705</v>
      </c>
      <c r="J333" s="11">
        <v>44885</v>
      </c>
    </row>
    <row r="334" spans="1:10" ht="51" x14ac:dyDescent="0.25">
      <c r="A334" s="6">
        <v>329</v>
      </c>
      <c r="B334" s="7" t="str">
        <f>HYPERLINK("https://my.zakupki.prom.ua/remote/dispatcher/state_purchase_view/36220551", "UA-2022-05-26-004950-a")</f>
        <v>UA-2022-05-26-004950-a</v>
      </c>
      <c r="C334" s="8" t="s">
        <v>644</v>
      </c>
      <c r="D334" s="8" t="s">
        <v>462</v>
      </c>
      <c r="E334" s="8" t="s">
        <v>868</v>
      </c>
      <c r="F334" s="8" t="s">
        <v>116</v>
      </c>
      <c r="G334" s="8" t="s">
        <v>6</v>
      </c>
      <c r="H334" s="9">
        <v>808</v>
      </c>
      <c r="I334" s="10">
        <v>44705</v>
      </c>
      <c r="J334" s="11">
        <v>44926</v>
      </c>
    </row>
    <row r="335" spans="1:10" ht="51" x14ac:dyDescent="0.25">
      <c r="A335" s="6">
        <v>330</v>
      </c>
      <c r="B335" s="7" t="str">
        <f>HYPERLINK("https://my.zakupki.prom.ua/remote/dispatcher/state_purchase_view/36199082", "UA-2022-05-24-005305-a")</f>
        <v>UA-2022-05-24-005305-a</v>
      </c>
      <c r="C335" s="8" t="s">
        <v>403</v>
      </c>
      <c r="D335" s="8" t="s">
        <v>462</v>
      </c>
      <c r="E335" s="8" t="s">
        <v>864</v>
      </c>
      <c r="F335" s="8" t="s">
        <v>207</v>
      </c>
      <c r="G335" s="8" t="s">
        <v>246</v>
      </c>
      <c r="H335" s="9">
        <v>7800</v>
      </c>
      <c r="I335" s="10">
        <v>44700</v>
      </c>
      <c r="J335" s="11">
        <v>44706</v>
      </c>
    </row>
    <row r="336" spans="1:10" ht="51" x14ac:dyDescent="0.25">
      <c r="A336" s="6">
        <v>331</v>
      </c>
      <c r="B336" s="7" t="str">
        <f>HYPERLINK("https://my.zakupki.prom.ua/remote/dispatcher/state_purchase_view/36198722", "UA-2022-05-24-005118-a")</f>
        <v>UA-2022-05-24-005118-a</v>
      </c>
      <c r="C336" s="8" t="s">
        <v>437</v>
      </c>
      <c r="D336" s="8" t="s">
        <v>462</v>
      </c>
      <c r="E336" s="8" t="s">
        <v>864</v>
      </c>
      <c r="F336" s="8" t="s">
        <v>207</v>
      </c>
      <c r="G336" s="8" t="s">
        <v>245</v>
      </c>
      <c r="H336" s="9">
        <v>36900</v>
      </c>
      <c r="I336" s="10">
        <v>44700</v>
      </c>
      <c r="J336" s="11">
        <v>44706</v>
      </c>
    </row>
    <row r="337" spans="1:10" ht="51" x14ac:dyDescent="0.25">
      <c r="A337" s="6">
        <v>332</v>
      </c>
      <c r="B337" s="7" t="str">
        <f>HYPERLINK("https://my.zakupki.prom.ua/remote/dispatcher/state_purchase_view/36198127", "UA-2022-05-24-004811-a")</f>
        <v>UA-2022-05-24-004811-a</v>
      </c>
      <c r="C337" s="8" t="s">
        <v>533</v>
      </c>
      <c r="D337" s="8" t="s">
        <v>462</v>
      </c>
      <c r="E337" s="8" t="s">
        <v>917</v>
      </c>
      <c r="F337" s="8" t="s">
        <v>186</v>
      </c>
      <c r="G337" s="8" t="s">
        <v>323</v>
      </c>
      <c r="H337" s="9">
        <v>2350</v>
      </c>
      <c r="I337" s="10">
        <v>44700</v>
      </c>
      <c r="J337" s="11">
        <v>44926</v>
      </c>
    </row>
    <row r="338" spans="1:10" ht="51" x14ac:dyDescent="0.25">
      <c r="A338" s="6">
        <v>333</v>
      </c>
      <c r="B338" s="7" t="str">
        <f>HYPERLINK("https://my.zakupki.prom.ua/remote/dispatcher/state_purchase_view/36196817", "UA-2022-05-24-004102-a")</f>
        <v>UA-2022-05-24-004102-a</v>
      </c>
      <c r="C338" s="8" t="s">
        <v>627</v>
      </c>
      <c r="D338" s="8" t="s">
        <v>462</v>
      </c>
      <c r="E338" s="8" t="s">
        <v>338</v>
      </c>
      <c r="F338" s="8" t="s">
        <v>186</v>
      </c>
      <c r="G338" s="8" t="s">
        <v>323</v>
      </c>
      <c r="H338" s="9">
        <v>13198</v>
      </c>
      <c r="I338" s="10">
        <v>44700</v>
      </c>
      <c r="J338" s="11">
        <v>44926</v>
      </c>
    </row>
    <row r="339" spans="1:10" ht="63.75" x14ac:dyDescent="0.25">
      <c r="A339" s="6">
        <v>334</v>
      </c>
      <c r="B339" s="7" t="str">
        <f>HYPERLINK("https://my.zakupki.prom.ua/remote/dispatcher/state_purchase_view/36177076", "UA-2022-05-20-004159-a")</f>
        <v>UA-2022-05-20-004159-a</v>
      </c>
      <c r="C339" s="8" t="s">
        <v>741</v>
      </c>
      <c r="D339" s="8" t="s">
        <v>462</v>
      </c>
      <c r="E339" s="8" t="s">
        <v>875</v>
      </c>
      <c r="F339" s="8" t="s">
        <v>122</v>
      </c>
      <c r="G339" s="8" t="s">
        <v>291</v>
      </c>
      <c r="H339" s="9">
        <v>4560</v>
      </c>
      <c r="I339" s="10">
        <v>44699</v>
      </c>
      <c r="J339" s="11">
        <v>44926</v>
      </c>
    </row>
    <row r="340" spans="1:10" ht="51" x14ac:dyDescent="0.25">
      <c r="A340" s="6">
        <v>335</v>
      </c>
      <c r="B340" s="7" t="str">
        <f>HYPERLINK("https://my.zakupki.prom.ua/remote/dispatcher/state_purchase_view/36166931", "UA-2022-05-19-004051-a")</f>
        <v>UA-2022-05-19-004051-a</v>
      </c>
      <c r="C340" s="8" t="s">
        <v>519</v>
      </c>
      <c r="D340" s="8" t="s">
        <v>462</v>
      </c>
      <c r="E340" s="8" t="s">
        <v>502</v>
      </c>
      <c r="F340" s="8" t="s">
        <v>97</v>
      </c>
      <c r="G340" s="8" t="s">
        <v>142</v>
      </c>
      <c r="H340" s="9">
        <v>931.5</v>
      </c>
      <c r="I340" s="10">
        <v>44698</v>
      </c>
      <c r="J340" s="11">
        <v>44926</v>
      </c>
    </row>
    <row r="341" spans="1:10" ht="51" x14ac:dyDescent="0.25">
      <c r="A341" s="6">
        <v>336</v>
      </c>
      <c r="B341" s="7" t="str">
        <f>HYPERLINK("https://my.zakupki.prom.ua/remote/dispatcher/state_purchase_view/36166672", "UA-2022-05-19-003909-a")</f>
        <v>UA-2022-05-19-003909-a</v>
      </c>
      <c r="C341" s="8" t="s">
        <v>557</v>
      </c>
      <c r="D341" s="8" t="s">
        <v>462</v>
      </c>
      <c r="E341" s="8" t="s">
        <v>502</v>
      </c>
      <c r="F341" s="8" t="s">
        <v>97</v>
      </c>
      <c r="G341" s="8" t="s">
        <v>142</v>
      </c>
      <c r="H341" s="9">
        <v>1724.22</v>
      </c>
      <c r="I341" s="10">
        <v>44698</v>
      </c>
      <c r="J341" s="11">
        <v>44926</v>
      </c>
    </row>
    <row r="342" spans="1:10" ht="63.75" x14ac:dyDescent="0.25">
      <c r="A342" s="6">
        <v>337</v>
      </c>
      <c r="B342" s="7" t="str">
        <f>HYPERLINK("https://my.zakupki.prom.ua/remote/dispatcher/state_purchase_view/36165534", "UA-2022-05-19-003315-a")</f>
        <v>UA-2022-05-19-003315-a</v>
      </c>
      <c r="C342" s="8" t="s">
        <v>647</v>
      </c>
      <c r="D342" s="8" t="s">
        <v>462</v>
      </c>
      <c r="E342" s="8" t="s">
        <v>853</v>
      </c>
      <c r="F342" s="8" t="s">
        <v>170</v>
      </c>
      <c r="G342" s="8" t="s">
        <v>123</v>
      </c>
      <c r="H342" s="9">
        <v>1026</v>
      </c>
      <c r="I342" s="10">
        <v>44699</v>
      </c>
      <c r="J342" s="11">
        <v>44926</v>
      </c>
    </row>
    <row r="343" spans="1:10" ht="51" x14ac:dyDescent="0.25">
      <c r="A343" s="6">
        <v>338</v>
      </c>
      <c r="B343" s="7" t="str">
        <f>HYPERLINK("https://my.zakupki.prom.ua/remote/dispatcher/state_purchase_view/36164884", "UA-2022-05-19-002977-a")</f>
        <v>UA-2022-05-19-002977-a</v>
      </c>
      <c r="C343" s="8" t="s">
        <v>418</v>
      </c>
      <c r="D343" s="8" t="s">
        <v>462</v>
      </c>
      <c r="E343" s="8" t="s">
        <v>760</v>
      </c>
      <c r="F343" s="8" t="s">
        <v>150</v>
      </c>
      <c r="G343" s="8" t="s">
        <v>268</v>
      </c>
      <c r="H343" s="9">
        <v>25000</v>
      </c>
      <c r="I343" s="10">
        <v>44697</v>
      </c>
      <c r="J343" s="11">
        <v>44926</v>
      </c>
    </row>
    <row r="344" spans="1:10" ht="51" x14ac:dyDescent="0.25">
      <c r="A344" s="6">
        <v>339</v>
      </c>
      <c r="B344" s="7" t="str">
        <f>HYPERLINK("https://my.zakupki.prom.ua/remote/dispatcher/state_purchase_view/36148618", "UA-2022-05-17-005338-a")</f>
        <v>UA-2022-05-17-005338-a</v>
      </c>
      <c r="C344" s="8" t="s">
        <v>736</v>
      </c>
      <c r="D344" s="8" t="s">
        <v>462</v>
      </c>
      <c r="E344" s="8" t="s">
        <v>865</v>
      </c>
      <c r="F344" s="8" t="s">
        <v>199</v>
      </c>
      <c r="G344" s="8" t="s">
        <v>267</v>
      </c>
      <c r="H344" s="9">
        <v>345</v>
      </c>
      <c r="I344" s="10">
        <v>44693</v>
      </c>
      <c r="J344" s="11">
        <v>44926</v>
      </c>
    </row>
    <row r="345" spans="1:10" ht="51" x14ac:dyDescent="0.25">
      <c r="A345" s="6">
        <v>340</v>
      </c>
      <c r="B345" s="7" t="str">
        <f>HYPERLINK("https://my.zakupki.prom.ua/remote/dispatcher/state_purchase_view/36146789", "UA-2022-05-17-004329-a")</f>
        <v>UA-2022-05-17-004329-a</v>
      </c>
      <c r="C345" s="8" t="s">
        <v>589</v>
      </c>
      <c r="D345" s="8" t="s">
        <v>462</v>
      </c>
      <c r="E345" s="8" t="s">
        <v>502</v>
      </c>
      <c r="F345" s="8" t="s">
        <v>97</v>
      </c>
      <c r="G345" s="8" t="s">
        <v>136</v>
      </c>
      <c r="H345" s="9">
        <v>540</v>
      </c>
      <c r="I345" s="10">
        <v>44693</v>
      </c>
      <c r="J345" s="11">
        <v>44926</v>
      </c>
    </row>
    <row r="346" spans="1:10" ht="51" x14ac:dyDescent="0.25">
      <c r="A346" s="6">
        <v>341</v>
      </c>
      <c r="B346" s="7" t="str">
        <f>HYPERLINK("https://my.zakupki.prom.ua/remote/dispatcher/state_purchase_view/36137881", "UA-2022-05-16-005144-a")</f>
        <v>UA-2022-05-16-005144-a</v>
      </c>
      <c r="C346" s="8" t="s">
        <v>900</v>
      </c>
      <c r="D346" s="8" t="s">
        <v>462</v>
      </c>
      <c r="E346" s="8" t="s">
        <v>614</v>
      </c>
      <c r="F346" s="8" t="s">
        <v>63</v>
      </c>
      <c r="G346" s="8" t="s">
        <v>953</v>
      </c>
      <c r="H346" s="9">
        <v>129.6</v>
      </c>
      <c r="I346" s="10">
        <v>44693</v>
      </c>
      <c r="J346" s="11">
        <v>44926</v>
      </c>
    </row>
    <row r="347" spans="1:10" ht="51" x14ac:dyDescent="0.25">
      <c r="A347" s="6">
        <v>342</v>
      </c>
      <c r="B347" s="7" t="str">
        <f>HYPERLINK("https://my.zakupki.prom.ua/remote/dispatcher/state_purchase_view/36128911", "UA-2022-05-16-000406-a")</f>
        <v>UA-2022-05-16-000406-a</v>
      </c>
      <c r="C347" s="8" t="s">
        <v>411</v>
      </c>
      <c r="D347" s="8" t="s">
        <v>462</v>
      </c>
      <c r="E347" s="8" t="s">
        <v>780</v>
      </c>
      <c r="F347" s="8" t="s">
        <v>130</v>
      </c>
      <c r="G347" s="8" t="s">
        <v>72</v>
      </c>
      <c r="H347" s="9">
        <v>375</v>
      </c>
      <c r="I347" s="10">
        <v>44694</v>
      </c>
      <c r="J347" s="11">
        <v>44926</v>
      </c>
    </row>
    <row r="348" spans="1:10" ht="51" x14ac:dyDescent="0.25">
      <c r="A348" s="6">
        <v>343</v>
      </c>
      <c r="B348" s="7" t="str">
        <f>HYPERLINK("https://my.zakupki.prom.ua/remote/dispatcher/state_purchase_view/36123062", "UA-2022-05-13-002727-a")</f>
        <v>UA-2022-05-13-002727-a</v>
      </c>
      <c r="C348" s="8" t="s">
        <v>414</v>
      </c>
      <c r="D348" s="8" t="s">
        <v>462</v>
      </c>
      <c r="E348" s="8" t="s">
        <v>608</v>
      </c>
      <c r="F348" s="8" t="s">
        <v>147</v>
      </c>
      <c r="G348" s="8" t="s">
        <v>38</v>
      </c>
      <c r="H348" s="9">
        <v>1640</v>
      </c>
      <c r="I348" s="10">
        <v>44692</v>
      </c>
      <c r="J348" s="11">
        <v>44926</v>
      </c>
    </row>
    <row r="349" spans="1:10" ht="51" x14ac:dyDescent="0.25">
      <c r="A349" s="6">
        <v>344</v>
      </c>
      <c r="B349" s="7" t="str">
        <f>HYPERLINK("https://my.zakupki.prom.ua/remote/dispatcher/state_purchase_view/36121765", "UA-2022-05-13-002041-a")</f>
        <v>UA-2022-05-13-002041-a</v>
      </c>
      <c r="C349" s="8" t="s">
        <v>404</v>
      </c>
      <c r="D349" s="8" t="s">
        <v>462</v>
      </c>
      <c r="E349" s="8" t="s">
        <v>864</v>
      </c>
      <c r="F349" s="8" t="s">
        <v>207</v>
      </c>
      <c r="G349" s="8" t="s">
        <v>244</v>
      </c>
      <c r="H349" s="9">
        <v>26392</v>
      </c>
      <c r="I349" s="10">
        <v>44691</v>
      </c>
      <c r="J349" s="11">
        <v>44706</v>
      </c>
    </row>
    <row r="350" spans="1:10" ht="51" x14ac:dyDescent="0.25">
      <c r="A350" s="6">
        <v>345</v>
      </c>
      <c r="B350" s="7" t="str">
        <f>HYPERLINK("https://my.zakupki.prom.ua/remote/dispatcher/state_purchase_view/36120463", "UA-2022-05-13-001353-a")</f>
        <v>UA-2022-05-13-001353-a</v>
      </c>
      <c r="C350" s="8" t="s">
        <v>369</v>
      </c>
      <c r="D350" s="8" t="s">
        <v>462</v>
      </c>
      <c r="E350" s="8" t="s">
        <v>864</v>
      </c>
      <c r="F350" s="8" t="s">
        <v>207</v>
      </c>
      <c r="G350" s="8" t="s">
        <v>243</v>
      </c>
      <c r="H350" s="9">
        <v>28737</v>
      </c>
      <c r="I350" s="10">
        <v>44691</v>
      </c>
      <c r="J350" s="11">
        <v>44706</v>
      </c>
    </row>
    <row r="351" spans="1:10" ht="51" x14ac:dyDescent="0.25">
      <c r="A351" s="6">
        <v>346</v>
      </c>
      <c r="B351" s="7" t="str">
        <f>HYPERLINK("https://my.zakupki.prom.ua/remote/dispatcher/state_purchase_view/36119746", "UA-2022-05-13-000963-a")</f>
        <v>UA-2022-05-13-000963-a</v>
      </c>
      <c r="C351" s="8" t="s">
        <v>723</v>
      </c>
      <c r="D351" s="8" t="s">
        <v>462</v>
      </c>
      <c r="E351" s="8" t="s">
        <v>668</v>
      </c>
      <c r="F351" s="8" t="s">
        <v>174</v>
      </c>
      <c r="G351" s="8" t="s">
        <v>264</v>
      </c>
      <c r="H351" s="9">
        <v>27300</v>
      </c>
      <c r="I351" s="10">
        <v>44691</v>
      </c>
      <c r="J351" s="11">
        <v>44926</v>
      </c>
    </row>
    <row r="352" spans="1:10" ht="63.75" x14ac:dyDescent="0.25">
      <c r="A352" s="6">
        <v>347</v>
      </c>
      <c r="B352" s="7" t="str">
        <f>HYPERLINK("https://my.zakupki.prom.ua/remote/dispatcher/state_purchase_view/36115620", "UA-2022-05-12-005172-a")</f>
        <v>UA-2022-05-12-005172-a</v>
      </c>
      <c r="C352" s="8" t="s">
        <v>703</v>
      </c>
      <c r="D352" s="8" t="s">
        <v>462</v>
      </c>
      <c r="E352" s="8" t="s">
        <v>423</v>
      </c>
      <c r="F352" s="8" t="s">
        <v>96</v>
      </c>
      <c r="G352" s="8" t="s">
        <v>325</v>
      </c>
      <c r="H352" s="9">
        <v>1451.34</v>
      </c>
      <c r="I352" s="10">
        <v>44692</v>
      </c>
      <c r="J352" s="11">
        <v>44865</v>
      </c>
    </row>
    <row r="353" spans="1:10" ht="63.75" x14ac:dyDescent="0.25">
      <c r="A353" s="6">
        <v>348</v>
      </c>
      <c r="B353" s="7" t="str">
        <f>HYPERLINK("https://my.zakupki.prom.ua/remote/dispatcher/state_purchase_view/36114750", "UA-2022-05-12-004663-a")</f>
        <v>UA-2022-05-12-004663-a</v>
      </c>
      <c r="C353" s="8" t="s">
        <v>749</v>
      </c>
      <c r="D353" s="8" t="s">
        <v>462</v>
      </c>
      <c r="E353" s="8" t="s">
        <v>423</v>
      </c>
      <c r="F353" s="8" t="s">
        <v>96</v>
      </c>
      <c r="G353" s="8" t="s">
        <v>324</v>
      </c>
      <c r="H353" s="9">
        <v>967.56</v>
      </c>
      <c r="I353" s="10">
        <v>44692</v>
      </c>
      <c r="J353" s="11">
        <v>44865</v>
      </c>
    </row>
    <row r="354" spans="1:10" ht="51" x14ac:dyDescent="0.25">
      <c r="A354" s="6">
        <v>349</v>
      </c>
      <c r="B354" s="7" t="str">
        <f>HYPERLINK("https://my.zakupki.prom.ua/remote/dispatcher/state_purchase_view/36104486", "UA-2022-05-11-004685-a")</f>
        <v>UA-2022-05-11-004685-a</v>
      </c>
      <c r="C354" s="8" t="s">
        <v>384</v>
      </c>
      <c r="D354" s="8" t="s">
        <v>462</v>
      </c>
      <c r="E354" s="8" t="s">
        <v>575</v>
      </c>
      <c r="F354" s="8" t="s">
        <v>133</v>
      </c>
      <c r="G354" s="8" t="s">
        <v>74</v>
      </c>
      <c r="H354" s="9">
        <v>758</v>
      </c>
      <c r="I354" s="10">
        <v>44690</v>
      </c>
      <c r="J354" s="11">
        <v>44926</v>
      </c>
    </row>
    <row r="355" spans="1:10" ht="51" x14ac:dyDescent="0.25">
      <c r="A355" s="6">
        <v>350</v>
      </c>
      <c r="B355" s="7" t="str">
        <f>HYPERLINK("https://my.zakupki.prom.ua/remote/dispatcher/state_purchase_view/36094612", "UA-2022-05-10-004537-a")</f>
        <v>UA-2022-05-10-004537-a</v>
      </c>
      <c r="C355" s="8" t="s">
        <v>420</v>
      </c>
      <c r="D355" s="8" t="s">
        <v>462</v>
      </c>
      <c r="E355" s="8" t="s">
        <v>856</v>
      </c>
      <c r="F355" s="8" t="s">
        <v>162</v>
      </c>
      <c r="G355" s="8" t="s">
        <v>236</v>
      </c>
      <c r="H355" s="9">
        <v>45500</v>
      </c>
      <c r="I355" s="10">
        <v>44686</v>
      </c>
      <c r="J355" s="11">
        <v>44706</v>
      </c>
    </row>
    <row r="356" spans="1:10" ht="51" x14ac:dyDescent="0.25">
      <c r="A356" s="6">
        <v>351</v>
      </c>
      <c r="B356" s="7" t="str">
        <f>HYPERLINK("https://my.zakupki.prom.ua/remote/dispatcher/state_purchase_view/36085131", "UA-2022-05-09-002187-a")</f>
        <v>UA-2022-05-09-002187-a</v>
      </c>
      <c r="C356" s="8" t="s">
        <v>378</v>
      </c>
      <c r="D356" s="8" t="s">
        <v>462</v>
      </c>
      <c r="E356" s="8" t="s">
        <v>428</v>
      </c>
      <c r="F356" s="8" t="s">
        <v>184</v>
      </c>
      <c r="G356" s="8" t="s">
        <v>793</v>
      </c>
      <c r="H356" s="9">
        <v>9657.4</v>
      </c>
      <c r="I356" s="10">
        <v>44690</v>
      </c>
      <c r="J356" s="11">
        <v>44926</v>
      </c>
    </row>
    <row r="357" spans="1:10" ht="51" x14ac:dyDescent="0.25">
      <c r="A357" s="6">
        <v>352</v>
      </c>
      <c r="B357" s="7" t="str">
        <f>HYPERLINK("https://my.zakupki.prom.ua/remote/dispatcher/state_purchase_view/36084517", "UA-2022-05-09-002000-a")</f>
        <v>UA-2022-05-09-002000-a</v>
      </c>
      <c r="C357" s="8" t="s">
        <v>430</v>
      </c>
      <c r="D357" s="8" t="s">
        <v>462</v>
      </c>
      <c r="E357" s="8" t="s">
        <v>935</v>
      </c>
      <c r="F357" s="8" t="s">
        <v>73</v>
      </c>
      <c r="G357" s="8" t="s">
        <v>787</v>
      </c>
      <c r="H357" s="9">
        <v>33500</v>
      </c>
      <c r="I357" s="10">
        <v>44688</v>
      </c>
      <c r="J357" s="11">
        <v>44926</v>
      </c>
    </row>
    <row r="358" spans="1:10" ht="51" x14ac:dyDescent="0.25">
      <c r="A358" s="6">
        <v>353</v>
      </c>
      <c r="B358" s="7" t="str">
        <f>HYPERLINK("https://my.zakupki.prom.ua/remote/dispatcher/state_purchase_view/36084069", "UA-2022-05-09-001857-a")</f>
        <v>UA-2022-05-09-001857-a</v>
      </c>
      <c r="C358" s="8" t="s">
        <v>764</v>
      </c>
      <c r="D358" s="8" t="s">
        <v>462</v>
      </c>
      <c r="E358" s="8" t="s">
        <v>609</v>
      </c>
      <c r="F358" s="8" t="s">
        <v>171</v>
      </c>
      <c r="G358" s="8" t="s">
        <v>235</v>
      </c>
      <c r="H358" s="9">
        <v>2480</v>
      </c>
      <c r="I358" s="10">
        <v>44685</v>
      </c>
      <c r="J358" s="11">
        <v>44926</v>
      </c>
    </row>
    <row r="359" spans="1:10" ht="51" x14ac:dyDescent="0.25">
      <c r="A359" s="6">
        <v>354</v>
      </c>
      <c r="B359" s="7" t="str">
        <f>HYPERLINK("https://my.zakupki.prom.ua/remote/dispatcher/state_purchase_view/36066433", "UA-2022-05-05-002481-a")</f>
        <v>UA-2022-05-05-002481-a</v>
      </c>
      <c r="C359" s="8" t="s">
        <v>762</v>
      </c>
      <c r="D359" s="8" t="s">
        <v>462</v>
      </c>
      <c r="E359" s="8" t="s">
        <v>573</v>
      </c>
      <c r="F359" s="8" t="s">
        <v>103</v>
      </c>
      <c r="G359" s="8" t="s">
        <v>281</v>
      </c>
      <c r="H359" s="9">
        <v>350</v>
      </c>
      <c r="I359" s="10">
        <v>44684</v>
      </c>
      <c r="J359" s="11">
        <v>44926</v>
      </c>
    </row>
    <row r="360" spans="1:10" ht="51" x14ac:dyDescent="0.25">
      <c r="A360" s="6">
        <v>355</v>
      </c>
      <c r="B360" s="7" t="str">
        <f>HYPERLINK("https://my.zakupki.prom.ua/remote/dispatcher/state_purchase_view/36062749", "UA-2022-05-05-001385-a")</f>
        <v>UA-2022-05-05-001385-a</v>
      </c>
      <c r="C360" s="8" t="s">
        <v>580</v>
      </c>
      <c r="D360" s="8" t="s">
        <v>462</v>
      </c>
      <c r="E360" s="8" t="s">
        <v>573</v>
      </c>
      <c r="F360" s="8" t="s">
        <v>103</v>
      </c>
      <c r="G360" s="8" t="s">
        <v>281</v>
      </c>
      <c r="H360" s="9">
        <v>260</v>
      </c>
      <c r="I360" s="10">
        <v>44684</v>
      </c>
      <c r="J360" s="11">
        <v>44926</v>
      </c>
    </row>
    <row r="361" spans="1:10" ht="51" x14ac:dyDescent="0.25">
      <c r="A361" s="6">
        <v>356</v>
      </c>
      <c r="B361" s="7" t="str">
        <f>HYPERLINK("https://my.zakupki.prom.ua/remote/dispatcher/state_purchase_view/36060505", "UA-2022-05-05-000738-a")</f>
        <v>UA-2022-05-05-000738-a</v>
      </c>
      <c r="C361" s="8" t="s">
        <v>652</v>
      </c>
      <c r="D361" s="8" t="s">
        <v>462</v>
      </c>
      <c r="E361" s="8" t="s">
        <v>573</v>
      </c>
      <c r="F361" s="8" t="s">
        <v>103</v>
      </c>
      <c r="G361" s="8" t="s">
        <v>282</v>
      </c>
      <c r="H361" s="9">
        <v>156</v>
      </c>
      <c r="I361" s="10">
        <v>44684</v>
      </c>
      <c r="J361" s="11">
        <v>44926</v>
      </c>
    </row>
    <row r="362" spans="1:10" ht="89.25" x14ac:dyDescent="0.25">
      <c r="A362" s="6">
        <v>357</v>
      </c>
      <c r="B362" s="7" t="str">
        <f>HYPERLINK("https://my.zakupki.prom.ua/remote/dispatcher/state_purchase_view/36059180", "UA-2022-05-05-000338-a")</f>
        <v>UA-2022-05-05-000338-a</v>
      </c>
      <c r="C362" s="8" t="s">
        <v>356</v>
      </c>
      <c r="D362" s="8" t="s">
        <v>462</v>
      </c>
      <c r="E362" s="8" t="s">
        <v>862</v>
      </c>
      <c r="F362" s="8" t="s">
        <v>216</v>
      </c>
      <c r="G362" s="8" t="s">
        <v>46</v>
      </c>
      <c r="H362" s="9">
        <v>3048</v>
      </c>
      <c r="I362" s="10">
        <v>44684</v>
      </c>
      <c r="J362" s="11">
        <v>44926</v>
      </c>
    </row>
    <row r="363" spans="1:10" ht="51" x14ac:dyDescent="0.25">
      <c r="A363" s="6">
        <v>358</v>
      </c>
      <c r="B363" s="7" t="str">
        <f>HYPERLINK("https://my.zakupki.prom.ua/remote/dispatcher/state_purchase_view/36057235", "UA-2022-05-04-002678-a")</f>
        <v>UA-2022-05-04-002678-a</v>
      </c>
      <c r="C363" s="8" t="s">
        <v>759</v>
      </c>
      <c r="D363" s="8" t="s">
        <v>462</v>
      </c>
      <c r="E363" s="8" t="s">
        <v>868</v>
      </c>
      <c r="F363" s="8" t="s">
        <v>116</v>
      </c>
      <c r="G363" s="8" t="s">
        <v>234</v>
      </c>
      <c r="H363" s="9">
        <v>780</v>
      </c>
      <c r="I363" s="10">
        <v>44680</v>
      </c>
      <c r="J363" s="11">
        <v>44706</v>
      </c>
    </row>
    <row r="364" spans="1:10" ht="127.5" x14ac:dyDescent="0.25">
      <c r="A364" s="6">
        <v>359</v>
      </c>
      <c r="B364" s="7" t="str">
        <f>HYPERLINK("https://my.zakupki.prom.ua/remote/dispatcher/state_purchase_view/36052414", "UA-2022-05-04-001323-a")</f>
        <v>UA-2022-05-04-001323-a</v>
      </c>
      <c r="C364" s="8" t="s">
        <v>704</v>
      </c>
      <c r="D364" s="8" t="s">
        <v>462</v>
      </c>
      <c r="E364" s="8" t="s">
        <v>300</v>
      </c>
      <c r="F364" s="8" t="s">
        <v>203</v>
      </c>
      <c r="G364" s="8" t="s">
        <v>301</v>
      </c>
      <c r="H364" s="9">
        <v>5009.37</v>
      </c>
      <c r="I364" s="10">
        <v>44684</v>
      </c>
      <c r="J364" s="11">
        <v>44926</v>
      </c>
    </row>
    <row r="365" spans="1:10" ht="51" x14ac:dyDescent="0.25">
      <c r="A365" s="6">
        <v>360</v>
      </c>
      <c r="B365" s="7" t="str">
        <f>HYPERLINK("https://my.zakupki.prom.ua/remote/dispatcher/state_purchase_view/36037654", "UA-2022-05-02-002269-a")</f>
        <v>UA-2022-05-02-002269-a</v>
      </c>
      <c r="C365" s="8" t="s">
        <v>939</v>
      </c>
      <c r="D365" s="8" t="s">
        <v>462</v>
      </c>
      <c r="E365" s="8" t="s">
        <v>868</v>
      </c>
      <c r="F365" s="8" t="s">
        <v>116</v>
      </c>
      <c r="G365" s="8" t="s">
        <v>232</v>
      </c>
      <c r="H365" s="9">
        <v>9300</v>
      </c>
      <c r="I365" s="10">
        <v>44678</v>
      </c>
      <c r="J365" s="11">
        <v>44926</v>
      </c>
    </row>
    <row r="366" spans="1:10" ht="51" x14ac:dyDescent="0.25">
      <c r="A366" s="6">
        <v>361</v>
      </c>
      <c r="B366" s="7" t="str">
        <f>HYPERLINK("https://my.zakupki.prom.ua/remote/dispatcher/state_purchase_view/36021551", "UA-2022-04-28-002651-a")</f>
        <v>UA-2022-04-28-002651-a</v>
      </c>
      <c r="C366" s="8" t="s">
        <v>750</v>
      </c>
      <c r="D366" s="8" t="s">
        <v>462</v>
      </c>
      <c r="E366" s="8" t="s">
        <v>780</v>
      </c>
      <c r="F366" s="8" t="s">
        <v>130</v>
      </c>
      <c r="G366" s="8" t="s">
        <v>71</v>
      </c>
      <c r="H366" s="9">
        <v>125</v>
      </c>
      <c r="I366" s="10">
        <v>44678</v>
      </c>
      <c r="J366" s="11">
        <v>44926</v>
      </c>
    </row>
    <row r="367" spans="1:10" ht="63.75" x14ac:dyDescent="0.25">
      <c r="A367" s="6">
        <v>362</v>
      </c>
      <c r="B367" s="7" t="str">
        <f>HYPERLINK("https://my.zakupki.prom.ua/remote/dispatcher/state_purchase_view/36021258", "UA-2022-04-28-002560-a")</f>
        <v>UA-2022-04-28-002560-a</v>
      </c>
      <c r="C367" s="8" t="s">
        <v>716</v>
      </c>
      <c r="D367" s="8" t="s">
        <v>462</v>
      </c>
      <c r="E367" s="8" t="s">
        <v>863</v>
      </c>
      <c r="F367" s="8" t="s">
        <v>230</v>
      </c>
      <c r="G367" s="8" t="s">
        <v>56</v>
      </c>
      <c r="H367" s="9">
        <v>2000</v>
      </c>
      <c r="I367" s="10">
        <v>44679</v>
      </c>
      <c r="J367" s="11">
        <v>44926</v>
      </c>
    </row>
    <row r="368" spans="1:10" ht="51" x14ac:dyDescent="0.25">
      <c r="A368" s="6">
        <v>363</v>
      </c>
      <c r="B368" s="7" t="str">
        <f>HYPERLINK("https://my.zakupki.prom.ua/remote/dispatcher/state_purchase_view/36019810", "UA-2022-04-28-002045-a")</f>
        <v>UA-2022-04-28-002045-a</v>
      </c>
      <c r="C368" s="8" t="s">
        <v>403</v>
      </c>
      <c r="D368" s="8" t="s">
        <v>462</v>
      </c>
      <c r="E368" s="8" t="s">
        <v>864</v>
      </c>
      <c r="F368" s="8" t="s">
        <v>207</v>
      </c>
      <c r="G368" s="8" t="s">
        <v>242</v>
      </c>
      <c r="H368" s="9">
        <v>18300</v>
      </c>
      <c r="I368" s="10">
        <v>44676</v>
      </c>
      <c r="J368" s="11">
        <v>44681</v>
      </c>
    </row>
    <row r="369" spans="1:10" ht="51" x14ac:dyDescent="0.25">
      <c r="A369" s="6">
        <v>364</v>
      </c>
      <c r="B369" s="7" t="str">
        <f>HYPERLINK("https://my.zakupki.prom.ua/remote/dispatcher/state_purchase_view/36017949", "UA-2022-04-28-001352-a")</f>
        <v>UA-2022-04-28-001352-a</v>
      </c>
      <c r="C369" s="8" t="s">
        <v>690</v>
      </c>
      <c r="D369" s="8" t="s">
        <v>462</v>
      </c>
      <c r="E369" s="8" t="s">
        <v>864</v>
      </c>
      <c r="F369" s="8" t="s">
        <v>207</v>
      </c>
      <c r="G369" s="8" t="s">
        <v>238</v>
      </c>
      <c r="H369" s="9">
        <v>21959</v>
      </c>
      <c r="I369" s="10">
        <v>44676</v>
      </c>
      <c r="J369" s="11">
        <v>44681</v>
      </c>
    </row>
    <row r="370" spans="1:10" ht="63.75" x14ac:dyDescent="0.25">
      <c r="A370" s="6">
        <v>365</v>
      </c>
      <c r="B370" s="7" t="str">
        <f>HYPERLINK("https://my.zakupki.prom.ua/remote/dispatcher/state_purchase_view/35989113", "UA-2022-04-22-002332-a")</f>
        <v>UA-2022-04-22-002332-a</v>
      </c>
      <c r="C370" s="8" t="s">
        <v>472</v>
      </c>
      <c r="D370" s="8" t="s">
        <v>462</v>
      </c>
      <c r="E370" s="8" t="s">
        <v>870</v>
      </c>
      <c r="F370" s="8" t="s">
        <v>221</v>
      </c>
      <c r="G370" s="8" t="s">
        <v>298</v>
      </c>
      <c r="H370" s="9">
        <v>1650</v>
      </c>
      <c r="I370" s="10">
        <v>44673</v>
      </c>
      <c r="J370" s="11">
        <v>44926</v>
      </c>
    </row>
    <row r="371" spans="1:10" ht="51" x14ac:dyDescent="0.25">
      <c r="A371" s="6">
        <v>366</v>
      </c>
      <c r="B371" s="7" t="str">
        <f>HYPERLINK("https://my.zakupki.prom.ua/remote/dispatcher/state_purchase_view/35983756", "UA-2022-04-22-000354-a")</f>
        <v>UA-2022-04-22-000354-a</v>
      </c>
      <c r="C371" s="8" t="s">
        <v>552</v>
      </c>
      <c r="D371" s="8" t="s">
        <v>462</v>
      </c>
      <c r="E371" s="8" t="s">
        <v>612</v>
      </c>
      <c r="F371" s="8" t="s">
        <v>94</v>
      </c>
      <c r="G371" s="8" t="s">
        <v>567</v>
      </c>
      <c r="H371" s="9">
        <v>300</v>
      </c>
      <c r="I371" s="10">
        <v>44671</v>
      </c>
      <c r="J371" s="11">
        <v>44926</v>
      </c>
    </row>
    <row r="372" spans="1:10" ht="51" x14ac:dyDescent="0.25">
      <c r="A372" s="6">
        <v>367</v>
      </c>
      <c r="B372" s="7" t="str">
        <f>HYPERLINK("https://my.zakupki.prom.ua/remote/dispatcher/state_purchase_view/35981849", "UA-2022-04-21-003059-a")</f>
        <v>UA-2022-04-21-003059-a</v>
      </c>
      <c r="C372" s="8" t="s">
        <v>449</v>
      </c>
      <c r="D372" s="8" t="s">
        <v>462</v>
      </c>
      <c r="E372" s="8" t="s">
        <v>871</v>
      </c>
      <c r="F372" s="8" t="s">
        <v>196</v>
      </c>
      <c r="G372" s="8" t="s">
        <v>790</v>
      </c>
      <c r="H372" s="9">
        <v>1770.12</v>
      </c>
      <c r="I372" s="10">
        <v>44671</v>
      </c>
      <c r="J372" s="11">
        <v>44926</v>
      </c>
    </row>
    <row r="373" spans="1:10" ht="51" x14ac:dyDescent="0.25">
      <c r="A373" s="6">
        <v>368</v>
      </c>
      <c r="B373" s="7" t="str">
        <f>HYPERLINK("https://my.zakupki.prom.ua/remote/dispatcher/state_purchase_view/35980754", "UA-2022-04-21-002630-a")</f>
        <v>UA-2022-04-21-002630-a</v>
      </c>
      <c r="C373" s="8" t="s">
        <v>556</v>
      </c>
      <c r="D373" s="8" t="s">
        <v>462</v>
      </c>
      <c r="E373" s="8" t="s">
        <v>871</v>
      </c>
      <c r="F373" s="8" t="s">
        <v>196</v>
      </c>
      <c r="G373" s="8" t="s">
        <v>789</v>
      </c>
      <c r="H373" s="9">
        <v>1575.44</v>
      </c>
      <c r="I373" s="10">
        <v>44669</v>
      </c>
      <c r="J373" s="11">
        <v>44926</v>
      </c>
    </row>
    <row r="374" spans="1:10" ht="51" x14ac:dyDescent="0.25">
      <c r="A374" s="6">
        <v>369</v>
      </c>
      <c r="B374" s="7" t="str">
        <f>HYPERLINK("https://my.zakupki.prom.ua/remote/dispatcher/state_purchase_view/35955920", "UA-2022-04-19-001508-a")</f>
        <v>UA-2022-04-19-001508-a</v>
      </c>
      <c r="C374" s="8" t="s">
        <v>598</v>
      </c>
      <c r="D374" s="8" t="s">
        <v>462</v>
      </c>
      <c r="E374" s="8" t="s">
        <v>868</v>
      </c>
      <c r="F374" s="8" t="s">
        <v>116</v>
      </c>
      <c r="G374" s="8" t="s">
        <v>5</v>
      </c>
      <c r="H374" s="9">
        <v>240</v>
      </c>
      <c r="I374" s="10">
        <v>44666</v>
      </c>
      <c r="J374" s="11">
        <v>44926</v>
      </c>
    </row>
    <row r="375" spans="1:10" ht="51" x14ac:dyDescent="0.25">
      <c r="A375" s="6">
        <v>370</v>
      </c>
      <c r="B375" s="7" t="str">
        <f>HYPERLINK("https://my.zakupki.prom.ua/remote/dispatcher/state_purchase_view/35930440", "UA-2022-04-15-000233-b")</f>
        <v>UA-2022-04-15-000233-b</v>
      </c>
      <c r="C375" s="8" t="s">
        <v>820</v>
      </c>
      <c r="D375" s="8" t="s">
        <v>462</v>
      </c>
      <c r="E375" s="8" t="s">
        <v>856</v>
      </c>
      <c r="F375" s="8" t="s">
        <v>162</v>
      </c>
      <c r="G375" s="8" t="s">
        <v>289</v>
      </c>
      <c r="H375" s="9">
        <v>2040</v>
      </c>
      <c r="I375" s="10">
        <v>44664</v>
      </c>
      <c r="J375" s="11">
        <v>44926</v>
      </c>
    </row>
    <row r="376" spans="1:10" ht="51" x14ac:dyDescent="0.25">
      <c r="A376" s="6">
        <v>371</v>
      </c>
      <c r="B376" s="7" t="str">
        <f>HYPERLINK("https://my.zakupki.prom.ua/remote/dispatcher/state_purchase_view/35928023", "UA-2022-04-14-003266-b")</f>
        <v>UA-2022-04-14-003266-b</v>
      </c>
      <c r="C376" s="8" t="s">
        <v>370</v>
      </c>
      <c r="D376" s="8" t="s">
        <v>462</v>
      </c>
      <c r="E376" s="8" t="s">
        <v>864</v>
      </c>
      <c r="F376" s="8" t="s">
        <v>207</v>
      </c>
      <c r="G376" s="8" t="s">
        <v>237</v>
      </c>
      <c r="H376" s="9">
        <v>20508</v>
      </c>
      <c r="I376" s="10">
        <v>44663</v>
      </c>
      <c r="J376" s="11">
        <v>44681</v>
      </c>
    </row>
    <row r="377" spans="1:10" ht="76.5" x14ac:dyDescent="0.25">
      <c r="A377" s="6">
        <v>372</v>
      </c>
      <c r="B377" s="7" t="str">
        <f>HYPERLINK("https://my.zakupki.prom.ua/remote/dispatcher/state_purchase_view/35915990", "UA-2022-04-13-003578-b")</f>
        <v>UA-2022-04-13-003578-b</v>
      </c>
      <c r="C377" s="8" t="s">
        <v>761</v>
      </c>
      <c r="D377" s="8" t="s">
        <v>462</v>
      </c>
      <c r="E377" s="8" t="s">
        <v>504</v>
      </c>
      <c r="F377" s="8" t="s">
        <v>115</v>
      </c>
      <c r="G377" s="8" t="s">
        <v>229</v>
      </c>
      <c r="H377" s="9">
        <v>700.5</v>
      </c>
      <c r="I377" s="10">
        <v>44663</v>
      </c>
      <c r="J377" s="11">
        <v>44926</v>
      </c>
    </row>
    <row r="378" spans="1:10" ht="51" x14ac:dyDescent="0.25">
      <c r="A378" s="6">
        <v>373</v>
      </c>
      <c r="B378" s="7" t="str">
        <f>HYPERLINK("https://my.zakupki.prom.ua/remote/dispatcher/state_purchase_view/35915553", "UA-2022-04-13-003442-b")</f>
        <v>UA-2022-04-13-003442-b</v>
      </c>
      <c r="C378" s="8" t="s">
        <v>819</v>
      </c>
      <c r="D378" s="8" t="s">
        <v>462</v>
      </c>
      <c r="E378" s="8" t="s">
        <v>917</v>
      </c>
      <c r="F378" s="8" t="s">
        <v>186</v>
      </c>
      <c r="G378" s="8" t="s">
        <v>265</v>
      </c>
      <c r="H378" s="9">
        <v>630</v>
      </c>
      <c r="I378" s="10">
        <v>44659</v>
      </c>
      <c r="J378" s="11">
        <v>44926</v>
      </c>
    </row>
    <row r="379" spans="1:10" ht="51" x14ac:dyDescent="0.25">
      <c r="A379" s="6">
        <v>374</v>
      </c>
      <c r="B379" s="7" t="str">
        <f>HYPERLINK("https://my.zakupki.prom.ua/remote/dispatcher/state_purchase_view/35914734", "UA-2022-04-13-003161-b")</f>
        <v>UA-2022-04-13-003161-b</v>
      </c>
      <c r="C379" s="8" t="s">
        <v>776</v>
      </c>
      <c r="D379" s="8" t="s">
        <v>462</v>
      </c>
      <c r="E379" s="8" t="s">
        <v>917</v>
      </c>
      <c r="F379" s="8" t="s">
        <v>186</v>
      </c>
      <c r="G379" s="8" t="s">
        <v>265</v>
      </c>
      <c r="H379" s="9">
        <v>415</v>
      </c>
      <c r="I379" s="10">
        <v>44659</v>
      </c>
      <c r="J379" s="11">
        <v>44926</v>
      </c>
    </row>
    <row r="380" spans="1:10" ht="51" x14ac:dyDescent="0.25">
      <c r="A380" s="6">
        <v>375</v>
      </c>
      <c r="B380" s="7" t="str">
        <f>HYPERLINK("https://my.zakupki.prom.ua/remote/dispatcher/state_purchase_view/35913986", "UA-2022-04-13-002960-b")</f>
        <v>UA-2022-04-13-002960-b</v>
      </c>
      <c r="C380" s="8" t="s">
        <v>620</v>
      </c>
      <c r="D380" s="8" t="s">
        <v>462</v>
      </c>
      <c r="E380" s="8" t="s">
        <v>917</v>
      </c>
      <c r="F380" s="8" t="s">
        <v>186</v>
      </c>
      <c r="G380" s="8" t="s">
        <v>265</v>
      </c>
      <c r="H380" s="9">
        <v>720</v>
      </c>
      <c r="I380" s="10">
        <v>44659</v>
      </c>
      <c r="J380" s="11">
        <v>44926</v>
      </c>
    </row>
    <row r="381" spans="1:10" ht="51" x14ac:dyDescent="0.25">
      <c r="A381" s="6">
        <v>376</v>
      </c>
      <c r="B381" s="7" t="str">
        <f>HYPERLINK("https://my.zakupki.prom.ua/remote/dispatcher/state_purchase_view/35912033", "UA-2022-04-13-002358-b")</f>
        <v>UA-2022-04-13-002358-b</v>
      </c>
      <c r="C381" s="8" t="s">
        <v>648</v>
      </c>
      <c r="D381" s="8" t="s">
        <v>462</v>
      </c>
      <c r="E381" s="8" t="s">
        <v>917</v>
      </c>
      <c r="F381" s="8" t="s">
        <v>186</v>
      </c>
      <c r="G381" s="8" t="s">
        <v>265</v>
      </c>
      <c r="H381" s="9">
        <v>70</v>
      </c>
      <c r="I381" s="10">
        <v>44659</v>
      </c>
      <c r="J381" s="11">
        <v>44926</v>
      </c>
    </row>
    <row r="382" spans="1:10" ht="51" x14ac:dyDescent="0.25">
      <c r="A382" s="6">
        <v>377</v>
      </c>
      <c r="B382" s="7" t="str">
        <f>HYPERLINK("https://my.zakupki.prom.ua/remote/dispatcher/state_purchase_view/35902933", "UA-2022-04-12-004285-b")</f>
        <v>UA-2022-04-12-004285-b</v>
      </c>
      <c r="C382" s="8" t="s">
        <v>371</v>
      </c>
      <c r="D382" s="8" t="s">
        <v>462</v>
      </c>
      <c r="E382" s="8" t="s">
        <v>917</v>
      </c>
      <c r="F382" s="8" t="s">
        <v>186</v>
      </c>
      <c r="G382" s="8" t="s">
        <v>265</v>
      </c>
      <c r="H382" s="9">
        <v>8719</v>
      </c>
      <c r="I382" s="10">
        <v>44659</v>
      </c>
      <c r="J382" s="11">
        <v>44926</v>
      </c>
    </row>
    <row r="383" spans="1:10" ht="51" x14ac:dyDescent="0.25">
      <c r="A383" s="6">
        <v>378</v>
      </c>
      <c r="B383" s="7" t="str">
        <f>HYPERLINK("https://my.zakupki.prom.ua/remote/dispatcher/state_purchase_view/35897338", "UA-2022-04-12-002368-b")</f>
        <v>UA-2022-04-12-002368-b</v>
      </c>
      <c r="C383" s="8" t="s">
        <v>586</v>
      </c>
      <c r="D383" s="8" t="s">
        <v>462</v>
      </c>
      <c r="E383" s="8" t="s">
        <v>502</v>
      </c>
      <c r="F383" s="8" t="s">
        <v>97</v>
      </c>
      <c r="G383" s="8" t="s">
        <v>223</v>
      </c>
      <c r="H383" s="9">
        <v>12000</v>
      </c>
      <c r="I383" s="10">
        <v>44659</v>
      </c>
      <c r="J383" s="11">
        <v>44675</v>
      </c>
    </row>
    <row r="384" spans="1:10" ht="51" x14ac:dyDescent="0.25">
      <c r="A384" s="6">
        <v>379</v>
      </c>
      <c r="B384" s="7" t="str">
        <f>HYPERLINK("https://my.zakupki.prom.ua/remote/dispatcher/state_purchase_view/35876424", "UA-2022-04-08-002684-b")</f>
        <v>UA-2022-04-08-002684-b</v>
      </c>
      <c r="C384" s="8" t="s">
        <v>559</v>
      </c>
      <c r="D384" s="8" t="s">
        <v>462</v>
      </c>
      <c r="E384" s="8" t="s">
        <v>871</v>
      </c>
      <c r="F384" s="8" t="s">
        <v>196</v>
      </c>
      <c r="G384" s="8" t="s">
        <v>788</v>
      </c>
      <c r="H384" s="9">
        <v>2580</v>
      </c>
      <c r="I384" s="10">
        <v>44656</v>
      </c>
      <c r="J384" s="11">
        <v>44926</v>
      </c>
    </row>
    <row r="385" spans="1:10" ht="51" x14ac:dyDescent="0.25">
      <c r="A385" s="6">
        <v>380</v>
      </c>
      <c r="B385" s="7" t="str">
        <f>HYPERLINK("https://my.zakupki.prom.ua/remote/dispatcher/state_purchase_view/35840553", "UA-2022-04-05-003531-b")</f>
        <v>UA-2022-04-05-003531-b</v>
      </c>
      <c r="C385" s="8" t="s">
        <v>751</v>
      </c>
      <c r="D385" s="8" t="s">
        <v>462</v>
      </c>
      <c r="E385" s="8" t="s">
        <v>780</v>
      </c>
      <c r="F385" s="8" t="s">
        <v>130</v>
      </c>
      <c r="G385" s="8" t="s">
        <v>92</v>
      </c>
      <c r="H385" s="9">
        <v>165</v>
      </c>
      <c r="I385" s="10">
        <v>44651</v>
      </c>
      <c r="J385" s="11">
        <v>44926</v>
      </c>
    </row>
    <row r="386" spans="1:10" ht="51" x14ac:dyDescent="0.25">
      <c r="A386" s="6">
        <v>381</v>
      </c>
      <c r="B386" s="7" t="str">
        <f>HYPERLINK("https://my.zakupki.prom.ua/remote/dispatcher/state_purchase_view/35840468", "UA-2022-04-05-003510-b")</f>
        <v>UA-2022-04-05-003510-b</v>
      </c>
      <c r="C386" s="8" t="s">
        <v>444</v>
      </c>
      <c r="D386" s="8" t="s">
        <v>462</v>
      </c>
      <c r="E386" s="8" t="s">
        <v>780</v>
      </c>
      <c r="F386" s="8" t="s">
        <v>130</v>
      </c>
      <c r="G386" s="8" t="s">
        <v>93</v>
      </c>
      <c r="H386" s="9">
        <v>11600</v>
      </c>
      <c r="I386" s="10">
        <v>44651</v>
      </c>
      <c r="J386" s="11">
        <v>44926</v>
      </c>
    </row>
    <row r="387" spans="1:10" ht="51" x14ac:dyDescent="0.25">
      <c r="A387" s="6">
        <v>382</v>
      </c>
      <c r="B387" s="7" t="str">
        <f>HYPERLINK("https://my.zakupki.prom.ua/remote/dispatcher/state_purchase_view/35839814", "UA-2022-04-05-003334-b")</f>
        <v>UA-2022-04-05-003334-b</v>
      </c>
      <c r="C387" s="8" t="s">
        <v>895</v>
      </c>
      <c r="D387" s="8" t="s">
        <v>462</v>
      </c>
      <c r="E387" s="8" t="s">
        <v>871</v>
      </c>
      <c r="F387" s="8" t="s">
        <v>196</v>
      </c>
      <c r="G387" s="8" t="s">
        <v>219</v>
      </c>
      <c r="H387" s="9">
        <v>54744.26</v>
      </c>
      <c r="I387" s="10">
        <v>44651</v>
      </c>
      <c r="J387" s="11">
        <v>44675</v>
      </c>
    </row>
    <row r="388" spans="1:10" ht="51" x14ac:dyDescent="0.25">
      <c r="A388" s="6">
        <v>383</v>
      </c>
      <c r="B388" s="7" t="str">
        <f>HYPERLINK("https://my.zakupki.prom.ua/remote/dispatcher/state_purchase_view/35826502", "UA-2022-04-04-002797-b")</f>
        <v>UA-2022-04-04-002797-b</v>
      </c>
      <c r="C388" s="8" t="s">
        <v>947</v>
      </c>
      <c r="D388" s="8" t="s">
        <v>462</v>
      </c>
      <c r="E388" s="8" t="s">
        <v>785</v>
      </c>
      <c r="F388" s="8" t="s">
        <v>128</v>
      </c>
      <c r="G388" s="8" t="s">
        <v>669</v>
      </c>
      <c r="H388" s="9">
        <v>750</v>
      </c>
      <c r="I388" s="10">
        <v>44655</v>
      </c>
      <c r="J388" s="11">
        <v>44926</v>
      </c>
    </row>
    <row r="389" spans="1:10" ht="51" x14ac:dyDescent="0.25">
      <c r="A389" s="6">
        <v>384</v>
      </c>
      <c r="B389" s="7" t="str">
        <f>HYPERLINK("https://my.zakupki.prom.ua/remote/dispatcher/state_purchase_view/35800981", "UA-2022-03-31-001729-b")</f>
        <v>UA-2022-03-31-001729-b</v>
      </c>
      <c r="C389" s="8" t="s">
        <v>812</v>
      </c>
      <c r="D389" s="8" t="s">
        <v>462</v>
      </c>
      <c r="E389" s="8" t="s">
        <v>575</v>
      </c>
      <c r="F389" s="8" t="s">
        <v>133</v>
      </c>
      <c r="G389" s="8" t="s">
        <v>48</v>
      </c>
      <c r="H389" s="9">
        <v>326</v>
      </c>
      <c r="I389" s="10">
        <v>44651</v>
      </c>
      <c r="J389" s="11">
        <v>44926</v>
      </c>
    </row>
    <row r="390" spans="1:10" ht="51" x14ac:dyDescent="0.25">
      <c r="A390" s="6">
        <v>385</v>
      </c>
      <c r="B390" s="7" t="str">
        <f>HYPERLINK("https://my.zakupki.prom.ua/remote/dispatcher/state_purchase_view/35800662", "UA-2022-03-31-001624-b")</f>
        <v>UA-2022-03-31-001624-b</v>
      </c>
      <c r="C390" s="8" t="s">
        <v>927</v>
      </c>
      <c r="D390" s="8" t="s">
        <v>462</v>
      </c>
      <c r="E390" s="8" t="s">
        <v>575</v>
      </c>
      <c r="F390" s="8" t="s">
        <v>133</v>
      </c>
      <c r="G390" s="8" t="s">
        <v>48</v>
      </c>
      <c r="H390" s="9">
        <v>264</v>
      </c>
      <c r="I390" s="10">
        <v>44651</v>
      </c>
      <c r="J390" s="11">
        <v>44926</v>
      </c>
    </row>
    <row r="391" spans="1:10" ht="63.75" x14ac:dyDescent="0.25">
      <c r="A391" s="6">
        <v>386</v>
      </c>
      <c r="B391" s="7" t="str">
        <f>HYPERLINK("https://my.zakupki.prom.ua/remote/dispatcher/state_purchase_view/35798435", "UA-2022-03-31-000930-b")</f>
        <v>UA-2022-03-31-000930-b</v>
      </c>
      <c r="C391" s="8" t="s">
        <v>888</v>
      </c>
      <c r="D391" s="8" t="s">
        <v>462</v>
      </c>
      <c r="E391" s="8" t="s">
        <v>875</v>
      </c>
      <c r="F391" s="8" t="s">
        <v>122</v>
      </c>
      <c r="G391" s="8" t="s">
        <v>229</v>
      </c>
      <c r="H391" s="9">
        <v>2785</v>
      </c>
      <c r="I391" s="10">
        <v>44650</v>
      </c>
      <c r="J391" s="11">
        <v>44926</v>
      </c>
    </row>
    <row r="392" spans="1:10" ht="51" x14ac:dyDescent="0.25">
      <c r="A392" s="6">
        <v>387</v>
      </c>
      <c r="B392" s="7" t="str">
        <f>HYPERLINK("https://my.zakupki.prom.ua/remote/dispatcher/state_purchase_view/35796801", "UA-2022-03-31-000459-b")</f>
        <v>UA-2022-03-31-000459-b</v>
      </c>
      <c r="C392" s="8" t="s">
        <v>600</v>
      </c>
      <c r="D392" s="8" t="s">
        <v>462</v>
      </c>
      <c r="E392" s="8" t="s">
        <v>612</v>
      </c>
      <c r="F392" s="8" t="s">
        <v>94</v>
      </c>
      <c r="G392" s="8" t="s">
        <v>566</v>
      </c>
      <c r="H392" s="9">
        <v>555</v>
      </c>
      <c r="I392" s="10">
        <v>44649</v>
      </c>
      <c r="J392" s="11">
        <v>44926</v>
      </c>
    </row>
    <row r="393" spans="1:10" ht="51" x14ac:dyDescent="0.25">
      <c r="A393" s="6">
        <v>388</v>
      </c>
      <c r="B393" s="7" t="str">
        <f>HYPERLINK("https://my.zakupki.prom.ua/remote/dispatcher/state_purchase_view/35747881", "UA-2022-03-24-004358-b")</f>
        <v>UA-2022-03-24-004358-b</v>
      </c>
      <c r="C393" s="8" t="s">
        <v>560</v>
      </c>
      <c r="D393" s="8" t="s">
        <v>462</v>
      </c>
      <c r="E393" s="8" t="s">
        <v>502</v>
      </c>
      <c r="F393" s="8" t="s">
        <v>97</v>
      </c>
      <c r="G393" s="8" t="s">
        <v>57</v>
      </c>
      <c r="H393" s="9">
        <v>1724.4</v>
      </c>
      <c r="I393" s="10">
        <v>44642</v>
      </c>
      <c r="J393" s="11">
        <v>44926</v>
      </c>
    </row>
    <row r="394" spans="1:10" ht="51" x14ac:dyDescent="0.25">
      <c r="A394" s="6">
        <v>389</v>
      </c>
      <c r="B394" s="7" t="str">
        <f>HYPERLINK("https://my.zakupki.prom.ua/remote/dispatcher/state_purchase_view/35747511", "UA-2022-03-24-004223-b")</f>
        <v>UA-2022-03-24-004223-b</v>
      </c>
      <c r="C394" s="8" t="s">
        <v>370</v>
      </c>
      <c r="D394" s="8" t="s">
        <v>462</v>
      </c>
      <c r="E394" s="8" t="s">
        <v>864</v>
      </c>
      <c r="F394" s="8" t="s">
        <v>207</v>
      </c>
      <c r="G394" s="8" t="s">
        <v>241</v>
      </c>
      <c r="H394" s="9">
        <v>15583.5</v>
      </c>
      <c r="I394" s="10">
        <v>44643</v>
      </c>
      <c r="J394" s="11">
        <v>44651</v>
      </c>
    </row>
    <row r="395" spans="1:10" ht="51" x14ac:dyDescent="0.25">
      <c r="A395" s="6">
        <v>390</v>
      </c>
      <c r="B395" s="7" t="str">
        <f>HYPERLINK("https://my.zakupki.prom.ua/remote/dispatcher/state_purchase_view/35746651", "UA-2022-03-24-003882-b")</f>
        <v>UA-2022-03-24-003882-b</v>
      </c>
      <c r="C395" s="8" t="s">
        <v>534</v>
      </c>
      <c r="D395" s="8" t="s">
        <v>462</v>
      </c>
      <c r="E395" s="8" t="s">
        <v>868</v>
      </c>
      <c r="F395" s="8" t="s">
        <v>116</v>
      </c>
      <c r="G395" s="8" t="s">
        <v>4</v>
      </c>
      <c r="H395" s="9">
        <v>990</v>
      </c>
      <c r="I395" s="10">
        <v>44643</v>
      </c>
      <c r="J395" s="11">
        <v>44926</v>
      </c>
    </row>
    <row r="396" spans="1:10" ht="51" x14ac:dyDescent="0.25">
      <c r="A396" s="6">
        <v>391</v>
      </c>
      <c r="B396" s="7" t="str">
        <f>HYPERLINK("https://my.zakupki.prom.ua/remote/dispatcher/state_purchase_view/35695244", "UA-2022-03-18-003158-a")</f>
        <v>UA-2022-03-18-003158-a</v>
      </c>
      <c r="C396" s="8" t="s">
        <v>476</v>
      </c>
      <c r="D396" s="8" t="s">
        <v>462</v>
      </c>
      <c r="E396" s="8" t="s">
        <v>614</v>
      </c>
      <c r="F396" s="8" t="s">
        <v>63</v>
      </c>
      <c r="G396" s="8" t="s">
        <v>958</v>
      </c>
      <c r="H396" s="9">
        <v>770</v>
      </c>
      <c r="I396" s="10">
        <v>44638</v>
      </c>
      <c r="J396" s="11">
        <v>44926</v>
      </c>
    </row>
    <row r="397" spans="1:10" ht="51" x14ac:dyDescent="0.25">
      <c r="A397" s="6">
        <v>392</v>
      </c>
      <c r="B397" s="7" t="str">
        <f>HYPERLINK("https://my.zakupki.prom.ua/remote/dispatcher/state_purchase_view/35694990", "UA-2022-03-18-003088-a")</f>
        <v>UA-2022-03-18-003088-a</v>
      </c>
      <c r="C397" s="8" t="s">
        <v>899</v>
      </c>
      <c r="D397" s="8" t="s">
        <v>462</v>
      </c>
      <c r="E397" s="8" t="s">
        <v>614</v>
      </c>
      <c r="F397" s="8" t="s">
        <v>63</v>
      </c>
      <c r="G397" s="8" t="s">
        <v>959</v>
      </c>
      <c r="H397" s="9">
        <v>151.19999999999999</v>
      </c>
      <c r="I397" s="10">
        <v>44635</v>
      </c>
      <c r="J397" s="11">
        <v>44926</v>
      </c>
    </row>
    <row r="398" spans="1:10" ht="51" x14ac:dyDescent="0.25">
      <c r="A398" s="6">
        <v>393</v>
      </c>
      <c r="B398" s="7" t="str">
        <f>HYPERLINK("https://my.zakupki.prom.ua/remote/dispatcher/state_purchase_view/35655748", "UA-2022-03-15-003159-a")</f>
        <v>UA-2022-03-15-003159-a</v>
      </c>
      <c r="C398" s="8" t="s">
        <v>333</v>
      </c>
      <c r="D398" s="8" t="s">
        <v>462</v>
      </c>
      <c r="E398" s="8" t="s">
        <v>868</v>
      </c>
      <c r="F398" s="8" t="s">
        <v>116</v>
      </c>
      <c r="G398" s="8" t="s">
        <v>15</v>
      </c>
      <c r="H398" s="9">
        <v>820</v>
      </c>
      <c r="I398" s="10">
        <v>44635</v>
      </c>
      <c r="J398" s="11">
        <v>44926</v>
      </c>
    </row>
    <row r="399" spans="1:10" ht="51" x14ac:dyDescent="0.25">
      <c r="A399" s="6">
        <v>394</v>
      </c>
      <c r="B399" s="7" t="str">
        <f>HYPERLINK("https://my.zakupki.prom.ua/remote/dispatcher/state_purchase_view/35652719", "UA-2022-03-15-002244-a")</f>
        <v>UA-2022-03-15-002244-a</v>
      </c>
      <c r="C399" s="8" t="s">
        <v>818</v>
      </c>
      <c r="D399" s="8" t="s">
        <v>462</v>
      </c>
      <c r="E399" s="8" t="s">
        <v>868</v>
      </c>
      <c r="F399" s="8" t="s">
        <v>116</v>
      </c>
      <c r="G399" s="8" t="s">
        <v>3</v>
      </c>
      <c r="H399" s="9">
        <v>804</v>
      </c>
      <c r="I399" s="10">
        <v>44635</v>
      </c>
      <c r="J399" s="11">
        <v>44926</v>
      </c>
    </row>
    <row r="400" spans="1:10" ht="51" x14ac:dyDescent="0.25">
      <c r="A400" s="6">
        <v>395</v>
      </c>
      <c r="B400" s="7" t="str">
        <f>HYPERLINK("https://my.zakupki.prom.ua/remote/dispatcher/state_purchase_view/35645768", "UA-2022-03-15-000277-a")</f>
        <v>UA-2022-03-15-000277-a</v>
      </c>
      <c r="C400" s="8" t="s">
        <v>590</v>
      </c>
      <c r="D400" s="8" t="s">
        <v>462</v>
      </c>
      <c r="E400" s="8" t="s">
        <v>532</v>
      </c>
      <c r="F400" s="8" t="s">
        <v>97</v>
      </c>
      <c r="G400" s="8" t="s">
        <v>54</v>
      </c>
      <c r="H400" s="9">
        <v>330</v>
      </c>
      <c r="I400" s="10">
        <v>44634</v>
      </c>
      <c r="J400" s="11">
        <v>44926</v>
      </c>
    </row>
    <row r="401" spans="1:10" ht="51" x14ac:dyDescent="0.25">
      <c r="A401" s="6">
        <v>396</v>
      </c>
      <c r="B401" s="7" t="str">
        <f>HYPERLINK("https://my.zakupki.prom.ua/remote/dispatcher/state_purchase_view/35645389", "UA-2022-03-15-000151-a")</f>
        <v>UA-2022-03-15-000151-a</v>
      </c>
      <c r="C401" s="8" t="s">
        <v>521</v>
      </c>
      <c r="D401" s="8" t="s">
        <v>462</v>
      </c>
      <c r="E401" s="8" t="s">
        <v>890</v>
      </c>
      <c r="F401" s="8" t="s">
        <v>170</v>
      </c>
      <c r="G401" s="8" t="s">
        <v>267</v>
      </c>
      <c r="H401" s="9">
        <v>25000</v>
      </c>
      <c r="I401" s="10">
        <v>44630</v>
      </c>
      <c r="J401" s="11">
        <v>44926</v>
      </c>
    </row>
    <row r="402" spans="1:10" ht="51" x14ac:dyDescent="0.25">
      <c r="A402" s="6">
        <v>397</v>
      </c>
      <c r="B402" s="7" t="str">
        <f>HYPERLINK("https://my.zakupki.prom.ua/remote/dispatcher/state_purchase_view/35616115", "UA-2022-03-10-003175-a")</f>
        <v>UA-2022-03-10-003175-a</v>
      </c>
      <c r="C402" s="8" t="s">
        <v>595</v>
      </c>
      <c r="D402" s="8" t="s">
        <v>462</v>
      </c>
      <c r="E402" s="8" t="s">
        <v>630</v>
      </c>
      <c r="F402" s="8" t="s">
        <v>168</v>
      </c>
      <c r="G402" s="8" t="s">
        <v>789</v>
      </c>
      <c r="H402" s="9">
        <v>2167.1999999999998</v>
      </c>
      <c r="I402" s="10">
        <v>44629</v>
      </c>
      <c r="J402" s="11">
        <v>44926</v>
      </c>
    </row>
    <row r="403" spans="1:10" ht="25.5" x14ac:dyDescent="0.25">
      <c r="A403" s="6">
        <v>398</v>
      </c>
      <c r="B403" s="7" t="str">
        <f>HYPERLINK("https://my.zakupki.prom.ua/remote/dispatcher/state_purchase_view/35589529", "UA-2022-03-07-001601-a")</f>
        <v>UA-2022-03-07-001601-a</v>
      </c>
      <c r="C403" s="8" t="s">
        <v>773</v>
      </c>
      <c r="D403" s="8" t="s">
        <v>391</v>
      </c>
      <c r="E403" s="8"/>
      <c r="F403" s="8"/>
      <c r="G403" s="8"/>
      <c r="H403" s="8"/>
      <c r="I403" s="8" t="s">
        <v>0</v>
      </c>
      <c r="J403" s="11"/>
    </row>
    <row r="404" spans="1:10" ht="63.75" x14ac:dyDescent="0.25">
      <c r="A404" s="6">
        <v>399</v>
      </c>
      <c r="B404" s="7" t="str">
        <f>HYPERLINK("https://my.zakupki.prom.ua/remote/dispatcher/state_purchase_view/35566438", "UA-2022-03-03-002519-a")</f>
        <v>UA-2022-03-03-002519-a</v>
      </c>
      <c r="C404" s="8" t="s">
        <v>512</v>
      </c>
      <c r="D404" s="8" t="s">
        <v>462</v>
      </c>
      <c r="E404" s="8" t="s">
        <v>685</v>
      </c>
      <c r="F404" s="8" t="s">
        <v>112</v>
      </c>
      <c r="G404" s="8" t="s">
        <v>205</v>
      </c>
      <c r="H404" s="9">
        <v>20000</v>
      </c>
      <c r="I404" s="10">
        <v>44621</v>
      </c>
      <c r="J404" s="11">
        <v>44926</v>
      </c>
    </row>
    <row r="405" spans="1:10" ht="51" x14ac:dyDescent="0.25">
      <c r="A405" s="6">
        <v>400</v>
      </c>
      <c r="B405" s="7" t="str">
        <f>HYPERLINK("https://my.zakupki.prom.ua/remote/dispatcher/state_purchase_view/35565736", "UA-2022-03-03-002313-a")</f>
        <v>UA-2022-03-03-002313-a</v>
      </c>
      <c r="C405" s="8" t="s">
        <v>659</v>
      </c>
      <c r="D405" s="8" t="s">
        <v>462</v>
      </c>
      <c r="E405" s="8" t="s">
        <v>780</v>
      </c>
      <c r="F405" s="8" t="s">
        <v>130</v>
      </c>
      <c r="G405" s="8" t="s">
        <v>69</v>
      </c>
      <c r="H405" s="9">
        <v>35</v>
      </c>
      <c r="I405" s="10">
        <v>44620</v>
      </c>
      <c r="J405" s="11">
        <v>44926</v>
      </c>
    </row>
    <row r="406" spans="1:10" ht="51" x14ac:dyDescent="0.25">
      <c r="A406" s="6">
        <v>401</v>
      </c>
      <c r="B406" s="7" t="str">
        <f>HYPERLINK("https://my.zakupki.prom.ua/remote/dispatcher/state_purchase_view/35565353", "UA-2022-03-03-002200-a")</f>
        <v>UA-2022-03-03-002200-a</v>
      </c>
      <c r="C406" s="8" t="s">
        <v>753</v>
      </c>
      <c r="D406" s="8" t="s">
        <v>462</v>
      </c>
      <c r="E406" s="8" t="s">
        <v>780</v>
      </c>
      <c r="F406" s="8" t="s">
        <v>130</v>
      </c>
      <c r="G406" s="8" t="s">
        <v>69</v>
      </c>
      <c r="H406" s="9">
        <v>294</v>
      </c>
      <c r="I406" s="10">
        <v>44620</v>
      </c>
      <c r="J406" s="11">
        <v>44926</v>
      </c>
    </row>
    <row r="407" spans="1:10" ht="51" x14ac:dyDescent="0.25">
      <c r="A407" s="6">
        <v>402</v>
      </c>
      <c r="B407" s="7" t="str">
        <f>HYPERLINK("https://my.zakupki.prom.ua/remote/dispatcher/state_purchase_view/35565012", "UA-2022-03-03-002107-a")</f>
        <v>UA-2022-03-03-002107-a</v>
      </c>
      <c r="C407" s="8" t="s">
        <v>708</v>
      </c>
      <c r="D407" s="8" t="s">
        <v>462</v>
      </c>
      <c r="E407" s="8" t="s">
        <v>780</v>
      </c>
      <c r="F407" s="8" t="s">
        <v>130</v>
      </c>
      <c r="G407" s="8" t="s">
        <v>69</v>
      </c>
      <c r="H407" s="9">
        <v>28</v>
      </c>
      <c r="I407" s="10">
        <v>44620</v>
      </c>
      <c r="J407" s="11">
        <v>44926</v>
      </c>
    </row>
    <row r="408" spans="1:10" ht="51" x14ac:dyDescent="0.25">
      <c r="A408" s="6">
        <v>403</v>
      </c>
      <c r="B408" s="7" t="str">
        <f>HYPERLINK("https://my.zakupki.prom.ua/remote/dispatcher/state_purchase_view/35563351", "UA-2022-03-03-001652-a")</f>
        <v>UA-2022-03-03-001652-a</v>
      </c>
      <c r="C408" s="8" t="s">
        <v>365</v>
      </c>
      <c r="D408" s="8" t="s">
        <v>462</v>
      </c>
      <c r="E408" s="8" t="s">
        <v>780</v>
      </c>
      <c r="F408" s="8" t="s">
        <v>130</v>
      </c>
      <c r="G408" s="8" t="s">
        <v>69</v>
      </c>
      <c r="H408" s="9">
        <v>98</v>
      </c>
      <c r="I408" s="10">
        <v>44620</v>
      </c>
      <c r="J408" s="11">
        <v>44926</v>
      </c>
    </row>
    <row r="409" spans="1:10" ht="51" x14ac:dyDescent="0.25">
      <c r="A409" s="6">
        <v>404</v>
      </c>
      <c r="B409" s="7" t="str">
        <f>HYPERLINK("https://my.zakupki.prom.ua/remote/dispatcher/state_purchase_view/35562656", "UA-2022-03-03-001445-a")</f>
        <v>UA-2022-03-03-001445-a</v>
      </c>
      <c r="C409" s="8" t="s">
        <v>477</v>
      </c>
      <c r="D409" s="8" t="s">
        <v>462</v>
      </c>
      <c r="E409" s="8" t="s">
        <v>780</v>
      </c>
      <c r="F409" s="8" t="s">
        <v>130</v>
      </c>
      <c r="G409" s="8" t="s">
        <v>201</v>
      </c>
      <c r="H409" s="9">
        <v>10000</v>
      </c>
      <c r="I409" s="10">
        <v>44620</v>
      </c>
      <c r="J409" s="11">
        <v>44926</v>
      </c>
    </row>
    <row r="410" spans="1:10" ht="51" x14ac:dyDescent="0.25">
      <c r="A410" s="6">
        <v>405</v>
      </c>
      <c r="B410" s="7" t="str">
        <f>HYPERLINK("https://my.zakupki.prom.ua/remote/dispatcher/state_purchase_view/35561363", "UA-2022-03-03-001033-a")</f>
        <v>UA-2022-03-03-001033-a</v>
      </c>
      <c r="C410" s="8" t="s">
        <v>415</v>
      </c>
      <c r="D410" s="8" t="s">
        <v>462</v>
      </c>
      <c r="E410" s="8" t="s">
        <v>780</v>
      </c>
      <c r="F410" s="8" t="s">
        <v>130</v>
      </c>
      <c r="G410" s="8" t="s">
        <v>198</v>
      </c>
      <c r="H410" s="9">
        <v>10000</v>
      </c>
      <c r="I410" s="10">
        <v>44620</v>
      </c>
      <c r="J410" s="11">
        <v>44926</v>
      </c>
    </row>
    <row r="411" spans="1:10" ht="51" x14ac:dyDescent="0.25">
      <c r="A411" s="6">
        <v>406</v>
      </c>
      <c r="B411" s="7" t="str">
        <f>HYPERLINK("https://my.zakupki.prom.ua/remote/dispatcher/state_purchase_view/35555701", "UA-2022-03-02-002673-a")</f>
        <v>UA-2022-03-02-002673-a</v>
      </c>
      <c r="C411" s="8" t="s">
        <v>463</v>
      </c>
      <c r="D411" s="8" t="s">
        <v>462</v>
      </c>
      <c r="E411" s="8" t="s">
        <v>780</v>
      </c>
      <c r="F411" s="8" t="s">
        <v>130</v>
      </c>
      <c r="G411" s="8" t="s">
        <v>194</v>
      </c>
      <c r="H411" s="9">
        <v>8000</v>
      </c>
      <c r="I411" s="10">
        <v>44620</v>
      </c>
      <c r="J411" s="11">
        <v>44926</v>
      </c>
    </row>
    <row r="412" spans="1:10" ht="51" x14ac:dyDescent="0.25">
      <c r="A412" s="6">
        <v>407</v>
      </c>
      <c r="B412" s="7" t="str">
        <f>HYPERLINK("https://my.zakupki.prom.ua/remote/dispatcher/state_purchase_view/35531900", "UA-2022-02-28-002185-a")</f>
        <v>UA-2022-02-28-002185-a</v>
      </c>
      <c r="C412" s="8" t="s">
        <v>336</v>
      </c>
      <c r="D412" s="8" t="s">
        <v>462</v>
      </c>
      <c r="E412" s="8" t="s">
        <v>614</v>
      </c>
      <c r="F412" s="8" t="s">
        <v>63</v>
      </c>
      <c r="G412" s="8" t="s">
        <v>957</v>
      </c>
      <c r="H412" s="9">
        <v>1630</v>
      </c>
      <c r="I412" s="10">
        <v>44617</v>
      </c>
      <c r="J412" s="11">
        <v>44926</v>
      </c>
    </row>
    <row r="413" spans="1:10" ht="51" x14ac:dyDescent="0.25">
      <c r="A413" s="6">
        <v>408</v>
      </c>
      <c r="B413" s="7" t="str">
        <f>HYPERLINK("https://my.zakupki.prom.ua/remote/dispatcher/state_purchase_view/35509986", "UA-2022-02-24-003252-a")</f>
        <v>UA-2022-02-24-003252-a</v>
      </c>
      <c r="C413" s="8" t="s">
        <v>409</v>
      </c>
      <c r="D413" s="8" t="s">
        <v>462</v>
      </c>
      <c r="E413" s="8" t="s">
        <v>337</v>
      </c>
      <c r="F413" s="8" t="s">
        <v>137</v>
      </c>
      <c r="G413" s="8" t="s">
        <v>907</v>
      </c>
      <c r="H413" s="9">
        <v>18500</v>
      </c>
      <c r="I413" s="10">
        <v>44616</v>
      </c>
      <c r="J413" s="11">
        <v>44926</v>
      </c>
    </row>
    <row r="414" spans="1:10" ht="51" x14ac:dyDescent="0.25">
      <c r="A414" s="6">
        <v>409</v>
      </c>
      <c r="B414" s="7" t="str">
        <f>HYPERLINK("https://my.zakupki.prom.ua/remote/dispatcher/state_purchase_view/35491301", "UA-2022-02-23-011249-a")</f>
        <v>UA-2022-02-23-011249-a</v>
      </c>
      <c r="C414" s="8" t="s">
        <v>523</v>
      </c>
      <c r="D414" s="8" t="s">
        <v>462</v>
      </c>
      <c r="E414" s="8" t="s">
        <v>614</v>
      </c>
      <c r="F414" s="8" t="s">
        <v>63</v>
      </c>
      <c r="G414" s="8" t="s">
        <v>952</v>
      </c>
      <c r="H414" s="9">
        <v>246</v>
      </c>
      <c r="I414" s="10">
        <v>44614</v>
      </c>
      <c r="J414" s="11">
        <v>44926</v>
      </c>
    </row>
    <row r="415" spans="1:10" ht="51" x14ac:dyDescent="0.25">
      <c r="A415" s="6">
        <v>410</v>
      </c>
      <c r="B415" s="7" t="str">
        <f>HYPERLINK("https://my.zakupki.prom.ua/remote/dispatcher/state_purchase_view/35490093", "UA-2022-02-23-010888-a")</f>
        <v>UA-2022-02-23-010888-a</v>
      </c>
      <c r="C415" s="8" t="s">
        <v>898</v>
      </c>
      <c r="D415" s="8" t="s">
        <v>462</v>
      </c>
      <c r="E415" s="8" t="s">
        <v>614</v>
      </c>
      <c r="F415" s="8" t="s">
        <v>63</v>
      </c>
      <c r="G415" s="8" t="s">
        <v>951</v>
      </c>
      <c r="H415" s="9">
        <v>154</v>
      </c>
      <c r="I415" s="10">
        <v>44610</v>
      </c>
      <c r="J415" s="11">
        <v>44926</v>
      </c>
    </row>
    <row r="416" spans="1:10" ht="51" x14ac:dyDescent="0.25">
      <c r="A416" s="6">
        <v>411</v>
      </c>
      <c r="B416" s="7" t="str">
        <f>HYPERLINK("https://my.zakupki.prom.ua/remote/dispatcher/state_purchase_view/35459282", "UA-2022-02-23-002208-a")</f>
        <v>UA-2022-02-23-002208-a</v>
      </c>
      <c r="C416" s="8" t="s">
        <v>358</v>
      </c>
      <c r="D416" s="8" t="s">
        <v>462</v>
      </c>
      <c r="E416" s="8" t="s">
        <v>502</v>
      </c>
      <c r="F416" s="8" t="s">
        <v>97</v>
      </c>
      <c r="G416" s="8" t="s">
        <v>190</v>
      </c>
      <c r="H416" s="9">
        <v>38994.82</v>
      </c>
      <c r="I416" s="10">
        <v>44613</v>
      </c>
      <c r="J416" s="11">
        <v>44926</v>
      </c>
    </row>
    <row r="417" spans="1:10" ht="51" x14ac:dyDescent="0.25">
      <c r="A417" s="6">
        <v>412</v>
      </c>
      <c r="B417" s="7" t="str">
        <f>HYPERLINK("https://my.zakupki.prom.ua/remote/dispatcher/state_purchase_view/35377442", "UA-2022-02-21-007530-b")</f>
        <v>UA-2022-02-21-007530-b</v>
      </c>
      <c r="C417" s="8" t="s">
        <v>603</v>
      </c>
      <c r="D417" s="8" t="s">
        <v>462</v>
      </c>
      <c r="E417" s="8" t="s">
        <v>612</v>
      </c>
      <c r="F417" s="8" t="s">
        <v>94</v>
      </c>
      <c r="G417" s="8" t="s">
        <v>565</v>
      </c>
      <c r="H417" s="9">
        <v>158</v>
      </c>
      <c r="I417" s="10">
        <v>44610</v>
      </c>
      <c r="J417" s="11">
        <v>44926</v>
      </c>
    </row>
    <row r="418" spans="1:10" ht="51" x14ac:dyDescent="0.25">
      <c r="A418" s="6">
        <v>413</v>
      </c>
      <c r="B418" s="7" t="str">
        <f>HYPERLINK("https://my.zakupki.prom.ua/remote/dispatcher/state_purchase_view/35303326", "UA-2022-02-17-015727-b")</f>
        <v>UA-2022-02-17-015727-b</v>
      </c>
      <c r="C418" s="8" t="s">
        <v>558</v>
      </c>
      <c r="D418" s="8" t="s">
        <v>462</v>
      </c>
      <c r="E418" s="8" t="s">
        <v>871</v>
      </c>
      <c r="F418" s="8" t="s">
        <v>196</v>
      </c>
      <c r="G418" s="8" t="s">
        <v>786</v>
      </c>
      <c r="H418" s="9">
        <v>3387.6</v>
      </c>
      <c r="I418" s="10">
        <v>44609</v>
      </c>
      <c r="J418" s="11">
        <v>44926</v>
      </c>
    </row>
    <row r="419" spans="1:10" ht="51" x14ac:dyDescent="0.25">
      <c r="A419" s="6">
        <v>414</v>
      </c>
      <c r="B419" s="7" t="str">
        <f>HYPERLINK("https://my.zakupki.prom.ua/remote/dispatcher/state_purchase_view/35300829", "UA-2022-02-17-014848-b")</f>
        <v>UA-2022-02-17-014848-b</v>
      </c>
      <c r="C419" s="8" t="s">
        <v>730</v>
      </c>
      <c r="D419" s="8" t="s">
        <v>462</v>
      </c>
      <c r="E419" s="8" t="s">
        <v>861</v>
      </c>
      <c r="F419" s="8" t="s">
        <v>202</v>
      </c>
      <c r="G419" s="8" t="s">
        <v>571</v>
      </c>
      <c r="H419" s="9">
        <v>3500</v>
      </c>
      <c r="I419" s="10">
        <v>44608</v>
      </c>
      <c r="J419" s="11">
        <v>44926</v>
      </c>
    </row>
    <row r="420" spans="1:10" ht="51" x14ac:dyDescent="0.25">
      <c r="A420" s="6">
        <v>415</v>
      </c>
      <c r="B420" s="7" t="str">
        <f>HYPERLINK("https://my.zakupki.prom.ua/remote/dispatcher/state_purchase_view/35295366", "UA-2022-02-17-012905-b")</f>
        <v>UA-2022-02-17-012905-b</v>
      </c>
      <c r="C420" s="8" t="s">
        <v>590</v>
      </c>
      <c r="D420" s="8" t="s">
        <v>462</v>
      </c>
      <c r="E420" s="8" t="s">
        <v>502</v>
      </c>
      <c r="F420" s="8" t="s">
        <v>97</v>
      </c>
      <c r="G420" s="8" t="s">
        <v>322</v>
      </c>
      <c r="H420" s="9">
        <v>330</v>
      </c>
      <c r="I420" s="10">
        <v>44608</v>
      </c>
      <c r="J420" s="11">
        <v>44926</v>
      </c>
    </row>
    <row r="421" spans="1:10" ht="25.5" x14ac:dyDescent="0.25">
      <c r="A421" s="6">
        <v>416</v>
      </c>
      <c r="B421" s="7" t="str">
        <f>HYPERLINK("https://my.zakupki.prom.ua/remote/dispatcher/state_purchase_view/35255851", "UA-2022-02-16-014231-b")</f>
        <v>UA-2022-02-16-014231-b</v>
      </c>
      <c r="C421" s="8" t="s">
        <v>773</v>
      </c>
      <c r="D421" s="8" t="s">
        <v>391</v>
      </c>
      <c r="E421" s="8"/>
      <c r="F421" s="8"/>
      <c r="G421" s="8"/>
      <c r="H421" s="8"/>
      <c r="I421" s="8" t="s">
        <v>0</v>
      </c>
      <c r="J421" s="11"/>
    </row>
    <row r="422" spans="1:10" ht="51" x14ac:dyDescent="0.25">
      <c r="A422" s="6">
        <v>417</v>
      </c>
      <c r="B422" s="7" t="str">
        <f>HYPERLINK("https://my.zakupki.prom.ua/remote/dispatcher/state_purchase_view/35241863", "UA-2022-02-16-009136-b")</f>
        <v>UA-2022-02-16-009136-b</v>
      </c>
      <c r="C422" s="8" t="s">
        <v>550</v>
      </c>
      <c r="D422" s="8" t="s">
        <v>462</v>
      </c>
      <c r="E422" s="8" t="s">
        <v>785</v>
      </c>
      <c r="F422" s="8" t="s">
        <v>128</v>
      </c>
      <c r="G422" s="8" t="s">
        <v>185</v>
      </c>
      <c r="H422" s="9">
        <v>25000</v>
      </c>
      <c r="I422" s="10">
        <v>44606</v>
      </c>
      <c r="J422" s="11">
        <v>44926</v>
      </c>
    </row>
    <row r="423" spans="1:10" ht="51" x14ac:dyDescent="0.25">
      <c r="A423" s="6">
        <v>418</v>
      </c>
      <c r="B423" s="7" t="str">
        <f>HYPERLINK("https://my.zakupki.prom.ua/remote/dispatcher/state_purchase_view/35238872", "UA-2022-02-16-008112-b")</f>
        <v>UA-2022-02-16-008112-b</v>
      </c>
      <c r="C423" s="8" t="s">
        <v>582</v>
      </c>
      <c r="D423" s="8" t="s">
        <v>462</v>
      </c>
      <c r="E423" s="8" t="s">
        <v>337</v>
      </c>
      <c r="F423" s="8" t="s">
        <v>137</v>
      </c>
      <c r="G423" s="8" t="s">
        <v>181</v>
      </c>
      <c r="H423" s="9">
        <v>8000</v>
      </c>
      <c r="I423" s="10">
        <v>44606</v>
      </c>
      <c r="J423" s="11">
        <v>44926</v>
      </c>
    </row>
    <row r="424" spans="1:10" ht="51" x14ac:dyDescent="0.25">
      <c r="A424" s="6">
        <v>419</v>
      </c>
      <c r="B424" s="7" t="str">
        <f>HYPERLINK("https://my.zakupki.prom.ua/remote/dispatcher/state_purchase_view/35184020", "UA-2022-02-15-005069-b")</f>
        <v>UA-2022-02-15-005069-b</v>
      </c>
      <c r="C424" s="8" t="s">
        <v>729</v>
      </c>
      <c r="D424" s="8" t="s">
        <v>462</v>
      </c>
      <c r="E424" s="8" t="s">
        <v>680</v>
      </c>
      <c r="F424" s="8" t="s">
        <v>23</v>
      </c>
      <c r="G424" s="8" t="s">
        <v>215</v>
      </c>
      <c r="H424" s="9">
        <v>2283.41</v>
      </c>
      <c r="I424" s="10">
        <v>44602</v>
      </c>
      <c r="J424" s="11">
        <v>44926</v>
      </c>
    </row>
    <row r="425" spans="1:10" ht="51" x14ac:dyDescent="0.25">
      <c r="A425" s="6">
        <v>420</v>
      </c>
      <c r="B425" s="7" t="str">
        <f>HYPERLINK("https://my.zakupki.prom.ua/remote/dispatcher/state_purchase_view/35112835", "UA-2022-02-11-012954-b")</f>
        <v>UA-2022-02-11-012954-b</v>
      </c>
      <c r="C425" s="8" t="s">
        <v>689</v>
      </c>
      <c r="D425" s="8" t="s">
        <v>462</v>
      </c>
      <c r="E425" s="8" t="s">
        <v>614</v>
      </c>
      <c r="F425" s="8" t="s">
        <v>63</v>
      </c>
      <c r="G425" s="8" t="s">
        <v>175</v>
      </c>
      <c r="H425" s="9">
        <v>10000</v>
      </c>
      <c r="I425" s="10">
        <v>44601</v>
      </c>
      <c r="J425" s="11">
        <v>44926</v>
      </c>
    </row>
    <row r="426" spans="1:10" ht="51" x14ac:dyDescent="0.25">
      <c r="A426" s="6">
        <v>421</v>
      </c>
      <c r="B426" s="7" t="str">
        <f>HYPERLINK("https://my.zakupki.prom.ua/remote/dispatcher/state_purchase_view/35111698", "UA-2022-02-11-012603-b")</f>
        <v>UA-2022-02-11-012603-b</v>
      </c>
      <c r="C426" s="8" t="s">
        <v>823</v>
      </c>
      <c r="D426" s="8" t="s">
        <v>462</v>
      </c>
      <c r="E426" s="8" t="s">
        <v>614</v>
      </c>
      <c r="F426" s="8" t="s">
        <v>63</v>
      </c>
      <c r="G426" s="8" t="s">
        <v>169</v>
      </c>
      <c r="H426" s="9">
        <v>8000</v>
      </c>
      <c r="I426" s="10">
        <v>44601</v>
      </c>
      <c r="J426" s="11">
        <v>44926</v>
      </c>
    </row>
    <row r="427" spans="1:10" ht="38.25" x14ac:dyDescent="0.25">
      <c r="A427" s="6">
        <v>422</v>
      </c>
      <c r="B427" s="7" t="str">
        <f>HYPERLINK("https://my.zakupki.prom.ua/remote/dispatcher/state_purchase_view/35036067", "UA-2022-02-10-004308-b")</f>
        <v>UA-2022-02-10-004308-b</v>
      </c>
      <c r="C427" s="8" t="s">
        <v>584</v>
      </c>
      <c r="D427" s="8" t="s">
        <v>831</v>
      </c>
      <c r="E427" s="8" t="s">
        <v>905</v>
      </c>
      <c r="F427" s="8" t="s">
        <v>150</v>
      </c>
      <c r="G427" s="8" t="s">
        <v>214</v>
      </c>
      <c r="H427" s="9">
        <v>194539.2</v>
      </c>
      <c r="I427" s="10">
        <v>44634</v>
      </c>
      <c r="J427" s="11">
        <v>44926</v>
      </c>
    </row>
    <row r="428" spans="1:10" ht="63.75" x14ac:dyDescent="0.25">
      <c r="A428" s="6">
        <v>423</v>
      </c>
      <c r="B428" s="7" t="str">
        <f>HYPERLINK("https://my.zakupki.prom.ua/remote/dispatcher/state_purchase_view/35006339", "UA-2022-02-09-011617-b")</f>
        <v>UA-2022-02-09-011617-b</v>
      </c>
      <c r="C428" s="8" t="s">
        <v>447</v>
      </c>
      <c r="D428" s="8" t="s">
        <v>462</v>
      </c>
      <c r="E428" s="8" t="s">
        <v>851</v>
      </c>
      <c r="F428" s="8" t="s">
        <v>180</v>
      </c>
      <c r="G428" s="8" t="s">
        <v>160</v>
      </c>
      <c r="H428" s="9">
        <v>25000</v>
      </c>
      <c r="I428" s="10">
        <v>44599</v>
      </c>
      <c r="J428" s="11">
        <v>44926</v>
      </c>
    </row>
    <row r="429" spans="1:10" ht="51" x14ac:dyDescent="0.25">
      <c r="A429" s="6">
        <v>424</v>
      </c>
      <c r="B429" s="7" t="str">
        <f>HYPERLINK("https://my.zakupki.prom.ua/remote/dispatcher/state_purchase_view/34942669", "UA-2022-02-08-007686-b")</f>
        <v>UA-2022-02-08-007686-b</v>
      </c>
      <c r="C429" s="8" t="s">
        <v>910</v>
      </c>
      <c r="D429" s="8" t="s">
        <v>462</v>
      </c>
      <c r="E429" s="8" t="s">
        <v>868</v>
      </c>
      <c r="F429" s="8" t="s">
        <v>116</v>
      </c>
      <c r="G429" s="8" t="s">
        <v>2</v>
      </c>
      <c r="H429" s="9">
        <v>1180</v>
      </c>
      <c r="I429" s="10">
        <v>44600</v>
      </c>
      <c r="J429" s="11">
        <v>44926</v>
      </c>
    </row>
    <row r="430" spans="1:10" ht="51" x14ac:dyDescent="0.25">
      <c r="A430" s="6">
        <v>425</v>
      </c>
      <c r="B430" s="7" t="str">
        <f>HYPERLINK("https://my.zakupki.prom.ua/remote/dispatcher/state_purchase_view/34910642", "UA-2022-02-07-013030-b")</f>
        <v>UA-2022-02-07-013030-b</v>
      </c>
      <c r="C430" s="8" t="s">
        <v>709</v>
      </c>
      <c r="D430" s="8" t="s">
        <v>462</v>
      </c>
      <c r="E430" s="8" t="s">
        <v>337</v>
      </c>
      <c r="F430" s="8" t="s">
        <v>137</v>
      </c>
      <c r="G430" s="8" t="s">
        <v>906</v>
      </c>
      <c r="H430" s="9">
        <v>3599</v>
      </c>
      <c r="I430" s="10">
        <v>44596</v>
      </c>
      <c r="J430" s="11">
        <v>44926</v>
      </c>
    </row>
    <row r="431" spans="1:10" ht="51" x14ac:dyDescent="0.25">
      <c r="A431" s="6">
        <v>426</v>
      </c>
      <c r="B431" s="7" t="str">
        <f>HYPERLINK("https://my.zakupki.prom.ua/remote/dispatcher/state_purchase_view/34841073", "UA-2022-02-04-006084-b")</f>
        <v>UA-2022-02-04-006084-b</v>
      </c>
      <c r="C431" s="8" t="s">
        <v>649</v>
      </c>
      <c r="D431" s="8" t="s">
        <v>462</v>
      </c>
      <c r="E431" s="8" t="s">
        <v>868</v>
      </c>
      <c r="F431" s="8" t="s">
        <v>116</v>
      </c>
      <c r="G431" s="8" t="s">
        <v>1</v>
      </c>
      <c r="H431" s="9">
        <v>684</v>
      </c>
      <c r="I431" s="10">
        <v>44594</v>
      </c>
      <c r="J431" s="11">
        <v>44926</v>
      </c>
    </row>
    <row r="432" spans="1:10" ht="76.5" x14ac:dyDescent="0.25">
      <c r="A432" s="6">
        <v>427</v>
      </c>
      <c r="B432" s="7" t="str">
        <f>HYPERLINK("https://my.zakupki.prom.ua/remote/dispatcher/state_purchase_view/34836793", "UA-2022-02-04-004643-b")</f>
        <v>UA-2022-02-04-004643-b</v>
      </c>
      <c r="C432" s="8" t="s">
        <v>475</v>
      </c>
      <c r="D432" s="8" t="s">
        <v>462</v>
      </c>
      <c r="E432" s="8" t="s">
        <v>847</v>
      </c>
      <c r="F432" s="8" t="s">
        <v>213</v>
      </c>
      <c r="G432" s="8" t="s">
        <v>154</v>
      </c>
      <c r="H432" s="9">
        <v>4000</v>
      </c>
      <c r="I432" s="10">
        <v>44593</v>
      </c>
      <c r="J432" s="11">
        <v>44926</v>
      </c>
    </row>
    <row r="433" spans="1:10" ht="76.5" x14ac:dyDescent="0.25">
      <c r="A433" s="6">
        <v>428</v>
      </c>
      <c r="B433" s="7" t="str">
        <f>HYPERLINK("https://my.zakupki.prom.ua/remote/dispatcher/state_purchase_view/34827741", "UA-2022-02-04-001512-b")</f>
        <v>UA-2022-02-04-001512-b</v>
      </c>
      <c r="C433" s="8" t="s">
        <v>643</v>
      </c>
      <c r="D433" s="8" t="s">
        <v>462</v>
      </c>
      <c r="E433" s="8" t="s">
        <v>847</v>
      </c>
      <c r="F433" s="8" t="s">
        <v>213</v>
      </c>
      <c r="G433" s="8" t="s">
        <v>283</v>
      </c>
      <c r="H433" s="9">
        <v>3000</v>
      </c>
      <c r="I433" s="10">
        <v>44593</v>
      </c>
      <c r="J433" s="11">
        <v>44926</v>
      </c>
    </row>
    <row r="434" spans="1:10" ht="51" x14ac:dyDescent="0.25">
      <c r="A434" s="6">
        <v>429</v>
      </c>
      <c r="B434" s="7" t="str">
        <f>HYPERLINK("https://my.zakupki.prom.ua/remote/dispatcher/state_purchase_view/34819475", "UA-2022-02-03-014253-b")</f>
        <v>UA-2022-02-03-014253-b</v>
      </c>
      <c r="C434" s="8" t="s">
        <v>701</v>
      </c>
      <c r="D434" s="8" t="s">
        <v>462</v>
      </c>
      <c r="E434" s="8" t="s">
        <v>780</v>
      </c>
      <c r="F434" s="8" t="s">
        <v>130</v>
      </c>
      <c r="G434" s="8" t="s">
        <v>67</v>
      </c>
      <c r="H434" s="9">
        <v>158</v>
      </c>
      <c r="I434" s="10">
        <v>44592</v>
      </c>
      <c r="J434" s="11">
        <v>44926</v>
      </c>
    </row>
    <row r="435" spans="1:10" ht="51" x14ac:dyDescent="0.25">
      <c r="A435" s="6">
        <v>430</v>
      </c>
      <c r="B435" s="7" t="str">
        <f>HYPERLINK("https://my.zakupki.prom.ua/remote/dispatcher/state_purchase_view/34818996", "UA-2022-02-03-014101-b")</f>
        <v>UA-2022-02-03-014101-b</v>
      </c>
      <c r="C435" s="8" t="s">
        <v>464</v>
      </c>
      <c r="D435" s="8" t="s">
        <v>462</v>
      </c>
      <c r="E435" s="8" t="s">
        <v>780</v>
      </c>
      <c r="F435" s="8" t="s">
        <v>130</v>
      </c>
      <c r="G435" s="8" t="s">
        <v>67</v>
      </c>
      <c r="H435" s="9">
        <v>170</v>
      </c>
      <c r="I435" s="10">
        <v>44592</v>
      </c>
      <c r="J435" s="11">
        <v>44926</v>
      </c>
    </row>
    <row r="436" spans="1:10" ht="51" x14ac:dyDescent="0.25">
      <c r="A436" s="6">
        <v>431</v>
      </c>
      <c r="B436" s="7" t="str">
        <f>HYPERLINK("https://my.zakupki.prom.ua/remote/dispatcher/state_purchase_view/34818804", "UA-2022-02-03-014040-b")</f>
        <v>UA-2022-02-03-014040-b</v>
      </c>
      <c r="C436" s="8" t="s">
        <v>387</v>
      </c>
      <c r="D436" s="8" t="s">
        <v>462</v>
      </c>
      <c r="E436" s="8" t="s">
        <v>780</v>
      </c>
      <c r="F436" s="8" t="s">
        <v>130</v>
      </c>
      <c r="G436" s="8" t="s">
        <v>67</v>
      </c>
      <c r="H436" s="9">
        <v>67</v>
      </c>
      <c r="I436" s="10">
        <v>44592</v>
      </c>
      <c r="J436" s="11">
        <v>44926</v>
      </c>
    </row>
    <row r="437" spans="1:10" ht="51" x14ac:dyDescent="0.25">
      <c r="A437" s="6">
        <v>432</v>
      </c>
      <c r="B437" s="7" t="str">
        <f>HYPERLINK("https://my.zakupki.prom.ua/remote/dispatcher/state_purchase_view/34818440", "UA-2022-02-03-013937-b")</f>
        <v>UA-2022-02-03-013937-b</v>
      </c>
      <c r="C437" s="8" t="s">
        <v>754</v>
      </c>
      <c r="D437" s="8" t="s">
        <v>462</v>
      </c>
      <c r="E437" s="8" t="s">
        <v>780</v>
      </c>
      <c r="F437" s="8" t="s">
        <v>130</v>
      </c>
      <c r="G437" s="8" t="s">
        <v>67</v>
      </c>
      <c r="H437" s="9">
        <v>441</v>
      </c>
      <c r="I437" s="10">
        <v>44592</v>
      </c>
      <c r="J437" s="11">
        <v>44926</v>
      </c>
    </row>
    <row r="438" spans="1:10" ht="51" x14ac:dyDescent="0.25">
      <c r="A438" s="6">
        <v>433</v>
      </c>
      <c r="B438" s="7" t="str">
        <f>HYPERLINK("https://my.zakupki.prom.ua/remote/dispatcher/state_purchase_view/34816371", "UA-2022-02-03-013336-b")</f>
        <v>UA-2022-02-03-013336-b</v>
      </c>
      <c r="C438" s="8" t="s">
        <v>444</v>
      </c>
      <c r="D438" s="8" t="s">
        <v>462</v>
      </c>
      <c r="E438" s="8" t="s">
        <v>780</v>
      </c>
      <c r="F438" s="8" t="s">
        <v>130</v>
      </c>
      <c r="G438" s="8" t="s">
        <v>146</v>
      </c>
      <c r="H438" s="9">
        <v>25000</v>
      </c>
      <c r="I438" s="10">
        <v>44592</v>
      </c>
      <c r="J438" s="11">
        <v>44926</v>
      </c>
    </row>
    <row r="439" spans="1:10" ht="25.5" x14ac:dyDescent="0.25">
      <c r="A439" s="6">
        <v>434</v>
      </c>
      <c r="B439" s="7" t="str">
        <f>HYPERLINK("https://my.zakupki.prom.ua/remote/dispatcher/state_purchase_view/34813432", "UA-2022-02-03-012471-b")</f>
        <v>UA-2022-02-03-012471-b</v>
      </c>
      <c r="C439" s="8" t="s">
        <v>911</v>
      </c>
      <c r="D439" s="8" t="s">
        <v>831</v>
      </c>
      <c r="E439" s="8" t="s">
        <v>903</v>
      </c>
      <c r="F439" s="8" t="s">
        <v>133</v>
      </c>
      <c r="G439" s="8" t="s">
        <v>211</v>
      </c>
      <c r="H439" s="9">
        <v>102646</v>
      </c>
      <c r="I439" s="10">
        <v>44630</v>
      </c>
      <c r="J439" s="11">
        <v>44926</v>
      </c>
    </row>
    <row r="440" spans="1:10" ht="51" x14ac:dyDescent="0.25">
      <c r="A440" s="6">
        <v>435</v>
      </c>
      <c r="B440" s="7" t="str">
        <f>HYPERLINK("https://my.zakupki.prom.ua/remote/dispatcher/state_purchase_view/34711805", "UA-2022-02-01-012293-b")</f>
        <v>UA-2022-02-01-012293-b</v>
      </c>
      <c r="C440" s="8" t="s">
        <v>636</v>
      </c>
      <c r="D440" s="8" t="s">
        <v>462</v>
      </c>
      <c r="E440" s="8" t="s">
        <v>868</v>
      </c>
      <c r="F440" s="8" t="s">
        <v>116</v>
      </c>
      <c r="G440" s="8" t="s">
        <v>14</v>
      </c>
      <c r="H440" s="9">
        <v>60</v>
      </c>
      <c r="I440" s="10">
        <v>44593</v>
      </c>
      <c r="J440" s="11">
        <v>44926</v>
      </c>
    </row>
    <row r="441" spans="1:10" ht="51" x14ac:dyDescent="0.25">
      <c r="A441" s="6">
        <v>436</v>
      </c>
      <c r="B441" s="7" t="str">
        <f>HYPERLINK("https://my.zakupki.prom.ua/remote/dispatcher/state_purchase_view/34710793", "UA-2022-02-01-011974-b")</f>
        <v>UA-2022-02-01-011974-b</v>
      </c>
      <c r="C441" s="8" t="s">
        <v>548</v>
      </c>
      <c r="D441" s="8" t="s">
        <v>462</v>
      </c>
      <c r="E441" s="8" t="s">
        <v>614</v>
      </c>
      <c r="F441" s="8" t="s">
        <v>63</v>
      </c>
      <c r="G441" s="8" t="s">
        <v>134</v>
      </c>
      <c r="H441" s="9">
        <v>20000</v>
      </c>
      <c r="I441" s="10">
        <v>44592</v>
      </c>
      <c r="J441" s="11">
        <v>44926</v>
      </c>
    </row>
    <row r="442" spans="1:10" ht="51" x14ac:dyDescent="0.25">
      <c r="A442" s="6">
        <v>437</v>
      </c>
      <c r="B442" s="7" t="str">
        <f>HYPERLINK("https://my.zakupki.prom.ua/remote/dispatcher/state_purchase_view/34702035", "UA-2022-02-01-009685-b")</f>
        <v>UA-2022-02-01-009685-b</v>
      </c>
      <c r="C442" s="8" t="s">
        <v>933</v>
      </c>
      <c r="D442" s="8" t="s">
        <v>462</v>
      </c>
      <c r="E442" s="8" t="s">
        <v>630</v>
      </c>
      <c r="F442" s="8" t="s">
        <v>168</v>
      </c>
      <c r="G442" s="8" t="s">
        <v>129</v>
      </c>
      <c r="H442" s="9">
        <v>20000</v>
      </c>
      <c r="I442" s="10">
        <v>44589</v>
      </c>
      <c r="J442" s="11">
        <v>44926</v>
      </c>
    </row>
    <row r="443" spans="1:10" ht="51" x14ac:dyDescent="0.25">
      <c r="A443" s="6">
        <v>438</v>
      </c>
      <c r="B443" s="7" t="str">
        <f>HYPERLINK("https://my.zakupki.prom.ua/remote/dispatcher/state_purchase_view/34696312", "UA-2022-02-01-008087-b")</f>
        <v>UA-2022-02-01-008087-b</v>
      </c>
      <c r="C443" s="8" t="s">
        <v>388</v>
      </c>
      <c r="D443" s="8" t="s">
        <v>462</v>
      </c>
      <c r="E443" s="8" t="s">
        <v>630</v>
      </c>
      <c r="F443" s="8" t="s">
        <v>168</v>
      </c>
      <c r="G443" s="8" t="s">
        <v>123</v>
      </c>
      <c r="H443" s="9">
        <v>40000</v>
      </c>
      <c r="I443" s="10">
        <v>44589</v>
      </c>
      <c r="J443" s="11">
        <v>44926</v>
      </c>
    </row>
    <row r="444" spans="1:10" ht="51" x14ac:dyDescent="0.25">
      <c r="A444" s="6">
        <v>439</v>
      </c>
      <c r="B444" s="7" t="str">
        <f>HYPERLINK("https://my.zakupki.prom.ua/remote/dispatcher/state_purchase_view/34694426", "UA-2022-02-01-007559-b")</f>
        <v>UA-2022-02-01-007559-b</v>
      </c>
      <c r="C444" s="8" t="s">
        <v>510</v>
      </c>
      <c r="D444" s="8" t="s">
        <v>462</v>
      </c>
      <c r="E444" s="8" t="s">
        <v>630</v>
      </c>
      <c r="F444" s="8" t="s">
        <v>168</v>
      </c>
      <c r="G444" s="8" t="s">
        <v>118</v>
      </c>
      <c r="H444" s="9">
        <v>40000</v>
      </c>
      <c r="I444" s="10">
        <v>44589</v>
      </c>
      <c r="J444" s="11">
        <v>44926</v>
      </c>
    </row>
    <row r="445" spans="1:10" ht="51" x14ac:dyDescent="0.25">
      <c r="A445" s="6">
        <v>440</v>
      </c>
      <c r="B445" s="7" t="str">
        <f>HYPERLINK("https://my.zakupki.prom.ua/remote/dispatcher/state_purchase_view/34693292", "UA-2022-02-01-007216-b")</f>
        <v>UA-2022-02-01-007216-b</v>
      </c>
      <c r="C445" s="8" t="s">
        <v>357</v>
      </c>
      <c r="D445" s="8" t="s">
        <v>462</v>
      </c>
      <c r="E445" s="8" t="s">
        <v>575</v>
      </c>
      <c r="F445" s="8" t="s">
        <v>133</v>
      </c>
      <c r="G445" s="8" t="s">
        <v>106</v>
      </c>
      <c r="H445" s="9">
        <v>15000</v>
      </c>
      <c r="I445" s="10">
        <v>44589</v>
      </c>
      <c r="J445" s="11">
        <v>44926</v>
      </c>
    </row>
    <row r="446" spans="1:10" ht="51" x14ac:dyDescent="0.25">
      <c r="A446" s="6">
        <v>441</v>
      </c>
      <c r="B446" s="7" t="str">
        <f>HYPERLINK("https://my.zakupki.prom.ua/remote/dispatcher/state_purchase_view/34686311", "UA-2022-02-01-005282-b")</f>
        <v>UA-2022-02-01-005282-b</v>
      </c>
      <c r="C446" s="8" t="s">
        <v>455</v>
      </c>
      <c r="D446" s="8" t="s">
        <v>462</v>
      </c>
      <c r="E446" s="8" t="s">
        <v>337</v>
      </c>
      <c r="F446" s="8" t="s">
        <v>137</v>
      </c>
      <c r="G446" s="8" t="s">
        <v>101</v>
      </c>
      <c r="H446" s="9">
        <v>5000</v>
      </c>
      <c r="I446" s="10">
        <v>44589</v>
      </c>
      <c r="J446" s="11">
        <v>44926</v>
      </c>
    </row>
    <row r="447" spans="1:10" ht="51" x14ac:dyDescent="0.25">
      <c r="A447" s="6">
        <v>442</v>
      </c>
      <c r="B447" s="7" t="str">
        <f>HYPERLINK("https://my.zakupki.prom.ua/remote/dispatcher/state_purchase_view/34660171", "UA-2022-01-31-011212-b")</f>
        <v>UA-2022-01-31-011212-b</v>
      </c>
      <c r="C447" s="8" t="s">
        <v>376</v>
      </c>
      <c r="D447" s="8" t="s">
        <v>462</v>
      </c>
      <c r="E447" s="8" t="s">
        <v>780</v>
      </c>
      <c r="F447" s="8" t="s">
        <v>130</v>
      </c>
      <c r="G447" s="8" t="s">
        <v>85</v>
      </c>
      <c r="H447" s="9">
        <v>18000</v>
      </c>
      <c r="I447" s="10">
        <v>44589</v>
      </c>
      <c r="J447" s="11">
        <v>44926</v>
      </c>
    </row>
    <row r="448" spans="1:10" ht="51" x14ac:dyDescent="0.25">
      <c r="A448" s="6">
        <v>443</v>
      </c>
      <c r="B448" s="7" t="str">
        <f>HYPERLINK("https://my.zakupki.prom.ua/remote/dispatcher/state_purchase_view/34658433", "UA-2022-01-31-010769-b")</f>
        <v>UA-2022-01-31-010769-b</v>
      </c>
      <c r="C448" s="8" t="s">
        <v>440</v>
      </c>
      <c r="D448" s="8" t="s">
        <v>462</v>
      </c>
      <c r="E448" s="8" t="s">
        <v>337</v>
      </c>
      <c r="F448" s="8" t="s">
        <v>137</v>
      </c>
      <c r="G448" s="8" t="s">
        <v>74</v>
      </c>
      <c r="H448" s="9">
        <v>25000</v>
      </c>
      <c r="I448" s="10">
        <v>44588</v>
      </c>
      <c r="J448" s="11">
        <v>44926</v>
      </c>
    </row>
    <row r="449" spans="1:10" ht="51" x14ac:dyDescent="0.25">
      <c r="A449" s="6">
        <v>444</v>
      </c>
      <c r="B449" s="7" t="str">
        <f>HYPERLINK("https://my.zakupki.prom.ua/remote/dispatcher/state_purchase_view/34594611", "UA-2022-01-28-008974-b")</f>
        <v>UA-2022-01-28-008974-b</v>
      </c>
      <c r="C449" s="8" t="s">
        <v>667</v>
      </c>
      <c r="D449" s="8" t="s">
        <v>462</v>
      </c>
      <c r="E449" s="8" t="s">
        <v>337</v>
      </c>
      <c r="F449" s="8" t="s">
        <v>137</v>
      </c>
      <c r="G449" s="8" t="s">
        <v>64</v>
      </c>
      <c r="H449" s="9">
        <v>8000</v>
      </c>
      <c r="I449" s="10">
        <v>44588</v>
      </c>
      <c r="J449" s="11">
        <v>44926</v>
      </c>
    </row>
    <row r="450" spans="1:10" ht="51" x14ac:dyDescent="0.25">
      <c r="A450" s="6">
        <v>445</v>
      </c>
      <c r="B450" s="7" t="str">
        <f>HYPERLINK("https://my.zakupki.prom.ua/remote/dispatcher/state_purchase_view/34592469", "UA-2022-01-28-008317-b")</f>
        <v>UA-2022-01-28-008317-b</v>
      </c>
      <c r="C450" s="8" t="s">
        <v>778</v>
      </c>
      <c r="D450" s="8" t="s">
        <v>462</v>
      </c>
      <c r="E450" s="8" t="s">
        <v>612</v>
      </c>
      <c r="F450" s="8" t="s">
        <v>94</v>
      </c>
      <c r="G450" s="8" t="s">
        <v>61</v>
      </c>
      <c r="H450" s="9">
        <v>20000</v>
      </c>
      <c r="I450" s="10">
        <v>44588</v>
      </c>
      <c r="J450" s="11">
        <v>44926</v>
      </c>
    </row>
    <row r="451" spans="1:10" ht="51" x14ac:dyDescent="0.25">
      <c r="A451" s="6">
        <v>446</v>
      </c>
      <c r="B451" s="7" t="str">
        <f>HYPERLINK("https://my.zakupki.prom.ua/remote/dispatcher/state_purchase_view/34586159", "UA-2022-01-28-006573-b")</f>
        <v>UA-2022-01-28-006573-b</v>
      </c>
      <c r="C451" s="8" t="s">
        <v>926</v>
      </c>
      <c r="D451" s="8" t="s">
        <v>462</v>
      </c>
      <c r="E451" s="8" t="s">
        <v>780</v>
      </c>
      <c r="F451" s="8" t="s">
        <v>130</v>
      </c>
      <c r="G451" s="8" t="s">
        <v>58</v>
      </c>
      <c r="H451" s="9">
        <v>12000</v>
      </c>
      <c r="I451" s="10">
        <v>44587</v>
      </c>
      <c r="J451" s="11">
        <v>44926</v>
      </c>
    </row>
    <row r="452" spans="1:10" ht="51" x14ac:dyDescent="0.25">
      <c r="A452" s="6">
        <v>447</v>
      </c>
      <c r="B452" s="7" t="str">
        <f>HYPERLINK("https://my.zakupki.prom.ua/remote/dispatcher/state_purchase_view/34583756", "UA-2022-01-28-005849-b")</f>
        <v>UA-2022-01-28-005849-b</v>
      </c>
      <c r="C452" s="8" t="s">
        <v>756</v>
      </c>
      <c r="D452" s="8" t="s">
        <v>462</v>
      </c>
      <c r="E452" s="8" t="s">
        <v>785</v>
      </c>
      <c r="F452" s="8" t="s">
        <v>128</v>
      </c>
      <c r="G452" s="8" t="s">
        <v>55</v>
      </c>
      <c r="H452" s="9">
        <v>10000</v>
      </c>
      <c r="I452" s="10">
        <v>44587</v>
      </c>
      <c r="J452" s="11">
        <v>44926</v>
      </c>
    </row>
    <row r="453" spans="1:10" ht="51" x14ac:dyDescent="0.25">
      <c r="A453" s="6">
        <v>448</v>
      </c>
      <c r="B453" s="7" t="str">
        <f>HYPERLINK("https://my.zakupki.prom.ua/remote/dispatcher/state_purchase_view/34582272", "UA-2022-01-28-005346-b")</f>
        <v>UA-2022-01-28-005346-b</v>
      </c>
      <c r="C453" s="8" t="s">
        <v>412</v>
      </c>
      <c r="D453" s="8" t="s">
        <v>462</v>
      </c>
      <c r="E453" s="8" t="s">
        <v>575</v>
      </c>
      <c r="F453" s="8" t="s">
        <v>133</v>
      </c>
      <c r="G453" s="8" t="s">
        <v>51</v>
      </c>
      <c r="H453" s="9">
        <v>20000</v>
      </c>
      <c r="I453" s="10">
        <v>44587</v>
      </c>
      <c r="J453" s="11">
        <v>44926</v>
      </c>
    </row>
    <row r="454" spans="1:10" ht="51" x14ac:dyDescent="0.25">
      <c r="A454" s="6">
        <v>449</v>
      </c>
      <c r="B454" s="7" t="str">
        <f>HYPERLINK("https://my.zakupki.prom.ua/remote/dispatcher/state_purchase_view/34580682", "UA-2022-01-28-004820-b")</f>
        <v>UA-2022-01-28-004820-b</v>
      </c>
      <c r="C454" s="8" t="s">
        <v>363</v>
      </c>
      <c r="D454" s="8" t="s">
        <v>462</v>
      </c>
      <c r="E454" s="8" t="s">
        <v>575</v>
      </c>
      <c r="F454" s="8" t="s">
        <v>133</v>
      </c>
      <c r="G454" s="8" t="s">
        <v>48</v>
      </c>
      <c r="H454" s="9">
        <v>15000</v>
      </c>
      <c r="I454" s="10">
        <v>44587</v>
      </c>
      <c r="J454" s="11">
        <v>44926</v>
      </c>
    </row>
    <row r="455" spans="1:10" ht="51" x14ac:dyDescent="0.25">
      <c r="A455" s="6">
        <v>450</v>
      </c>
      <c r="B455" s="7" t="str">
        <f>HYPERLINK("https://my.zakupki.prom.ua/remote/dispatcher/state_purchase_view/34554050", "UA-2022-01-27-013862-b")</f>
        <v>UA-2022-01-27-013862-b</v>
      </c>
      <c r="C455" s="8" t="s">
        <v>727</v>
      </c>
      <c r="D455" s="8" t="s">
        <v>462</v>
      </c>
      <c r="E455" s="8" t="s">
        <v>936</v>
      </c>
      <c r="F455" s="8" t="s">
        <v>153</v>
      </c>
      <c r="G455" s="8" t="s">
        <v>44</v>
      </c>
      <c r="H455" s="9">
        <v>30000</v>
      </c>
      <c r="I455" s="10">
        <v>44585</v>
      </c>
      <c r="J455" s="11">
        <v>44926</v>
      </c>
    </row>
    <row r="456" spans="1:10" ht="89.25" x14ac:dyDescent="0.25">
      <c r="A456" s="6">
        <v>451</v>
      </c>
      <c r="B456" s="7" t="str">
        <f>HYPERLINK("https://my.zakupki.prom.ua/remote/dispatcher/state_purchase_view/34528346", "UA-2022-01-27-006466-b")</f>
        <v>UA-2022-01-27-006466-b</v>
      </c>
      <c r="C456" s="8" t="s">
        <v>941</v>
      </c>
      <c r="D456" s="8" t="s">
        <v>462</v>
      </c>
      <c r="E456" s="8" t="s">
        <v>683</v>
      </c>
      <c r="F456" s="8" t="s">
        <v>53</v>
      </c>
      <c r="G456" s="8" t="s">
        <v>41</v>
      </c>
      <c r="H456" s="9">
        <v>21792</v>
      </c>
      <c r="I456" s="10">
        <v>44587</v>
      </c>
      <c r="J456" s="11">
        <v>44926</v>
      </c>
    </row>
    <row r="457" spans="1:10" ht="51" x14ac:dyDescent="0.25">
      <c r="A457" s="6">
        <v>452</v>
      </c>
      <c r="B457" s="7" t="str">
        <f>HYPERLINK("https://my.zakupki.prom.ua/remote/dispatcher/state_purchase_view/34497333", "UA-2022-01-26-014169-b")</f>
        <v>UA-2022-01-26-014169-b</v>
      </c>
      <c r="C457" s="8" t="s">
        <v>626</v>
      </c>
      <c r="D457" s="8" t="s">
        <v>462</v>
      </c>
      <c r="E457" s="8" t="s">
        <v>936</v>
      </c>
      <c r="F457" s="8" t="s">
        <v>153</v>
      </c>
      <c r="G457" s="8" t="s">
        <v>808</v>
      </c>
      <c r="H457" s="9">
        <v>750</v>
      </c>
      <c r="I457" s="10">
        <v>44585</v>
      </c>
      <c r="J457" s="11">
        <v>44926</v>
      </c>
    </row>
    <row r="458" spans="1:10" ht="51" x14ac:dyDescent="0.25">
      <c r="A458" s="6">
        <v>453</v>
      </c>
      <c r="B458" s="7" t="str">
        <f>HYPERLINK("https://my.zakupki.prom.ua/remote/dispatcher/state_purchase_view/34495820", "UA-2022-01-26-013803-b")</f>
        <v>UA-2022-01-26-013803-b</v>
      </c>
      <c r="C458" s="8" t="s">
        <v>362</v>
      </c>
      <c r="D458" s="8" t="s">
        <v>462</v>
      </c>
      <c r="E458" s="8" t="s">
        <v>936</v>
      </c>
      <c r="F458" s="8" t="s">
        <v>153</v>
      </c>
      <c r="G458" s="8" t="s">
        <v>809</v>
      </c>
      <c r="H458" s="9">
        <v>7125</v>
      </c>
      <c r="I458" s="10">
        <v>44585</v>
      </c>
      <c r="J458" s="11">
        <v>44926</v>
      </c>
    </row>
    <row r="459" spans="1:10" ht="51" x14ac:dyDescent="0.25">
      <c r="A459" s="6">
        <v>454</v>
      </c>
      <c r="B459" s="7" t="str">
        <f>HYPERLINK("https://my.zakupki.prom.ua/remote/dispatcher/state_purchase_view/34364230", "UA-2022-01-24-009958-b")</f>
        <v>UA-2022-01-24-009958-b</v>
      </c>
      <c r="C459" s="8" t="s">
        <v>513</v>
      </c>
      <c r="D459" s="8" t="s">
        <v>462</v>
      </c>
      <c r="E459" s="8" t="s">
        <v>508</v>
      </c>
      <c r="F459" s="8" t="s">
        <v>124</v>
      </c>
      <c r="G459" s="8" t="s">
        <v>323</v>
      </c>
      <c r="H459" s="9">
        <v>15000</v>
      </c>
      <c r="I459" s="10">
        <v>44582</v>
      </c>
      <c r="J459" s="11">
        <v>44926</v>
      </c>
    </row>
    <row r="460" spans="1:10" ht="51" x14ac:dyDescent="0.25">
      <c r="A460" s="6">
        <v>455</v>
      </c>
      <c r="B460" s="7" t="str">
        <f>HYPERLINK("https://my.zakupki.prom.ua/remote/dispatcher/state_purchase_view/34361080", "UA-2022-01-24-008928-b")</f>
        <v>UA-2022-01-24-008928-b</v>
      </c>
      <c r="C460" s="8" t="s">
        <v>621</v>
      </c>
      <c r="D460" s="8" t="s">
        <v>462</v>
      </c>
      <c r="E460" s="8" t="s">
        <v>856</v>
      </c>
      <c r="F460" s="8" t="s">
        <v>162</v>
      </c>
      <c r="G460" s="8" t="s">
        <v>314</v>
      </c>
      <c r="H460" s="9">
        <v>49000</v>
      </c>
      <c r="I460" s="10">
        <v>44582</v>
      </c>
      <c r="J460" s="11">
        <v>44926</v>
      </c>
    </row>
    <row r="461" spans="1:10" ht="51" x14ac:dyDescent="0.25">
      <c r="A461" s="6">
        <v>456</v>
      </c>
      <c r="B461" s="7" t="str">
        <f>HYPERLINK("https://my.zakupki.prom.ua/remote/dispatcher/state_purchase_view/34323886", "UA-2022-01-21-016015-b")</f>
        <v>UA-2022-01-21-016015-b</v>
      </c>
      <c r="C461" s="8" t="s">
        <v>599</v>
      </c>
      <c r="D461" s="8" t="s">
        <v>462</v>
      </c>
      <c r="E461" s="8" t="s">
        <v>612</v>
      </c>
      <c r="F461" s="8" t="s">
        <v>94</v>
      </c>
      <c r="G461" s="8" t="s">
        <v>564</v>
      </c>
      <c r="H461" s="9">
        <v>915</v>
      </c>
      <c r="I461" s="10">
        <v>44582</v>
      </c>
      <c r="J461" s="11">
        <v>44926</v>
      </c>
    </row>
    <row r="462" spans="1:10" ht="51" x14ac:dyDescent="0.25">
      <c r="A462" s="6">
        <v>457</v>
      </c>
      <c r="B462" s="7" t="str">
        <f>HYPERLINK("https://my.zakupki.prom.ua/remote/dispatcher/state_purchase_view/34319787", "UA-2022-01-21-014636-b")</f>
        <v>UA-2022-01-21-014636-b</v>
      </c>
      <c r="C462" s="8" t="s">
        <v>529</v>
      </c>
      <c r="D462" s="8" t="s">
        <v>462</v>
      </c>
      <c r="E462" s="8" t="s">
        <v>856</v>
      </c>
      <c r="F462" s="8" t="s">
        <v>162</v>
      </c>
      <c r="G462" s="8" t="s">
        <v>299</v>
      </c>
      <c r="H462" s="9">
        <v>49000</v>
      </c>
      <c r="I462" s="10">
        <v>44582</v>
      </c>
      <c r="J462" s="11">
        <v>44926</v>
      </c>
    </row>
    <row r="463" spans="1:10" ht="38.25" x14ac:dyDescent="0.25">
      <c r="A463" s="6">
        <v>458</v>
      </c>
      <c r="B463" s="7" t="str">
        <f>HYPERLINK("https://my.zakupki.prom.ua/remote/dispatcher/state_purchase_view/34268872", "UA-2022-01-20-014357-b")</f>
        <v>UA-2022-01-20-014357-b</v>
      </c>
      <c r="C463" s="8" t="s">
        <v>628</v>
      </c>
      <c r="D463" s="8" t="s">
        <v>706</v>
      </c>
      <c r="E463" s="8" t="s">
        <v>613</v>
      </c>
      <c r="F463" s="8" t="s">
        <v>151</v>
      </c>
      <c r="G463" s="8" t="s">
        <v>140</v>
      </c>
      <c r="H463" s="9">
        <v>126190.8</v>
      </c>
      <c r="I463" s="10">
        <v>44592</v>
      </c>
      <c r="J463" s="11">
        <v>44926</v>
      </c>
    </row>
    <row r="464" spans="1:10" ht="51" x14ac:dyDescent="0.25">
      <c r="A464" s="6">
        <v>459</v>
      </c>
      <c r="B464" s="7" t="str">
        <f>HYPERLINK("https://my.zakupki.prom.ua/remote/dispatcher/state_purchase_view/34220748", "UA-2022-01-19-010164-a")</f>
        <v>UA-2022-01-19-010164-a</v>
      </c>
      <c r="C464" s="8" t="s">
        <v>731</v>
      </c>
      <c r="D464" s="8" t="s">
        <v>462</v>
      </c>
      <c r="E464" s="8" t="s">
        <v>876</v>
      </c>
      <c r="F464" s="8" t="s">
        <v>183</v>
      </c>
      <c r="G464" s="8" t="s">
        <v>159</v>
      </c>
      <c r="H464" s="9">
        <v>35500</v>
      </c>
      <c r="I464" s="10">
        <v>44578</v>
      </c>
      <c r="J464" s="11">
        <v>44926</v>
      </c>
    </row>
    <row r="465" spans="1:10" ht="51" x14ac:dyDescent="0.25">
      <c r="A465" s="6">
        <v>460</v>
      </c>
      <c r="B465" s="7" t="str">
        <f>HYPERLINK("https://my.zakupki.prom.ua/remote/dispatcher/state_purchase_view/34219548", "UA-2022-01-19-009917-a")</f>
        <v>UA-2022-01-19-009917-a</v>
      </c>
      <c r="C465" s="8" t="s">
        <v>728</v>
      </c>
      <c r="D465" s="8" t="s">
        <v>462</v>
      </c>
      <c r="E465" s="8" t="s">
        <v>876</v>
      </c>
      <c r="F465" s="8" t="s">
        <v>183</v>
      </c>
      <c r="G465" s="8" t="s">
        <v>265</v>
      </c>
      <c r="H465" s="9">
        <v>49900</v>
      </c>
      <c r="I465" s="10">
        <v>44578</v>
      </c>
      <c r="J465" s="11">
        <v>44926</v>
      </c>
    </row>
    <row r="466" spans="1:10" ht="51" x14ac:dyDescent="0.25">
      <c r="A466" s="6">
        <v>461</v>
      </c>
      <c r="B466" s="7" t="str">
        <f>HYPERLINK("https://my.zakupki.prom.ua/remote/dispatcher/state_purchase_view/34069954", "UA-2022-01-13-006938-a")</f>
        <v>UA-2022-01-13-006938-a</v>
      </c>
      <c r="C466" s="8" t="s">
        <v>367</v>
      </c>
      <c r="D466" s="8" t="s">
        <v>706</v>
      </c>
      <c r="E466" s="8" t="s">
        <v>864</v>
      </c>
      <c r="F466" s="8" t="s">
        <v>207</v>
      </c>
      <c r="G466" s="8" t="s">
        <v>240</v>
      </c>
      <c r="H466" s="9">
        <v>820770</v>
      </c>
      <c r="I466" s="10">
        <v>44585</v>
      </c>
      <c r="J466" s="11">
        <v>44926</v>
      </c>
    </row>
    <row r="467" spans="1:10" ht="51" x14ac:dyDescent="0.25">
      <c r="A467" s="6">
        <v>462</v>
      </c>
      <c r="B467" s="7" t="str">
        <f>HYPERLINK("https://my.zakupki.prom.ua/remote/dispatcher/state_purchase_view/34038350", "UA-2022-01-12-005847-a")</f>
        <v>UA-2022-01-12-005847-a</v>
      </c>
      <c r="C467" s="8" t="s">
        <v>666</v>
      </c>
      <c r="D467" s="8" t="s">
        <v>462</v>
      </c>
      <c r="E467" s="8" t="s">
        <v>868</v>
      </c>
      <c r="F467" s="8" t="s">
        <v>116</v>
      </c>
      <c r="G467" s="8" t="s">
        <v>210</v>
      </c>
      <c r="H467" s="9">
        <v>41000</v>
      </c>
      <c r="I467" s="10">
        <v>44571</v>
      </c>
      <c r="J467" s="11">
        <v>44926</v>
      </c>
    </row>
    <row r="468" spans="1:10" ht="51" x14ac:dyDescent="0.25">
      <c r="A468" s="6">
        <v>463</v>
      </c>
      <c r="B468" s="7" t="str">
        <f>HYPERLINK("https://my.zakupki.prom.ua/remote/dispatcher/state_purchase_view/34027784", "UA-2022-01-12-003162-a")</f>
        <v>UA-2022-01-12-003162-a</v>
      </c>
      <c r="C468" s="8" t="s">
        <v>699</v>
      </c>
      <c r="D468" s="8" t="s">
        <v>462</v>
      </c>
      <c r="E468" s="8" t="s">
        <v>608</v>
      </c>
      <c r="F468" s="8" t="s">
        <v>147</v>
      </c>
      <c r="G468" s="8" t="s">
        <v>327</v>
      </c>
      <c r="H468" s="9">
        <v>1240</v>
      </c>
      <c r="I468" s="10">
        <v>44573</v>
      </c>
      <c r="J468" s="11">
        <v>44926</v>
      </c>
    </row>
    <row r="469" spans="1:10" ht="51" x14ac:dyDescent="0.25">
      <c r="A469" s="6">
        <v>464</v>
      </c>
      <c r="B469" s="7" t="str">
        <f>HYPERLINK("https://my.zakupki.prom.ua/remote/dispatcher/state_purchase_view/34025967", "UA-2022-01-12-002680-a")</f>
        <v>UA-2022-01-12-002680-a</v>
      </c>
      <c r="C469" s="8" t="s">
        <v>931</v>
      </c>
      <c r="D469" s="8" t="s">
        <v>462</v>
      </c>
      <c r="E469" s="8" t="s">
        <v>854</v>
      </c>
      <c r="F469" s="8" t="s">
        <v>179</v>
      </c>
      <c r="G469" s="8" t="s">
        <v>21</v>
      </c>
      <c r="H469" s="9">
        <v>2509.1999999999998</v>
      </c>
      <c r="I469" s="10">
        <v>44572</v>
      </c>
      <c r="J469" s="11">
        <v>44926</v>
      </c>
    </row>
    <row r="470" spans="1:10" ht="51" x14ac:dyDescent="0.25">
      <c r="A470" s="6">
        <v>465</v>
      </c>
      <c r="B470" s="7" t="str">
        <f>HYPERLINK("https://my.zakupki.prom.ua/remote/dispatcher/state_purchase_view/34012687", "UA-2022-01-11-006554-a")</f>
        <v>UA-2022-01-11-006554-a</v>
      </c>
      <c r="C470" s="8" t="s">
        <v>511</v>
      </c>
      <c r="D470" s="8" t="s">
        <v>462</v>
      </c>
      <c r="E470" s="8" t="s">
        <v>573</v>
      </c>
      <c r="F470" s="8" t="s">
        <v>103</v>
      </c>
      <c r="G470" s="8" t="s">
        <v>30</v>
      </c>
      <c r="H470" s="9">
        <v>1785</v>
      </c>
      <c r="I470" s="10">
        <v>44567</v>
      </c>
      <c r="J470" s="11">
        <v>44926</v>
      </c>
    </row>
    <row r="471" spans="1:10" ht="51" x14ac:dyDescent="0.25">
      <c r="A471" s="6">
        <v>466</v>
      </c>
      <c r="B471" s="7" t="str">
        <f>HYPERLINK("https://my.zakupki.prom.ua/remote/dispatcher/state_purchase_view/34011720", "UA-2022-01-11-006260-a")</f>
        <v>UA-2022-01-11-006260-a</v>
      </c>
      <c r="C471" s="8" t="s">
        <v>694</v>
      </c>
      <c r="D471" s="8" t="s">
        <v>462</v>
      </c>
      <c r="E471" s="8" t="s">
        <v>684</v>
      </c>
      <c r="F471" s="8" t="s">
        <v>178</v>
      </c>
      <c r="G471" s="8" t="s">
        <v>159</v>
      </c>
      <c r="H471" s="9">
        <v>18000</v>
      </c>
      <c r="I471" s="10">
        <v>44567</v>
      </c>
      <c r="J471" s="11">
        <v>44926</v>
      </c>
    </row>
    <row r="472" spans="1:10" ht="63.75" x14ac:dyDescent="0.25">
      <c r="A472" s="6">
        <v>467</v>
      </c>
      <c r="B472" s="7" t="str">
        <f>HYPERLINK("https://my.zakupki.prom.ua/remote/dispatcher/state_purchase_view/34006460", "UA-2022-01-11-004658-a")</f>
        <v>UA-2022-01-11-004658-a</v>
      </c>
      <c r="C472" s="8" t="s">
        <v>468</v>
      </c>
      <c r="D472" s="8" t="s">
        <v>462</v>
      </c>
      <c r="E472" s="8" t="s">
        <v>685</v>
      </c>
      <c r="F472" s="8" t="s">
        <v>112</v>
      </c>
      <c r="G472" s="8" t="s">
        <v>35</v>
      </c>
      <c r="H472" s="9">
        <v>45000</v>
      </c>
      <c r="I472" s="10">
        <v>44567</v>
      </c>
      <c r="J472" s="11">
        <v>44926</v>
      </c>
    </row>
    <row r="473" spans="1:10" ht="76.5" x14ac:dyDescent="0.25">
      <c r="A473" s="6">
        <v>468</v>
      </c>
      <c r="B473" s="7" t="str">
        <f>HYPERLINK("https://my.zakupki.prom.ua/remote/dispatcher/state_purchase_view/34004293", "UA-2022-01-11-003991-a")</f>
        <v>UA-2022-01-11-003991-a</v>
      </c>
      <c r="C473" s="8" t="s">
        <v>733</v>
      </c>
      <c r="D473" s="8" t="s">
        <v>462</v>
      </c>
      <c r="E473" s="8" t="s">
        <v>426</v>
      </c>
      <c r="F473" s="8" t="s">
        <v>95</v>
      </c>
      <c r="G473" s="8" t="s">
        <v>26</v>
      </c>
      <c r="H473" s="9">
        <v>49000</v>
      </c>
      <c r="I473" s="10">
        <v>44567</v>
      </c>
      <c r="J473" s="11">
        <v>44926</v>
      </c>
    </row>
    <row r="474" spans="1:10" ht="51" x14ac:dyDescent="0.25">
      <c r="A474" s="6">
        <v>469</v>
      </c>
      <c r="B474" s="7" t="str">
        <f>HYPERLINK("https://my.zakupki.prom.ua/remote/dispatcher/state_purchase_view/33962589", "UA-2022-01-06-002372-c")</f>
        <v>UA-2022-01-06-002372-c</v>
      </c>
      <c r="C474" s="8" t="s">
        <v>405</v>
      </c>
      <c r="D474" s="8" t="s">
        <v>706</v>
      </c>
      <c r="E474" s="8" t="s">
        <v>864</v>
      </c>
      <c r="F474" s="8" t="s">
        <v>207</v>
      </c>
      <c r="G474" s="8" t="s">
        <v>239</v>
      </c>
      <c r="H474" s="9">
        <v>576000</v>
      </c>
      <c r="I474" s="10">
        <v>44578</v>
      </c>
      <c r="J474" s="11">
        <v>44926</v>
      </c>
    </row>
    <row r="475" spans="1:10" ht="51" x14ac:dyDescent="0.25">
      <c r="A475" s="6">
        <v>470</v>
      </c>
      <c r="B475" s="7" t="str">
        <f>HYPERLINK("https://my.zakupki.prom.ua/remote/dispatcher/state_purchase_view/33952664", "UA-2022-01-05-004926-c")</f>
        <v>UA-2022-01-05-004926-c</v>
      </c>
      <c r="C475" s="8" t="s">
        <v>829</v>
      </c>
      <c r="D475" s="8" t="s">
        <v>462</v>
      </c>
      <c r="E475" s="8" t="s">
        <v>401</v>
      </c>
      <c r="F475" s="8" t="s">
        <v>145</v>
      </c>
      <c r="G475" s="8" t="s">
        <v>453</v>
      </c>
      <c r="H475" s="9">
        <v>1950</v>
      </c>
      <c r="I475" s="10">
        <v>44560</v>
      </c>
      <c r="J475" s="11">
        <v>44561</v>
      </c>
    </row>
    <row r="476" spans="1:10" ht="51" x14ac:dyDescent="0.25">
      <c r="A476" s="6">
        <v>471</v>
      </c>
      <c r="B476" s="7" t="str">
        <f>HYPERLINK("https://my.zakupki.prom.ua/remote/dispatcher/state_purchase_view/33948843", "UA-2022-01-05-003658-c")</f>
        <v>UA-2022-01-05-003658-c</v>
      </c>
      <c r="C476" s="8" t="s">
        <v>470</v>
      </c>
      <c r="D476" s="8" t="s">
        <v>462</v>
      </c>
      <c r="E476" s="8" t="s">
        <v>614</v>
      </c>
      <c r="F476" s="8" t="s">
        <v>63</v>
      </c>
      <c r="G476" s="8" t="s">
        <v>975</v>
      </c>
      <c r="H476" s="9">
        <v>2750</v>
      </c>
      <c r="I476" s="10">
        <v>44560</v>
      </c>
      <c r="J476" s="11">
        <v>44561</v>
      </c>
    </row>
    <row r="477" spans="1:10" ht="30.75" customHeight="1" x14ac:dyDescent="0.25">
      <c r="A477" s="6">
        <v>472</v>
      </c>
      <c r="B477" s="7" t="str">
        <f>HYPERLINK("https://my.zakupki.prom.ua/remote/dispatcher/state_purchase_view/33934719", "UA-2022-01-04-004462-c")</f>
        <v>UA-2022-01-04-004462-c</v>
      </c>
      <c r="C477" s="8" t="s">
        <v>628</v>
      </c>
      <c r="D477" s="8" t="s">
        <v>391</v>
      </c>
      <c r="E477" s="8"/>
      <c r="F477" s="8"/>
      <c r="G477" s="8"/>
      <c r="H477" s="8"/>
      <c r="I477" s="8" t="s">
        <v>0</v>
      </c>
      <c r="J477" s="11"/>
    </row>
    <row r="478" spans="1:10" x14ac:dyDescent="0.25">
      <c r="A478" s="2"/>
    </row>
  </sheetData>
  <autoFilter ref="A5:J477"/>
  <hyperlinks>
    <hyperlink ref="B6" r:id="rId1" display="https://my.zakupki.prom.ua/remote/dispatcher/state_purchase_view/39884712"/>
    <hyperlink ref="B7" r:id="rId2" display="https://my.zakupki.prom.ua/remote/dispatcher/state_purchase_view/39884693"/>
    <hyperlink ref="B8" r:id="rId3" display="https://my.zakupki.prom.ua/remote/dispatcher/state_purchase_view/39884547"/>
    <hyperlink ref="B9" r:id="rId4" display="https://my.zakupki.prom.ua/remote/dispatcher/state_purchase_view/39884387"/>
    <hyperlink ref="B10" r:id="rId5" display="https://my.zakupki.prom.ua/remote/dispatcher/state_purchase_view/39884310"/>
    <hyperlink ref="B11" r:id="rId6" display="https://my.zakupki.prom.ua/remote/dispatcher/state_purchase_view/39884185"/>
    <hyperlink ref="B12" r:id="rId7" display="https://my.zakupki.prom.ua/remote/dispatcher/state_purchase_view/39884061"/>
    <hyperlink ref="B13" r:id="rId8" display="https://my.zakupki.prom.ua/remote/dispatcher/state_purchase_view/39883996"/>
    <hyperlink ref="B14" r:id="rId9" display="https://my.zakupki.prom.ua/remote/dispatcher/state_purchase_view/39883267"/>
    <hyperlink ref="B15" r:id="rId10" display="https://my.zakupki.prom.ua/remote/dispatcher/state_purchase_view/39883040"/>
    <hyperlink ref="B16" r:id="rId11" display="https://my.zakupki.prom.ua/remote/dispatcher/state_purchase_view/39882786"/>
    <hyperlink ref="B17" r:id="rId12" display="https://my.zakupki.prom.ua/remote/dispatcher/state_purchase_view/39882486"/>
    <hyperlink ref="B18" r:id="rId13" display="https://my.zakupki.prom.ua/remote/dispatcher/state_purchase_view/39882307"/>
    <hyperlink ref="B19" r:id="rId14" display="https://my.zakupki.prom.ua/remote/dispatcher/state_purchase_view/39882194"/>
    <hyperlink ref="B20" r:id="rId15" display="https://my.zakupki.prom.ua/remote/dispatcher/state_purchase_view/39882020"/>
    <hyperlink ref="B21" r:id="rId16" display="https://my.zakupki.prom.ua/remote/dispatcher/state_purchase_view/39881908"/>
    <hyperlink ref="B22" r:id="rId17" display="https://my.zakupki.prom.ua/remote/dispatcher/state_purchase_view/39881683"/>
    <hyperlink ref="B23" r:id="rId18" display="https://my.zakupki.prom.ua/remote/dispatcher/state_purchase_view/39881566"/>
    <hyperlink ref="B24" r:id="rId19" display="https://my.zakupki.prom.ua/remote/dispatcher/state_purchase_view/39879922"/>
    <hyperlink ref="B25" r:id="rId20" display="https://my.zakupki.prom.ua/remote/dispatcher/state_purchase_view/39873749"/>
    <hyperlink ref="B26" r:id="rId21" display="https://my.zakupki.prom.ua/remote/dispatcher/state_purchase_view/39873318"/>
    <hyperlink ref="B27" r:id="rId22" display="https://my.zakupki.prom.ua/remote/dispatcher/state_purchase_view/39873033"/>
    <hyperlink ref="B28" r:id="rId23" display="https://my.zakupki.prom.ua/remote/dispatcher/state_purchase_view/39872622"/>
    <hyperlink ref="B29" r:id="rId24" display="https://my.zakupki.prom.ua/remote/dispatcher/state_purchase_view/39871374"/>
    <hyperlink ref="B30" r:id="rId25" display="https://my.zakupki.prom.ua/remote/dispatcher/state_purchase_view/39864994"/>
    <hyperlink ref="B31" r:id="rId26" display="https://my.zakupki.prom.ua/remote/dispatcher/state_purchase_view/39864815"/>
    <hyperlink ref="B32" r:id="rId27" display="https://my.zakupki.prom.ua/remote/dispatcher/state_purchase_view/39864530"/>
    <hyperlink ref="B33" r:id="rId28" display="https://my.zakupki.prom.ua/remote/dispatcher/state_purchase_view/39864243"/>
    <hyperlink ref="B34" r:id="rId29" display="https://my.zakupki.prom.ua/remote/dispatcher/state_purchase_view/39862945"/>
    <hyperlink ref="B35" r:id="rId30" display="https://my.zakupki.prom.ua/remote/dispatcher/state_purchase_view/39862600"/>
    <hyperlink ref="B36" r:id="rId31" display="https://my.zakupki.prom.ua/remote/dispatcher/state_purchase_view/39862221"/>
    <hyperlink ref="B37" r:id="rId32" display="https://my.zakupki.prom.ua/remote/dispatcher/state_purchase_view/39861765"/>
    <hyperlink ref="B38" r:id="rId33" display="https://my.zakupki.prom.ua/remote/dispatcher/state_purchase_view/39861354"/>
    <hyperlink ref="B39" r:id="rId34" display="https://my.zakupki.prom.ua/remote/dispatcher/state_purchase_view/39860772"/>
    <hyperlink ref="B40" r:id="rId35" display="https://my.zakupki.prom.ua/remote/dispatcher/state_purchase_view/39860426"/>
    <hyperlink ref="B41" r:id="rId36" display="https://my.zakupki.prom.ua/remote/dispatcher/state_purchase_view/39858913"/>
    <hyperlink ref="B42" r:id="rId37" display="https://my.zakupki.prom.ua/remote/dispatcher/state_purchase_view/39858273"/>
    <hyperlink ref="B43" r:id="rId38" display="https://my.zakupki.prom.ua/remote/dispatcher/state_purchase_view/39854355"/>
    <hyperlink ref="B44" r:id="rId39" display="https://my.zakupki.prom.ua/remote/dispatcher/state_purchase_view/39854036"/>
    <hyperlink ref="B45" r:id="rId40" display="https://my.zakupki.prom.ua/remote/dispatcher/state_purchase_view/39852434"/>
    <hyperlink ref="B46" r:id="rId41" display="https://my.zakupki.prom.ua/remote/dispatcher/state_purchase_view/39851043"/>
    <hyperlink ref="B47" r:id="rId42" display="https://my.zakupki.prom.ua/remote/dispatcher/state_purchase_view/39834552"/>
    <hyperlink ref="B48" r:id="rId43" display="https://my.zakupki.prom.ua/remote/dispatcher/state_purchase_view/39831968"/>
    <hyperlink ref="B49" r:id="rId44" display="https://my.zakupki.prom.ua/remote/dispatcher/state_purchase_view/39831486"/>
    <hyperlink ref="B50" r:id="rId45" display="https://my.zakupki.prom.ua/remote/dispatcher/state_purchase_view/39821540"/>
    <hyperlink ref="B51" r:id="rId46" display="https://my.zakupki.prom.ua/remote/dispatcher/state_purchase_view/39800855"/>
    <hyperlink ref="B52" r:id="rId47" display="https://my.zakupki.prom.ua/remote/dispatcher/state_purchase_view/39800547"/>
    <hyperlink ref="B53" r:id="rId48" display="https://my.zakupki.prom.ua/remote/dispatcher/state_purchase_view/39800286"/>
    <hyperlink ref="B54" r:id="rId49" display="https://my.zakupki.prom.ua/remote/dispatcher/state_purchase_view/39796415"/>
    <hyperlink ref="B55" r:id="rId50" display="https://my.zakupki.prom.ua/remote/dispatcher/state_purchase_view/39759822"/>
    <hyperlink ref="B56" r:id="rId51" display="https://my.zakupki.prom.ua/remote/dispatcher/state_purchase_view/39759540"/>
    <hyperlink ref="B57" r:id="rId52" display="https://my.zakupki.prom.ua/remote/dispatcher/state_purchase_view/39759084"/>
    <hyperlink ref="B58" r:id="rId53" display="https://my.zakupki.prom.ua/remote/dispatcher/state_purchase_view/39757950"/>
    <hyperlink ref="B59" r:id="rId54" display="https://my.zakupki.prom.ua/remote/dispatcher/state_purchase_view/39747922"/>
    <hyperlink ref="B60" r:id="rId55" display="https://my.zakupki.prom.ua/remote/dispatcher/state_purchase_view/39746082"/>
    <hyperlink ref="B61" r:id="rId56" display="https://my.zakupki.prom.ua/remote/dispatcher/state_purchase_view/39707977"/>
    <hyperlink ref="B62" r:id="rId57" display="https://my.zakupki.prom.ua/remote/dispatcher/state_purchase_view/39707705"/>
    <hyperlink ref="B63" r:id="rId58" display="https://my.zakupki.prom.ua/remote/dispatcher/state_purchase_view/39706810"/>
    <hyperlink ref="B64" r:id="rId59" display="https://my.zakupki.prom.ua/remote/dispatcher/state_purchase_view/39705127"/>
    <hyperlink ref="B65" r:id="rId60" display="https://my.zakupki.prom.ua/remote/dispatcher/state_purchase_view/39704423"/>
    <hyperlink ref="B66" r:id="rId61" display="https://my.zakupki.prom.ua/remote/dispatcher/state_purchase_view/39673304"/>
    <hyperlink ref="B67" r:id="rId62" display="https://my.zakupki.prom.ua/remote/dispatcher/state_purchase_view/39672457"/>
    <hyperlink ref="B68" r:id="rId63" display="https://my.zakupki.prom.ua/remote/dispatcher/state_purchase_view/39655179"/>
    <hyperlink ref="B69" r:id="rId64" display="https://my.zakupki.prom.ua/remote/dispatcher/state_purchase_view/39654193"/>
    <hyperlink ref="B70" r:id="rId65" display="https://my.zakupki.prom.ua/remote/dispatcher/state_purchase_view/39653524"/>
    <hyperlink ref="B71" r:id="rId66" display="https://my.zakupki.prom.ua/remote/dispatcher/state_purchase_view/39652595"/>
    <hyperlink ref="B72" r:id="rId67" display="https://my.zakupki.prom.ua/remote/dispatcher/state_purchase_view/39648881"/>
    <hyperlink ref="B73" r:id="rId68" display="https://my.zakupki.prom.ua/remote/dispatcher/state_purchase_view/39645408"/>
    <hyperlink ref="B74" r:id="rId69" display="https://my.zakupki.prom.ua/remote/dispatcher/state_purchase_view/39640145"/>
    <hyperlink ref="B75" r:id="rId70" display="https://my.zakupki.prom.ua/remote/dispatcher/state_purchase_view/39639805"/>
    <hyperlink ref="B76" r:id="rId71" display="https://my.zakupki.prom.ua/remote/dispatcher/state_purchase_view/39638058"/>
    <hyperlink ref="B77" r:id="rId72" display="https://my.zakupki.prom.ua/remote/dispatcher/state_purchase_view/39636961"/>
    <hyperlink ref="B78" r:id="rId73" display="https://my.zakupki.prom.ua/remote/dispatcher/state_purchase_view/39636311"/>
    <hyperlink ref="B79" r:id="rId74" display="https://my.zakupki.prom.ua/remote/dispatcher/state_purchase_view/39635442"/>
    <hyperlink ref="B80" r:id="rId75" display="https://my.zakupki.prom.ua/remote/dispatcher/state_purchase_view/39606261"/>
    <hyperlink ref="B81" r:id="rId76" display="https://my.zakupki.prom.ua/remote/dispatcher/state_purchase_view/39603537"/>
    <hyperlink ref="B82" r:id="rId77" display="https://my.zakupki.prom.ua/remote/dispatcher/state_purchase_view/39600076"/>
    <hyperlink ref="B83" r:id="rId78" display="https://my.zakupki.prom.ua/remote/dispatcher/state_purchase_view/39585251"/>
    <hyperlink ref="B84" r:id="rId79" display="https://my.zakupki.prom.ua/remote/dispatcher/state_purchase_view/39581986"/>
    <hyperlink ref="B85" r:id="rId80" display="https://my.zakupki.prom.ua/remote/dispatcher/state_purchase_view/39560575"/>
    <hyperlink ref="B86" r:id="rId81" display="https://my.zakupki.prom.ua/remote/dispatcher/state_purchase_view/39559162"/>
    <hyperlink ref="B87" r:id="rId82" display="https://my.zakupki.prom.ua/remote/dispatcher/state_purchase_view/39556046"/>
    <hyperlink ref="B88" r:id="rId83" display="https://my.zakupki.prom.ua/remote/dispatcher/state_purchase_view/39553460"/>
    <hyperlink ref="B89" r:id="rId84" display="https://my.zakupki.prom.ua/remote/dispatcher/state_purchase_view/39526927"/>
    <hyperlink ref="B90" r:id="rId85" display="https://my.zakupki.prom.ua/remote/dispatcher/state_purchase_view/39525358"/>
    <hyperlink ref="B91" r:id="rId86" display="https://my.zakupki.prom.ua/remote/dispatcher/state_purchase_view/39522645"/>
    <hyperlink ref="B92" r:id="rId87" display="https://my.zakupki.prom.ua/remote/dispatcher/state_purchase_view/39485901"/>
    <hyperlink ref="B93" r:id="rId88" display="https://my.zakupki.prom.ua/remote/dispatcher/state_purchase_view/38925759"/>
    <hyperlink ref="B94" r:id="rId89" display="https://my.zakupki.prom.ua/remote/dispatcher/state_purchase_view/38925685"/>
    <hyperlink ref="B95" r:id="rId90" display="https://my.zakupki.prom.ua/remote/dispatcher/state_purchase_view/38925372"/>
    <hyperlink ref="B96" r:id="rId91" display="https://my.zakupki.prom.ua/remote/dispatcher/state_purchase_view/38925254"/>
    <hyperlink ref="B97" r:id="rId92" display="https://my.zakupki.prom.ua/remote/dispatcher/state_purchase_view/38924794"/>
    <hyperlink ref="B98" r:id="rId93" display="https://my.zakupki.prom.ua/remote/dispatcher/state_purchase_view/38923825"/>
    <hyperlink ref="B99" r:id="rId94" display="https://my.zakupki.prom.ua/remote/dispatcher/state_purchase_view/38923265"/>
    <hyperlink ref="B100" r:id="rId95" display="https://my.zakupki.prom.ua/remote/dispatcher/state_purchase_view/38922748"/>
    <hyperlink ref="B101" r:id="rId96" display="https://my.zakupki.prom.ua/remote/dispatcher/state_purchase_view/38707505"/>
    <hyperlink ref="B102" r:id="rId97" display="https://my.zakupki.prom.ua/remote/dispatcher/state_purchase_view/38672500"/>
    <hyperlink ref="B103" r:id="rId98" display="https://my.zakupki.prom.ua/remote/dispatcher/state_purchase_view/38672145"/>
    <hyperlink ref="B104" r:id="rId99" display="https://my.zakupki.prom.ua/remote/dispatcher/state_purchase_view/38671258"/>
    <hyperlink ref="B105" r:id="rId100" display="https://my.zakupki.prom.ua/remote/dispatcher/state_purchase_view/38612247"/>
    <hyperlink ref="B106" r:id="rId101" display="https://my.zakupki.prom.ua/remote/dispatcher/state_purchase_view/38608562"/>
    <hyperlink ref="B107" r:id="rId102" display="https://my.zakupki.prom.ua/remote/dispatcher/state_purchase_view/38607321"/>
    <hyperlink ref="B108" r:id="rId103" display="https://my.zakupki.prom.ua/remote/dispatcher/state_purchase_view/38599256"/>
    <hyperlink ref="B109" r:id="rId104" display="https://my.zakupki.prom.ua/remote/dispatcher/state_purchase_view/38586542"/>
    <hyperlink ref="B110" r:id="rId105" display="https://my.zakupki.prom.ua/remote/dispatcher/state_purchase_view/38582234"/>
    <hyperlink ref="B111" r:id="rId106" display="https://my.zakupki.prom.ua/remote/dispatcher/state_purchase_view/38546483"/>
    <hyperlink ref="B112" r:id="rId107" display="https://my.zakupki.prom.ua/remote/dispatcher/state_purchase_view/38520053"/>
    <hyperlink ref="B113" r:id="rId108" display="https://my.zakupki.prom.ua/remote/dispatcher/state_purchase_view/38513059"/>
    <hyperlink ref="B114" r:id="rId109" display="https://my.zakupki.prom.ua/remote/dispatcher/state_purchase_view/38512540"/>
    <hyperlink ref="B115" r:id="rId110" display="https://my.zakupki.prom.ua/remote/dispatcher/state_purchase_view/38363945"/>
    <hyperlink ref="B116" r:id="rId111" display="https://my.zakupki.prom.ua/remote/dispatcher/state_purchase_view/38341694"/>
    <hyperlink ref="B117" r:id="rId112" display="https://my.zakupki.prom.ua/remote/dispatcher/state_purchase_view/38340080"/>
    <hyperlink ref="B118" r:id="rId113" display="https://my.zakupki.prom.ua/remote/dispatcher/state_purchase_view/38338977"/>
    <hyperlink ref="B119" r:id="rId114" display="https://my.zakupki.prom.ua/remote/dispatcher/state_purchase_view/38337408"/>
    <hyperlink ref="B120" r:id="rId115" display="https://my.zakupki.prom.ua/remote/dispatcher/state_purchase_view/38336953"/>
    <hyperlink ref="B121" r:id="rId116" display="https://my.zakupki.prom.ua/remote/dispatcher/state_purchase_view/38319558"/>
    <hyperlink ref="B122" r:id="rId117" display="https://my.zakupki.prom.ua/remote/dispatcher/state_purchase_view/38312115"/>
    <hyperlink ref="B123" r:id="rId118" display="https://my.zakupki.prom.ua/remote/dispatcher/state_purchase_view/38310382"/>
    <hyperlink ref="B124" r:id="rId119" display="https://my.zakupki.prom.ua/remote/dispatcher/state_purchase_view/38309709"/>
    <hyperlink ref="B125" r:id="rId120" display="https://my.zakupki.prom.ua/remote/dispatcher/state_purchase_view/38309046"/>
    <hyperlink ref="B126" r:id="rId121" display="https://my.zakupki.prom.ua/remote/dispatcher/state_purchase_view/38307992"/>
    <hyperlink ref="B127" r:id="rId122" display="https://my.zakupki.prom.ua/remote/dispatcher/state_purchase_view/38279810"/>
    <hyperlink ref="B128" r:id="rId123" display="https://my.zakupki.prom.ua/remote/dispatcher/state_purchase_view/38271695"/>
    <hyperlink ref="B129" r:id="rId124" display="https://my.zakupki.prom.ua/remote/dispatcher/state_purchase_view/38269001"/>
    <hyperlink ref="B130" r:id="rId125" display="https://my.zakupki.prom.ua/remote/dispatcher/state_purchase_view/38261060"/>
    <hyperlink ref="B131" r:id="rId126" display="https://my.zakupki.prom.ua/remote/dispatcher/state_purchase_view/38256528"/>
    <hyperlink ref="B132" r:id="rId127" display="https://my.zakupki.prom.ua/remote/dispatcher/state_purchase_view/38256022"/>
    <hyperlink ref="B133" r:id="rId128" display="https://my.zakupki.prom.ua/remote/dispatcher/state_purchase_view/38255443"/>
    <hyperlink ref="B134" r:id="rId129" display="https://my.zakupki.prom.ua/remote/dispatcher/state_purchase_view/38249555"/>
    <hyperlink ref="B135" r:id="rId130" display="https://my.zakupki.prom.ua/remote/dispatcher/state_purchase_view/38248082"/>
    <hyperlink ref="B136" r:id="rId131" display="https://my.zakupki.prom.ua/remote/dispatcher/state_purchase_view/38247362"/>
    <hyperlink ref="B137" r:id="rId132" display="https://my.zakupki.prom.ua/remote/dispatcher/state_purchase_view/38236525"/>
    <hyperlink ref="B138" r:id="rId133" display="https://my.zakupki.prom.ua/remote/dispatcher/state_purchase_view/38236401"/>
    <hyperlink ref="B139" r:id="rId134" display="https://my.zakupki.prom.ua/remote/dispatcher/state_purchase_view/38236157"/>
    <hyperlink ref="B140" r:id="rId135" display="https://my.zakupki.prom.ua/remote/dispatcher/state_purchase_view/38213072"/>
    <hyperlink ref="B141" r:id="rId136" display="https://my.zakupki.prom.ua/remote/dispatcher/state_purchase_view/38212723"/>
    <hyperlink ref="B142" r:id="rId137" display="https://my.zakupki.prom.ua/remote/dispatcher/state_purchase_view/38211788"/>
    <hyperlink ref="B143" r:id="rId138" display="https://my.zakupki.prom.ua/remote/dispatcher/state_purchase_view/38154583"/>
    <hyperlink ref="B144" r:id="rId139" display="https://my.zakupki.prom.ua/remote/dispatcher/state_purchase_view/38077707"/>
    <hyperlink ref="B145" r:id="rId140" display="https://my.zakupki.prom.ua/remote/dispatcher/state_purchase_view/38060692"/>
    <hyperlink ref="B146" r:id="rId141" display="https://my.zakupki.prom.ua/remote/dispatcher/state_purchase_view/38059051"/>
    <hyperlink ref="B147" r:id="rId142" display="https://my.zakupki.prom.ua/remote/dispatcher/state_purchase_view/37983837"/>
    <hyperlink ref="B148" r:id="rId143" display="https://my.zakupki.prom.ua/remote/dispatcher/state_purchase_view/37960424"/>
    <hyperlink ref="B149" r:id="rId144" display="https://my.zakupki.prom.ua/remote/dispatcher/state_purchase_view/37958485"/>
    <hyperlink ref="B150" r:id="rId145" display="https://my.zakupki.prom.ua/remote/dispatcher/state_purchase_view/37878413"/>
    <hyperlink ref="B151" r:id="rId146" display="https://my.zakupki.prom.ua/remote/dispatcher/state_purchase_view/37877569"/>
    <hyperlink ref="B152" r:id="rId147" display="https://my.zakupki.prom.ua/remote/dispatcher/state_purchase_view/37877070"/>
    <hyperlink ref="B153" r:id="rId148" display="https://my.zakupki.prom.ua/remote/dispatcher/state_purchase_view/37865588"/>
    <hyperlink ref="B154" r:id="rId149" display="https://my.zakupki.prom.ua/remote/dispatcher/state_purchase_view/37832035"/>
    <hyperlink ref="B155" r:id="rId150" display="https://my.zakupki.prom.ua/remote/dispatcher/state_purchase_view/37819851"/>
    <hyperlink ref="B156" r:id="rId151" display="https://my.zakupki.prom.ua/remote/dispatcher/state_purchase_view/37815250"/>
    <hyperlink ref="B157" r:id="rId152" display="https://my.zakupki.prom.ua/remote/dispatcher/state_purchase_view/37814738"/>
    <hyperlink ref="B158" r:id="rId153" display="https://my.zakupki.prom.ua/remote/dispatcher/state_purchase_view/37814373"/>
    <hyperlink ref="B159" r:id="rId154" display="https://my.zakupki.prom.ua/remote/dispatcher/state_purchase_view/37795339"/>
    <hyperlink ref="B160" r:id="rId155" display="https://my.zakupki.prom.ua/remote/dispatcher/state_purchase_view/37780637"/>
    <hyperlink ref="B161" r:id="rId156" display="https://my.zakupki.prom.ua/remote/dispatcher/state_purchase_view/37780327"/>
    <hyperlink ref="B162" r:id="rId157" display="https://my.zakupki.prom.ua/remote/dispatcher/state_purchase_view/37779895"/>
    <hyperlink ref="B163" r:id="rId158" display="https://my.zakupki.prom.ua/remote/dispatcher/state_purchase_view/37776924"/>
    <hyperlink ref="B164" r:id="rId159" display="https://my.zakupki.prom.ua/remote/dispatcher/state_purchase_view/37759895"/>
    <hyperlink ref="B165" r:id="rId160" display="https://my.zakupki.prom.ua/remote/dispatcher/state_purchase_view/37752009"/>
    <hyperlink ref="B166" r:id="rId161" display="https://my.zakupki.prom.ua/remote/dispatcher/state_purchase_view/37741100"/>
    <hyperlink ref="B167" r:id="rId162" display="https://my.zakupki.prom.ua/remote/dispatcher/state_purchase_view/37719458"/>
    <hyperlink ref="B168" r:id="rId163" display="https://my.zakupki.prom.ua/remote/dispatcher/state_purchase_view/37718546"/>
    <hyperlink ref="B169" r:id="rId164" display="https://my.zakupki.prom.ua/remote/dispatcher/state_purchase_view/37698144"/>
    <hyperlink ref="B170" r:id="rId165" display="https://my.zakupki.prom.ua/remote/dispatcher/state_purchase_view/37651949"/>
    <hyperlink ref="B171" r:id="rId166" display="https://my.zakupki.prom.ua/remote/dispatcher/state_purchase_view/37647156"/>
    <hyperlink ref="B172" r:id="rId167" display="https://my.zakupki.prom.ua/remote/dispatcher/state_purchase_view/37623708"/>
    <hyperlink ref="B173" r:id="rId168" display="https://my.zakupki.prom.ua/remote/dispatcher/state_purchase_view/37604261"/>
    <hyperlink ref="B174" r:id="rId169" display="https://my.zakupki.prom.ua/remote/dispatcher/state_purchase_view/37603948"/>
    <hyperlink ref="B175" r:id="rId170" display="https://my.zakupki.prom.ua/remote/dispatcher/state_purchase_view/37602344"/>
    <hyperlink ref="B176" r:id="rId171" display="https://my.zakupki.prom.ua/remote/dispatcher/state_purchase_view/37580053"/>
    <hyperlink ref="B177" r:id="rId172" display="https://my.zakupki.prom.ua/remote/dispatcher/state_purchase_view/37579647"/>
    <hyperlink ref="B178" r:id="rId173" display="https://my.zakupki.prom.ua/remote/dispatcher/state_purchase_view/37578984"/>
    <hyperlink ref="B179" r:id="rId174" display="https://my.zakupki.prom.ua/remote/dispatcher/state_purchase_view/37577033"/>
    <hyperlink ref="B180" r:id="rId175" display="https://my.zakupki.prom.ua/remote/dispatcher/state_purchase_view/37557449"/>
    <hyperlink ref="B181" r:id="rId176" display="https://my.zakupki.prom.ua/remote/dispatcher/state_purchase_view/37537113"/>
    <hyperlink ref="B182" r:id="rId177" display="https://my.zakupki.prom.ua/remote/dispatcher/state_purchase_view/37514862"/>
    <hyperlink ref="B183" r:id="rId178" display="https://my.zakupki.prom.ua/remote/dispatcher/state_purchase_view/37510999"/>
    <hyperlink ref="B184" r:id="rId179" display="https://my.zakupki.prom.ua/remote/dispatcher/state_purchase_view/37510389"/>
    <hyperlink ref="B185" r:id="rId180" display="https://my.zakupki.prom.ua/remote/dispatcher/state_purchase_view/37508234"/>
    <hyperlink ref="B186" r:id="rId181" display="https://my.zakupki.prom.ua/remote/dispatcher/state_purchase_view/37491949"/>
    <hyperlink ref="B187" r:id="rId182" display="https://my.zakupki.prom.ua/remote/dispatcher/state_purchase_view/37491381"/>
    <hyperlink ref="B188" r:id="rId183" display="https://my.zakupki.prom.ua/remote/dispatcher/state_purchase_view/37485203"/>
    <hyperlink ref="B189" r:id="rId184" display="https://my.zakupki.prom.ua/remote/dispatcher/state_purchase_view/37424913"/>
    <hyperlink ref="B190" r:id="rId185" display="https://my.zakupki.prom.ua/remote/dispatcher/state_purchase_view/37423025"/>
    <hyperlink ref="B191" r:id="rId186" display="https://my.zakupki.prom.ua/remote/dispatcher/state_purchase_view/37414726"/>
    <hyperlink ref="B192" r:id="rId187" display="https://my.zakupki.prom.ua/remote/dispatcher/state_purchase_view/37412457"/>
    <hyperlink ref="B193" r:id="rId188" display="https://my.zakupki.prom.ua/remote/dispatcher/state_purchase_view/37402224"/>
    <hyperlink ref="B194" r:id="rId189" display="https://my.zakupki.prom.ua/remote/dispatcher/state_purchase_view/37401641"/>
    <hyperlink ref="B195" r:id="rId190" display="https://my.zakupki.prom.ua/remote/dispatcher/state_purchase_view/37400649"/>
    <hyperlink ref="B196" r:id="rId191" display="https://my.zakupki.prom.ua/remote/dispatcher/state_purchase_view/37372031"/>
    <hyperlink ref="B197" r:id="rId192" display="https://my.zakupki.prom.ua/remote/dispatcher/state_purchase_view/37322096"/>
    <hyperlink ref="B198" r:id="rId193" display="https://my.zakupki.prom.ua/remote/dispatcher/state_purchase_view/37321169"/>
    <hyperlink ref="B199" r:id="rId194" display="https://my.zakupki.prom.ua/remote/dispatcher/state_purchase_view/37314165"/>
    <hyperlink ref="B200" r:id="rId195" display="https://my.zakupki.prom.ua/remote/dispatcher/state_purchase_view/37297219"/>
    <hyperlink ref="B201" r:id="rId196" display="https://my.zakupki.prom.ua/remote/dispatcher/state_purchase_view/37280048"/>
    <hyperlink ref="B202" r:id="rId197" display="https://my.zakupki.prom.ua/remote/dispatcher/state_purchase_view/37276859"/>
    <hyperlink ref="B203" r:id="rId198" display="https://my.zakupki.prom.ua/remote/dispatcher/state_purchase_view/37264691"/>
    <hyperlink ref="B204" r:id="rId199" display="https://my.zakupki.prom.ua/remote/dispatcher/state_purchase_view/37264358"/>
    <hyperlink ref="B205" r:id="rId200" display="https://my.zakupki.prom.ua/remote/dispatcher/state_purchase_view/37263616"/>
    <hyperlink ref="B206" r:id="rId201" display="https://my.zakupki.prom.ua/remote/dispatcher/state_purchase_view/37244713"/>
    <hyperlink ref="B207" r:id="rId202" display="https://my.zakupki.prom.ua/remote/dispatcher/state_purchase_view/37240836"/>
    <hyperlink ref="B208" r:id="rId203" display="https://my.zakupki.prom.ua/remote/dispatcher/state_purchase_view/37237845"/>
    <hyperlink ref="B209" r:id="rId204" display="https://my.zakupki.prom.ua/remote/dispatcher/state_purchase_view/37237151"/>
    <hyperlink ref="B210" r:id="rId205" display="https://my.zakupki.prom.ua/remote/dispatcher/state_purchase_view/37225650"/>
    <hyperlink ref="B211" r:id="rId206" display="https://my.zakupki.prom.ua/remote/dispatcher/state_purchase_view/37225023"/>
    <hyperlink ref="B212" r:id="rId207" display="https://my.zakupki.prom.ua/remote/dispatcher/state_purchase_view/37207690"/>
    <hyperlink ref="B213" r:id="rId208" display="https://my.zakupki.prom.ua/remote/dispatcher/state_purchase_view/37207454"/>
    <hyperlink ref="B214" r:id="rId209" display="https://my.zakupki.prom.ua/remote/dispatcher/state_purchase_view/37207204"/>
    <hyperlink ref="B215" r:id="rId210" display="https://my.zakupki.prom.ua/remote/dispatcher/state_purchase_view/37206955"/>
    <hyperlink ref="B216" r:id="rId211" display="https://my.zakupki.prom.ua/remote/dispatcher/state_purchase_view/37198430"/>
    <hyperlink ref="B217" r:id="rId212" display="https://my.zakupki.prom.ua/remote/dispatcher/state_purchase_view/37198298"/>
    <hyperlink ref="B218" r:id="rId213" display="https://my.zakupki.prom.ua/remote/dispatcher/state_purchase_view/37198079"/>
    <hyperlink ref="B219" r:id="rId214" display="https://my.zakupki.prom.ua/remote/dispatcher/state_purchase_view/37197840"/>
    <hyperlink ref="B220" r:id="rId215" display="https://my.zakupki.prom.ua/remote/dispatcher/state_purchase_view/37197148"/>
    <hyperlink ref="B221" r:id="rId216" display="https://my.zakupki.prom.ua/remote/dispatcher/state_purchase_view/37189718"/>
    <hyperlink ref="B222" r:id="rId217" display="https://my.zakupki.prom.ua/remote/dispatcher/state_purchase_view/37178316"/>
    <hyperlink ref="B223" r:id="rId218" display="https://my.zakupki.prom.ua/remote/dispatcher/state_purchase_view/37155803"/>
    <hyperlink ref="B224" r:id="rId219" display="https://my.zakupki.prom.ua/remote/dispatcher/state_purchase_view/37151797"/>
    <hyperlink ref="B225" r:id="rId220" display="https://my.zakupki.prom.ua/remote/dispatcher/state_purchase_view/37149032"/>
    <hyperlink ref="B226" r:id="rId221" display="https://my.zakupki.prom.ua/remote/dispatcher/state_purchase_view/37147813"/>
    <hyperlink ref="B227" r:id="rId222" display="https://my.zakupki.prom.ua/remote/dispatcher/state_purchase_view/37138660"/>
    <hyperlink ref="B228" r:id="rId223" display="https://my.zakupki.prom.ua/remote/dispatcher/state_purchase_view/37138353"/>
    <hyperlink ref="B229" r:id="rId224" display="https://my.zakupki.prom.ua/remote/dispatcher/state_purchase_view/37089715"/>
    <hyperlink ref="B230" r:id="rId225" display="https://my.zakupki.prom.ua/remote/dispatcher/state_purchase_view/37055602"/>
    <hyperlink ref="B231" r:id="rId226" display="https://my.zakupki.prom.ua/remote/dispatcher/state_purchase_view/37041625"/>
    <hyperlink ref="B232" r:id="rId227" display="https://my.zakupki.prom.ua/remote/dispatcher/state_purchase_view/37036532"/>
    <hyperlink ref="B233" r:id="rId228" display="https://my.zakupki.prom.ua/remote/dispatcher/state_purchase_view/37034644"/>
    <hyperlink ref="B234" r:id="rId229" display="https://my.zakupki.prom.ua/remote/dispatcher/state_purchase_view/37030079"/>
    <hyperlink ref="B235" r:id="rId230" display="https://my.zakupki.prom.ua/remote/dispatcher/state_purchase_view/37014181"/>
    <hyperlink ref="B236" r:id="rId231" display="https://my.zakupki.prom.ua/remote/dispatcher/state_purchase_view/37012036"/>
    <hyperlink ref="B237" r:id="rId232" display="https://my.zakupki.prom.ua/remote/dispatcher/state_purchase_view/36993448"/>
    <hyperlink ref="B238" r:id="rId233" display="https://my.zakupki.prom.ua/remote/dispatcher/state_purchase_view/36974508"/>
    <hyperlink ref="B239" r:id="rId234" display="https://my.zakupki.prom.ua/remote/dispatcher/state_purchase_view/36973435"/>
    <hyperlink ref="B240" r:id="rId235" display="https://my.zakupki.prom.ua/remote/dispatcher/state_purchase_view/36911201"/>
    <hyperlink ref="B241" r:id="rId236" display="https://my.zakupki.prom.ua/remote/dispatcher/state_purchase_view/36909688"/>
    <hyperlink ref="B242" r:id="rId237" display="https://my.zakupki.prom.ua/remote/dispatcher/state_purchase_view/36909144"/>
    <hyperlink ref="B243" r:id="rId238" display="https://my.zakupki.prom.ua/remote/dispatcher/state_purchase_view/36907421"/>
    <hyperlink ref="B244" r:id="rId239" display="https://my.zakupki.prom.ua/remote/dispatcher/state_purchase_view/36871004"/>
    <hyperlink ref="B245" r:id="rId240" display="https://my.zakupki.prom.ua/remote/dispatcher/state_purchase_view/36870750"/>
    <hyperlink ref="B246" r:id="rId241" display="https://my.zakupki.prom.ua/remote/dispatcher/state_purchase_view/36865989"/>
    <hyperlink ref="B247" r:id="rId242" display="https://my.zakupki.prom.ua/remote/dispatcher/state_purchase_view/36833962"/>
    <hyperlink ref="B248" r:id="rId243" display="https://my.zakupki.prom.ua/remote/dispatcher/state_purchase_view/36833700"/>
    <hyperlink ref="B249" r:id="rId244" display="https://my.zakupki.prom.ua/remote/dispatcher/state_purchase_view/36814852"/>
    <hyperlink ref="B250" r:id="rId245" display="https://my.zakupki.prom.ua/remote/dispatcher/state_purchase_view/36814472"/>
    <hyperlink ref="B251" r:id="rId246" display="https://my.zakupki.prom.ua/remote/dispatcher/state_purchase_view/36813417"/>
    <hyperlink ref="B252" r:id="rId247" display="https://my.zakupki.prom.ua/remote/dispatcher/state_purchase_view/36812238"/>
    <hyperlink ref="B253" r:id="rId248" display="https://my.zakupki.prom.ua/remote/dispatcher/state_purchase_view/36782909"/>
    <hyperlink ref="B254" r:id="rId249" display="https://my.zakupki.prom.ua/remote/dispatcher/state_purchase_view/36782836"/>
    <hyperlink ref="B255" r:id="rId250" display="https://my.zakupki.prom.ua/remote/dispatcher/state_purchase_view/36782782"/>
    <hyperlink ref="B256" r:id="rId251" display="https://my.zakupki.prom.ua/remote/dispatcher/state_purchase_view/36759176"/>
    <hyperlink ref="B257" r:id="rId252" display="https://my.zakupki.prom.ua/remote/dispatcher/state_purchase_view/36751524"/>
    <hyperlink ref="B258" r:id="rId253" display="https://my.zakupki.prom.ua/remote/dispatcher/state_purchase_view/36751452"/>
    <hyperlink ref="B259" r:id="rId254" display="https://my.zakupki.prom.ua/remote/dispatcher/state_purchase_view/36711576"/>
    <hyperlink ref="B260" r:id="rId255" display="https://my.zakupki.prom.ua/remote/dispatcher/state_purchase_view/36685905"/>
    <hyperlink ref="B261" r:id="rId256" display="https://my.zakupki.prom.ua/remote/dispatcher/state_purchase_view/36685360"/>
    <hyperlink ref="B262" r:id="rId257" display="https://my.zakupki.prom.ua/remote/dispatcher/state_purchase_view/36684547"/>
    <hyperlink ref="B263" r:id="rId258" display="https://my.zakupki.prom.ua/remote/dispatcher/state_purchase_view/36668286"/>
    <hyperlink ref="B264" r:id="rId259" display="https://my.zakupki.prom.ua/remote/dispatcher/state_purchase_view/36664755"/>
    <hyperlink ref="B265" r:id="rId260" display="https://my.zakupki.prom.ua/remote/dispatcher/state_purchase_view/36646089"/>
    <hyperlink ref="B266" r:id="rId261" display="https://my.zakupki.prom.ua/remote/dispatcher/state_purchase_view/36639357"/>
    <hyperlink ref="B267" r:id="rId262" display="https://my.zakupki.prom.ua/remote/dispatcher/state_purchase_view/36639108"/>
    <hyperlink ref="B268" r:id="rId263" display="https://my.zakupki.prom.ua/remote/dispatcher/state_purchase_view/36637042"/>
    <hyperlink ref="B269" r:id="rId264" display="https://my.zakupki.prom.ua/remote/dispatcher/state_purchase_view/36625524"/>
    <hyperlink ref="B270" r:id="rId265" display="https://my.zakupki.prom.ua/remote/dispatcher/state_purchase_view/36623017"/>
    <hyperlink ref="B271" r:id="rId266" display="https://my.zakupki.prom.ua/remote/dispatcher/state_purchase_view/36622567"/>
    <hyperlink ref="B272" r:id="rId267" display="https://my.zakupki.prom.ua/remote/dispatcher/state_purchase_view/36619825"/>
    <hyperlink ref="B273" r:id="rId268" display="https://my.zakupki.prom.ua/remote/dispatcher/state_purchase_view/36619297"/>
    <hyperlink ref="B274" r:id="rId269" display="https://my.zakupki.prom.ua/remote/dispatcher/state_purchase_view/36618784"/>
    <hyperlink ref="B275" r:id="rId270" display="https://my.zakupki.prom.ua/remote/dispatcher/state_purchase_view/36618307"/>
    <hyperlink ref="B276" r:id="rId271" display="https://my.zakupki.prom.ua/remote/dispatcher/state_purchase_view/36617816"/>
    <hyperlink ref="B277" r:id="rId272" display="https://my.zakupki.prom.ua/remote/dispatcher/state_purchase_view/36602094"/>
    <hyperlink ref="B278" r:id="rId273" display="https://my.zakupki.prom.ua/remote/dispatcher/state_purchase_view/36600222"/>
    <hyperlink ref="B279" r:id="rId274" display="https://my.zakupki.prom.ua/remote/dispatcher/state_purchase_view/36588254"/>
    <hyperlink ref="B280" r:id="rId275" display="https://my.zakupki.prom.ua/remote/dispatcher/state_purchase_view/36586738"/>
    <hyperlink ref="B281" r:id="rId276" display="https://my.zakupki.prom.ua/remote/dispatcher/state_purchase_view/36571762"/>
    <hyperlink ref="B282" r:id="rId277" display="https://my.zakupki.prom.ua/remote/dispatcher/state_purchase_view/36568181"/>
    <hyperlink ref="B283" r:id="rId278" display="https://my.zakupki.prom.ua/remote/dispatcher/state_purchase_view/36564622"/>
    <hyperlink ref="B284" r:id="rId279" display="https://my.zakupki.prom.ua/remote/dispatcher/state_purchase_view/36558284"/>
    <hyperlink ref="B285" r:id="rId280" display="https://my.zakupki.prom.ua/remote/dispatcher/state_purchase_view/36557306"/>
    <hyperlink ref="B286" r:id="rId281" display="https://my.zakupki.prom.ua/remote/dispatcher/state_purchase_view/36540677"/>
    <hyperlink ref="B287" r:id="rId282" display="https://my.zakupki.prom.ua/remote/dispatcher/state_purchase_view/36531102"/>
    <hyperlink ref="B288" r:id="rId283" display="https://my.zakupki.prom.ua/remote/dispatcher/state_purchase_view/36530307"/>
    <hyperlink ref="B289" r:id="rId284" display="https://my.zakupki.prom.ua/remote/dispatcher/state_purchase_view/36525844"/>
    <hyperlink ref="B290" r:id="rId285" display="https://my.zakupki.prom.ua/remote/dispatcher/state_purchase_view/36524837"/>
    <hyperlink ref="B291" r:id="rId286" display="https://my.zakupki.prom.ua/remote/dispatcher/state_purchase_view/36519307"/>
    <hyperlink ref="B292" r:id="rId287" display="https://my.zakupki.prom.ua/remote/dispatcher/state_purchase_view/36510228"/>
    <hyperlink ref="B293" r:id="rId288" display="https://my.zakupki.prom.ua/remote/dispatcher/state_purchase_view/36507726"/>
    <hyperlink ref="B294" r:id="rId289" display="https://my.zakupki.prom.ua/remote/dispatcher/state_purchase_view/36507181"/>
    <hyperlink ref="B295" r:id="rId290" display="https://my.zakupki.prom.ua/remote/dispatcher/state_purchase_view/36502121"/>
    <hyperlink ref="B296" r:id="rId291" display="https://my.zakupki.prom.ua/remote/dispatcher/state_purchase_view/36500615"/>
    <hyperlink ref="B297" r:id="rId292" display="https://my.zakupki.prom.ua/remote/dispatcher/state_purchase_view/36496735"/>
    <hyperlink ref="B298" r:id="rId293" display="https://my.zakupki.prom.ua/remote/dispatcher/state_purchase_view/36490753"/>
    <hyperlink ref="B299" r:id="rId294" display="https://my.zakupki.prom.ua/remote/dispatcher/state_purchase_view/36471754"/>
    <hyperlink ref="B300" r:id="rId295" display="https://my.zakupki.prom.ua/remote/dispatcher/state_purchase_view/36471487"/>
    <hyperlink ref="B301" r:id="rId296" display="https://my.zakupki.prom.ua/remote/dispatcher/state_purchase_view/36471420"/>
    <hyperlink ref="B302" r:id="rId297" display="https://my.zakupki.prom.ua/remote/dispatcher/state_purchase_view/36471238"/>
    <hyperlink ref="B303" r:id="rId298" display="https://my.zakupki.prom.ua/remote/dispatcher/state_purchase_view/36470685"/>
    <hyperlink ref="B304" r:id="rId299" display="https://my.zakupki.prom.ua/remote/dispatcher/state_purchase_view/36470374"/>
    <hyperlink ref="B305" r:id="rId300" display="https://my.zakupki.prom.ua/remote/dispatcher/state_purchase_view/36470147"/>
    <hyperlink ref="B306" r:id="rId301" display="https://my.zakupki.prom.ua/remote/dispatcher/state_purchase_view/36469819"/>
    <hyperlink ref="B307" r:id="rId302" display="https://my.zakupki.prom.ua/remote/dispatcher/state_purchase_view/36457225"/>
    <hyperlink ref="B308" r:id="rId303" display="https://my.zakupki.prom.ua/remote/dispatcher/state_purchase_view/36457031"/>
    <hyperlink ref="B309" r:id="rId304" display="https://my.zakupki.prom.ua/remote/dispatcher/state_purchase_view/36456150"/>
    <hyperlink ref="B310" r:id="rId305" display="https://my.zakupki.prom.ua/remote/dispatcher/state_purchase_view/36442805"/>
    <hyperlink ref="B311" r:id="rId306" display="https://my.zakupki.prom.ua/remote/dispatcher/state_purchase_view/36441084"/>
    <hyperlink ref="B312" r:id="rId307" display="https://my.zakupki.prom.ua/remote/dispatcher/state_purchase_view/36432550"/>
    <hyperlink ref="B313" r:id="rId308" display="https://my.zakupki.prom.ua/remote/dispatcher/state_purchase_view/36429713"/>
    <hyperlink ref="B314" r:id="rId309" display="https://my.zakupki.prom.ua/remote/dispatcher/state_purchase_view/36429350"/>
    <hyperlink ref="B315" r:id="rId310" display="https://my.zakupki.prom.ua/remote/dispatcher/state_purchase_view/36402856"/>
    <hyperlink ref="B316" r:id="rId311" display="https://my.zakupki.prom.ua/remote/dispatcher/state_purchase_view/36396162"/>
    <hyperlink ref="B317" r:id="rId312" display="https://my.zakupki.prom.ua/remote/dispatcher/state_purchase_view/36390003"/>
    <hyperlink ref="B318" r:id="rId313" display="https://my.zakupki.prom.ua/remote/dispatcher/state_purchase_view/36389725"/>
    <hyperlink ref="B319" r:id="rId314" display="https://my.zakupki.prom.ua/remote/dispatcher/state_purchase_view/36373775"/>
    <hyperlink ref="B320" r:id="rId315" display="https://my.zakupki.prom.ua/remote/dispatcher/state_purchase_view/36372865"/>
    <hyperlink ref="B321" r:id="rId316" display="https://my.zakupki.prom.ua/remote/dispatcher/state_purchase_view/36351042"/>
    <hyperlink ref="B322" r:id="rId317" display="https://my.zakupki.prom.ua/remote/dispatcher/state_purchase_view/36350626"/>
    <hyperlink ref="B323" r:id="rId318" display="https://my.zakupki.prom.ua/remote/dispatcher/state_purchase_view/36350211"/>
    <hyperlink ref="B324" r:id="rId319" display="https://my.zakupki.prom.ua/remote/dispatcher/state_purchase_view/36347533"/>
    <hyperlink ref="B325" r:id="rId320" display="https://my.zakupki.prom.ua/remote/dispatcher/state_purchase_view/36339243"/>
    <hyperlink ref="B326" r:id="rId321" display="https://my.zakupki.prom.ua/remote/dispatcher/state_purchase_view/36270178"/>
    <hyperlink ref="B327" r:id="rId322" display="https://my.zakupki.prom.ua/remote/dispatcher/state_purchase_view/36269715"/>
    <hyperlink ref="B328" r:id="rId323" display="https://my.zakupki.prom.ua/remote/dispatcher/state_purchase_view/36269297"/>
    <hyperlink ref="B329" r:id="rId324" display="https://my.zakupki.prom.ua/remote/dispatcher/state_purchase_view/36260999"/>
    <hyperlink ref="B330" r:id="rId325" display="https://my.zakupki.prom.ua/remote/dispatcher/state_purchase_view/36260537"/>
    <hyperlink ref="B331" r:id="rId326" display="https://my.zakupki.prom.ua/remote/dispatcher/state_purchase_view/36260416"/>
    <hyperlink ref="B332" r:id="rId327" display="https://my.zakupki.prom.ua/remote/dispatcher/state_purchase_view/36230569"/>
    <hyperlink ref="B333" r:id="rId328" display="https://my.zakupki.prom.ua/remote/dispatcher/state_purchase_view/36221334"/>
    <hyperlink ref="B334" r:id="rId329" display="https://my.zakupki.prom.ua/remote/dispatcher/state_purchase_view/36220551"/>
    <hyperlink ref="B335" r:id="rId330" display="https://my.zakupki.prom.ua/remote/dispatcher/state_purchase_view/36199082"/>
    <hyperlink ref="B336" r:id="rId331" display="https://my.zakupki.prom.ua/remote/dispatcher/state_purchase_view/36198722"/>
    <hyperlink ref="B337" r:id="rId332" display="https://my.zakupki.prom.ua/remote/dispatcher/state_purchase_view/36198127"/>
    <hyperlink ref="B338" r:id="rId333" display="https://my.zakupki.prom.ua/remote/dispatcher/state_purchase_view/36196817"/>
    <hyperlink ref="B339" r:id="rId334" display="https://my.zakupki.prom.ua/remote/dispatcher/state_purchase_view/36177076"/>
    <hyperlink ref="B340" r:id="rId335" display="https://my.zakupki.prom.ua/remote/dispatcher/state_purchase_view/36166931"/>
    <hyperlink ref="B341" r:id="rId336" display="https://my.zakupki.prom.ua/remote/dispatcher/state_purchase_view/36166672"/>
    <hyperlink ref="B342" r:id="rId337" display="https://my.zakupki.prom.ua/remote/dispatcher/state_purchase_view/36165534"/>
    <hyperlink ref="B343" r:id="rId338" display="https://my.zakupki.prom.ua/remote/dispatcher/state_purchase_view/36164884"/>
    <hyperlink ref="B344" r:id="rId339" display="https://my.zakupki.prom.ua/remote/dispatcher/state_purchase_view/36148618"/>
    <hyperlink ref="B345" r:id="rId340" display="https://my.zakupki.prom.ua/remote/dispatcher/state_purchase_view/36146789"/>
    <hyperlink ref="B346" r:id="rId341" display="https://my.zakupki.prom.ua/remote/dispatcher/state_purchase_view/36137881"/>
    <hyperlink ref="B347" r:id="rId342" display="https://my.zakupki.prom.ua/remote/dispatcher/state_purchase_view/36128911"/>
    <hyperlink ref="B348" r:id="rId343" display="https://my.zakupki.prom.ua/remote/dispatcher/state_purchase_view/36123062"/>
    <hyperlink ref="B349" r:id="rId344" display="https://my.zakupki.prom.ua/remote/dispatcher/state_purchase_view/36121765"/>
    <hyperlink ref="B350" r:id="rId345" display="https://my.zakupki.prom.ua/remote/dispatcher/state_purchase_view/36120463"/>
    <hyperlink ref="B351" r:id="rId346" display="https://my.zakupki.prom.ua/remote/dispatcher/state_purchase_view/36119746"/>
    <hyperlink ref="B352" r:id="rId347" display="https://my.zakupki.prom.ua/remote/dispatcher/state_purchase_view/36115620"/>
    <hyperlink ref="B353" r:id="rId348" display="https://my.zakupki.prom.ua/remote/dispatcher/state_purchase_view/36114750"/>
    <hyperlink ref="B354" r:id="rId349" display="https://my.zakupki.prom.ua/remote/dispatcher/state_purchase_view/36104486"/>
    <hyperlink ref="B355" r:id="rId350" display="https://my.zakupki.prom.ua/remote/dispatcher/state_purchase_view/36094612"/>
    <hyperlink ref="B356" r:id="rId351" display="https://my.zakupki.prom.ua/remote/dispatcher/state_purchase_view/36085131"/>
    <hyperlink ref="B357" r:id="rId352" display="https://my.zakupki.prom.ua/remote/dispatcher/state_purchase_view/36084517"/>
    <hyperlink ref="B358" r:id="rId353" display="https://my.zakupki.prom.ua/remote/dispatcher/state_purchase_view/36084069"/>
    <hyperlink ref="B359" r:id="rId354" display="https://my.zakupki.prom.ua/remote/dispatcher/state_purchase_view/36066433"/>
    <hyperlink ref="B360" r:id="rId355" display="https://my.zakupki.prom.ua/remote/dispatcher/state_purchase_view/36062749"/>
    <hyperlink ref="B361" r:id="rId356" display="https://my.zakupki.prom.ua/remote/dispatcher/state_purchase_view/36060505"/>
    <hyperlink ref="B362" r:id="rId357" display="https://my.zakupki.prom.ua/remote/dispatcher/state_purchase_view/36059180"/>
    <hyperlink ref="B363" r:id="rId358" display="https://my.zakupki.prom.ua/remote/dispatcher/state_purchase_view/36057235"/>
    <hyperlink ref="B364" r:id="rId359" display="https://my.zakupki.prom.ua/remote/dispatcher/state_purchase_view/36052414"/>
    <hyperlink ref="B365" r:id="rId360" display="https://my.zakupki.prom.ua/remote/dispatcher/state_purchase_view/36037654"/>
    <hyperlink ref="B366" r:id="rId361" display="https://my.zakupki.prom.ua/remote/dispatcher/state_purchase_view/36021551"/>
    <hyperlink ref="B367" r:id="rId362" display="https://my.zakupki.prom.ua/remote/dispatcher/state_purchase_view/36021258"/>
    <hyperlink ref="B368" r:id="rId363" display="https://my.zakupki.prom.ua/remote/dispatcher/state_purchase_view/36019810"/>
    <hyperlink ref="B369" r:id="rId364" display="https://my.zakupki.prom.ua/remote/dispatcher/state_purchase_view/36017949"/>
    <hyperlink ref="B370" r:id="rId365" display="https://my.zakupki.prom.ua/remote/dispatcher/state_purchase_view/35989113"/>
    <hyperlink ref="B371" r:id="rId366" display="https://my.zakupki.prom.ua/remote/dispatcher/state_purchase_view/35983756"/>
    <hyperlink ref="B372" r:id="rId367" display="https://my.zakupki.prom.ua/remote/dispatcher/state_purchase_view/35981849"/>
    <hyperlink ref="B373" r:id="rId368" display="https://my.zakupki.prom.ua/remote/dispatcher/state_purchase_view/35980754"/>
    <hyperlink ref="B374" r:id="rId369" display="https://my.zakupki.prom.ua/remote/dispatcher/state_purchase_view/35955920"/>
    <hyperlink ref="B375" r:id="rId370" display="https://my.zakupki.prom.ua/remote/dispatcher/state_purchase_view/35930440"/>
    <hyperlink ref="B376" r:id="rId371" display="https://my.zakupki.prom.ua/remote/dispatcher/state_purchase_view/35928023"/>
    <hyperlink ref="B377" r:id="rId372" display="https://my.zakupki.prom.ua/remote/dispatcher/state_purchase_view/35915990"/>
    <hyperlink ref="B378" r:id="rId373" display="https://my.zakupki.prom.ua/remote/dispatcher/state_purchase_view/35915553"/>
    <hyperlink ref="B379" r:id="rId374" display="https://my.zakupki.prom.ua/remote/dispatcher/state_purchase_view/35914734"/>
    <hyperlink ref="B380" r:id="rId375" display="https://my.zakupki.prom.ua/remote/dispatcher/state_purchase_view/35913986"/>
    <hyperlink ref="B381" r:id="rId376" display="https://my.zakupki.prom.ua/remote/dispatcher/state_purchase_view/35912033"/>
    <hyperlink ref="B382" r:id="rId377" display="https://my.zakupki.prom.ua/remote/dispatcher/state_purchase_view/35902933"/>
    <hyperlink ref="B383" r:id="rId378" display="https://my.zakupki.prom.ua/remote/dispatcher/state_purchase_view/35897338"/>
    <hyperlink ref="B384" r:id="rId379" display="https://my.zakupki.prom.ua/remote/dispatcher/state_purchase_view/35876424"/>
    <hyperlink ref="B385" r:id="rId380" display="https://my.zakupki.prom.ua/remote/dispatcher/state_purchase_view/35840553"/>
    <hyperlink ref="B386" r:id="rId381" display="https://my.zakupki.prom.ua/remote/dispatcher/state_purchase_view/35840468"/>
    <hyperlink ref="B387" r:id="rId382" display="https://my.zakupki.prom.ua/remote/dispatcher/state_purchase_view/35839814"/>
    <hyperlink ref="B388" r:id="rId383" display="https://my.zakupki.prom.ua/remote/dispatcher/state_purchase_view/35826502"/>
    <hyperlink ref="B389" r:id="rId384" display="https://my.zakupki.prom.ua/remote/dispatcher/state_purchase_view/35800981"/>
    <hyperlink ref="B390" r:id="rId385" display="https://my.zakupki.prom.ua/remote/dispatcher/state_purchase_view/35800662"/>
    <hyperlink ref="B391" r:id="rId386" display="https://my.zakupki.prom.ua/remote/dispatcher/state_purchase_view/35798435"/>
    <hyperlink ref="B392" r:id="rId387" display="https://my.zakupki.prom.ua/remote/dispatcher/state_purchase_view/35796801"/>
    <hyperlink ref="B393" r:id="rId388" display="https://my.zakupki.prom.ua/remote/dispatcher/state_purchase_view/35747881"/>
    <hyperlink ref="B394" r:id="rId389" display="https://my.zakupki.prom.ua/remote/dispatcher/state_purchase_view/35747511"/>
    <hyperlink ref="B395" r:id="rId390" display="https://my.zakupki.prom.ua/remote/dispatcher/state_purchase_view/35746651"/>
    <hyperlink ref="B396" r:id="rId391" display="https://my.zakupki.prom.ua/remote/dispatcher/state_purchase_view/35695244"/>
    <hyperlink ref="B397" r:id="rId392" display="https://my.zakupki.prom.ua/remote/dispatcher/state_purchase_view/35694990"/>
    <hyperlink ref="B398" r:id="rId393" display="https://my.zakupki.prom.ua/remote/dispatcher/state_purchase_view/35655748"/>
    <hyperlink ref="B399" r:id="rId394" display="https://my.zakupki.prom.ua/remote/dispatcher/state_purchase_view/35652719"/>
    <hyperlink ref="B400" r:id="rId395" display="https://my.zakupki.prom.ua/remote/dispatcher/state_purchase_view/35645768"/>
    <hyperlink ref="B401" r:id="rId396" display="https://my.zakupki.prom.ua/remote/dispatcher/state_purchase_view/35645389"/>
    <hyperlink ref="B402" r:id="rId397" display="https://my.zakupki.prom.ua/remote/dispatcher/state_purchase_view/35616115"/>
    <hyperlink ref="B403" r:id="rId398" display="https://my.zakupki.prom.ua/remote/dispatcher/state_purchase_view/35589529"/>
    <hyperlink ref="B404" r:id="rId399" display="https://my.zakupki.prom.ua/remote/dispatcher/state_purchase_view/35566438"/>
    <hyperlink ref="B405" r:id="rId400" display="https://my.zakupki.prom.ua/remote/dispatcher/state_purchase_view/35565736"/>
    <hyperlink ref="B406" r:id="rId401" display="https://my.zakupki.prom.ua/remote/dispatcher/state_purchase_view/35565353"/>
    <hyperlink ref="B407" r:id="rId402" display="https://my.zakupki.prom.ua/remote/dispatcher/state_purchase_view/35565012"/>
    <hyperlink ref="B408" r:id="rId403" display="https://my.zakupki.prom.ua/remote/dispatcher/state_purchase_view/35563351"/>
    <hyperlink ref="B409" r:id="rId404" display="https://my.zakupki.prom.ua/remote/dispatcher/state_purchase_view/35562656"/>
    <hyperlink ref="B410" r:id="rId405" display="https://my.zakupki.prom.ua/remote/dispatcher/state_purchase_view/35561363"/>
    <hyperlink ref="B411" r:id="rId406" display="https://my.zakupki.prom.ua/remote/dispatcher/state_purchase_view/35555701"/>
    <hyperlink ref="B412" r:id="rId407" display="https://my.zakupki.prom.ua/remote/dispatcher/state_purchase_view/35531900"/>
    <hyperlink ref="B413" r:id="rId408" display="https://my.zakupki.prom.ua/remote/dispatcher/state_purchase_view/35509986"/>
    <hyperlink ref="B414" r:id="rId409" display="https://my.zakupki.prom.ua/remote/dispatcher/state_purchase_view/35491301"/>
    <hyperlink ref="B415" r:id="rId410" display="https://my.zakupki.prom.ua/remote/dispatcher/state_purchase_view/35490093"/>
    <hyperlink ref="B416" r:id="rId411" display="https://my.zakupki.prom.ua/remote/dispatcher/state_purchase_view/35459282"/>
    <hyperlink ref="B417" r:id="rId412" display="https://my.zakupki.prom.ua/remote/dispatcher/state_purchase_view/35377442"/>
    <hyperlink ref="B418" r:id="rId413" display="https://my.zakupki.prom.ua/remote/dispatcher/state_purchase_view/35303326"/>
    <hyperlink ref="B419" r:id="rId414" display="https://my.zakupki.prom.ua/remote/dispatcher/state_purchase_view/35300829"/>
    <hyperlink ref="B420" r:id="rId415" display="https://my.zakupki.prom.ua/remote/dispatcher/state_purchase_view/35295366"/>
    <hyperlink ref="B421" r:id="rId416" display="https://my.zakupki.prom.ua/remote/dispatcher/state_purchase_view/35255851"/>
    <hyperlink ref="B422" r:id="rId417" display="https://my.zakupki.prom.ua/remote/dispatcher/state_purchase_view/35241863"/>
    <hyperlink ref="B423" r:id="rId418" display="https://my.zakupki.prom.ua/remote/dispatcher/state_purchase_view/35238872"/>
    <hyperlink ref="B424" r:id="rId419" display="https://my.zakupki.prom.ua/remote/dispatcher/state_purchase_view/35184020"/>
    <hyperlink ref="B425" r:id="rId420" display="https://my.zakupki.prom.ua/remote/dispatcher/state_purchase_view/35112835"/>
    <hyperlink ref="B426" r:id="rId421" display="https://my.zakupki.prom.ua/remote/dispatcher/state_purchase_view/35111698"/>
    <hyperlink ref="B427" r:id="rId422" display="https://my.zakupki.prom.ua/remote/dispatcher/state_purchase_view/35036067"/>
    <hyperlink ref="B428" r:id="rId423" display="https://my.zakupki.prom.ua/remote/dispatcher/state_purchase_view/35006339"/>
    <hyperlink ref="B429" r:id="rId424" display="https://my.zakupki.prom.ua/remote/dispatcher/state_purchase_view/34942669"/>
    <hyperlink ref="B430" r:id="rId425" display="https://my.zakupki.prom.ua/remote/dispatcher/state_purchase_view/34910642"/>
    <hyperlink ref="B431" r:id="rId426" display="https://my.zakupki.prom.ua/remote/dispatcher/state_purchase_view/34841073"/>
    <hyperlink ref="B432" r:id="rId427" display="https://my.zakupki.prom.ua/remote/dispatcher/state_purchase_view/34836793"/>
    <hyperlink ref="B433" r:id="rId428" display="https://my.zakupki.prom.ua/remote/dispatcher/state_purchase_view/34827741"/>
    <hyperlink ref="B434" r:id="rId429" display="https://my.zakupki.prom.ua/remote/dispatcher/state_purchase_view/34819475"/>
    <hyperlink ref="B435" r:id="rId430" display="https://my.zakupki.prom.ua/remote/dispatcher/state_purchase_view/34818996"/>
    <hyperlink ref="B436" r:id="rId431" display="https://my.zakupki.prom.ua/remote/dispatcher/state_purchase_view/34818804"/>
    <hyperlink ref="B437" r:id="rId432" display="https://my.zakupki.prom.ua/remote/dispatcher/state_purchase_view/34818440"/>
    <hyperlink ref="B438" r:id="rId433" display="https://my.zakupki.prom.ua/remote/dispatcher/state_purchase_view/34816371"/>
    <hyperlink ref="B439" r:id="rId434" display="https://my.zakupki.prom.ua/remote/dispatcher/state_purchase_view/34813432"/>
    <hyperlink ref="B440" r:id="rId435" display="https://my.zakupki.prom.ua/remote/dispatcher/state_purchase_view/34711805"/>
    <hyperlink ref="B441" r:id="rId436" display="https://my.zakupki.prom.ua/remote/dispatcher/state_purchase_view/34710793"/>
    <hyperlink ref="B442" r:id="rId437" display="https://my.zakupki.prom.ua/remote/dispatcher/state_purchase_view/34702035"/>
    <hyperlink ref="B443" r:id="rId438" display="https://my.zakupki.prom.ua/remote/dispatcher/state_purchase_view/34696312"/>
    <hyperlink ref="B444" r:id="rId439" display="https://my.zakupki.prom.ua/remote/dispatcher/state_purchase_view/34694426"/>
    <hyperlink ref="B445" r:id="rId440" display="https://my.zakupki.prom.ua/remote/dispatcher/state_purchase_view/34693292"/>
    <hyperlink ref="B446" r:id="rId441" display="https://my.zakupki.prom.ua/remote/dispatcher/state_purchase_view/34686311"/>
    <hyperlink ref="B447" r:id="rId442" display="https://my.zakupki.prom.ua/remote/dispatcher/state_purchase_view/34660171"/>
    <hyperlink ref="B448" r:id="rId443" display="https://my.zakupki.prom.ua/remote/dispatcher/state_purchase_view/34658433"/>
    <hyperlink ref="B449" r:id="rId444" display="https://my.zakupki.prom.ua/remote/dispatcher/state_purchase_view/34594611"/>
    <hyperlink ref="B450" r:id="rId445" display="https://my.zakupki.prom.ua/remote/dispatcher/state_purchase_view/34592469"/>
    <hyperlink ref="B451" r:id="rId446" display="https://my.zakupki.prom.ua/remote/dispatcher/state_purchase_view/34586159"/>
    <hyperlink ref="B452" r:id="rId447" display="https://my.zakupki.prom.ua/remote/dispatcher/state_purchase_view/34583756"/>
    <hyperlink ref="B453" r:id="rId448" display="https://my.zakupki.prom.ua/remote/dispatcher/state_purchase_view/34582272"/>
    <hyperlink ref="B454" r:id="rId449" display="https://my.zakupki.prom.ua/remote/dispatcher/state_purchase_view/34580682"/>
    <hyperlink ref="B455" r:id="rId450" display="https://my.zakupki.prom.ua/remote/dispatcher/state_purchase_view/34554050"/>
    <hyperlink ref="B456" r:id="rId451" display="https://my.zakupki.prom.ua/remote/dispatcher/state_purchase_view/34528346"/>
    <hyperlink ref="B457" r:id="rId452" display="https://my.zakupki.prom.ua/remote/dispatcher/state_purchase_view/34497333"/>
    <hyperlink ref="B458" r:id="rId453" display="https://my.zakupki.prom.ua/remote/dispatcher/state_purchase_view/34495820"/>
    <hyperlink ref="B459" r:id="rId454" display="https://my.zakupki.prom.ua/remote/dispatcher/state_purchase_view/34364230"/>
    <hyperlink ref="B460" r:id="rId455" display="https://my.zakupki.prom.ua/remote/dispatcher/state_purchase_view/34361080"/>
    <hyperlink ref="B461" r:id="rId456" display="https://my.zakupki.prom.ua/remote/dispatcher/state_purchase_view/34323886"/>
    <hyperlink ref="B462" r:id="rId457" display="https://my.zakupki.prom.ua/remote/dispatcher/state_purchase_view/34319787"/>
    <hyperlink ref="B463" r:id="rId458" display="https://my.zakupki.prom.ua/remote/dispatcher/state_purchase_view/34268872"/>
    <hyperlink ref="B464" r:id="rId459" display="https://my.zakupki.prom.ua/remote/dispatcher/state_purchase_view/34220748"/>
    <hyperlink ref="B465" r:id="rId460" display="https://my.zakupki.prom.ua/remote/dispatcher/state_purchase_view/34219548"/>
    <hyperlink ref="B466" r:id="rId461" display="https://my.zakupki.prom.ua/remote/dispatcher/state_purchase_view/34069954"/>
    <hyperlink ref="B467" r:id="rId462" display="https://my.zakupki.prom.ua/remote/dispatcher/state_purchase_view/34038350"/>
    <hyperlink ref="B468" r:id="rId463" display="https://my.zakupki.prom.ua/remote/dispatcher/state_purchase_view/34027784"/>
    <hyperlink ref="B469" r:id="rId464" display="https://my.zakupki.prom.ua/remote/dispatcher/state_purchase_view/34025967"/>
    <hyperlink ref="B470" r:id="rId465" display="https://my.zakupki.prom.ua/remote/dispatcher/state_purchase_view/34012687"/>
    <hyperlink ref="B471" r:id="rId466" display="https://my.zakupki.prom.ua/remote/dispatcher/state_purchase_view/34011720"/>
    <hyperlink ref="B472" r:id="rId467" display="https://my.zakupki.prom.ua/remote/dispatcher/state_purchase_view/34006460"/>
    <hyperlink ref="B473" r:id="rId468" display="https://my.zakupki.prom.ua/remote/dispatcher/state_purchase_view/34004293"/>
    <hyperlink ref="B474" r:id="rId469" display="https://my.zakupki.prom.ua/remote/dispatcher/state_purchase_view/33962589"/>
    <hyperlink ref="B475" r:id="rId470" display="https://my.zakupki.prom.ua/remote/dispatcher/state_purchase_view/33952664"/>
    <hyperlink ref="B476" r:id="rId471" display="https://my.zakupki.prom.ua/remote/dispatcher/state_purchase_view/33948843"/>
    <hyperlink ref="B477" r:id="rId472" display="https://my.zakupki.prom.ua/remote/dispatcher/state_purchase_view/33934719"/>
  </hyperlinks>
  <pageMargins left="0.25" right="0.25" top="0.75" bottom="0.75" header="0.3" footer="0.3"/>
  <pageSetup paperSize="9" orientation="landscape" r:id="rId4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Бухгалтер</cp:lastModifiedBy>
  <dcterms:created xsi:type="dcterms:W3CDTF">2023-03-27T18:51:26Z</dcterms:created>
  <dcterms:modified xsi:type="dcterms:W3CDTF">2023-03-29T08:30:58Z</dcterms:modified>
</cp:coreProperties>
</file>