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основний" sheetId="1" r:id="rId1"/>
  </sheets>
  <definedNames>
    <definedName name="_xlnm._FilterDatabase" localSheetId="0" hidden="1">основний!$A$1:$G$237</definedName>
  </definedNames>
  <calcPr calcId="144525"/>
</workbook>
</file>

<file path=xl/sharedStrings.xml><?xml version="1.0" encoding="utf-8"?>
<sst xmlns="http://schemas.openxmlformats.org/spreadsheetml/2006/main" count="833" uniqueCount="322">
  <si>
    <t>Предмет закупівлі</t>
  </si>
  <si>
    <t>Код ДК 021:2015</t>
  </si>
  <si>
    <t>КПКВК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</si>
  <si>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</si>
  <si>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</si>
  <si>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</si>
  <si>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</si>
  <si>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Канцелярське, письмове приладдя і матеріали</t>
  </si>
  <si>
    <t>39263000-3</t>
  </si>
  <si>
    <t>Закупівля без використання електронної системи</t>
  </si>
  <si>
    <t>Папір</t>
  </si>
  <si>
    <t>30190000-7</t>
  </si>
  <si>
    <t>спрощена закупівля</t>
  </si>
  <si>
    <t>Прапори</t>
  </si>
  <si>
    <t>35821000-5</t>
  </si>
  <si>
    <t>Марки</t>
  </si>
  <si>
    <t>22410000-7</t>
  </si>
  <si>
    <t>Конверти</t>
  </si>
  <si>
    <t>30199230-1</t>
  </si>
  <si>
    <t>Бланки</t>
  </si>
  <si>
    <t>22820000-4</t>
  </si>
  <si>
    <t>Придбання та передплата періодичних видань, довідкові, інформаційні видання</t>
  </si>
  <si>
    <t>22212000-9</t>
  </si>
  <si>
    <t>Придбання матеріалів, будматеріалів для господарської діяльності</t>
  </si>
  <si>
    <t>44111000-1</t>
  </si>
  <si>
    <t>Придбання електроінструментів та електротоварів для господарської діяльності</t>
  </si>
  <si>
    <t>31680000-6</t>
  </si>
  <si>
    <t>Мийні засоби</t>
  </si>
  <si>
    <t>39831200-8</t>
  </si>
  <si>
    <t>Витратні матеріали до комп’ютерної та оргтехніки, пасивного мережевого обладнання</t>
  </si>
  <si>
    <t>30237000-9</t>
  </si>
  <si>
    <t>Монітори</t>
  </si>
  <si>
    <t>33195100-4</t>
  </si>
  <si>
    <t>ББЖ</t>
  </si>
  <si>
    <t>31154000-0</t>
  </si>
  <si>
    <t>Системні блоки</t>
  </si>
  <si>
    <t>30213000-5</t>
  </si>
  <si>
    <t>Багатофункціональні пристрої</t>
  </si>
  <si>
    <t>30121000-3</t>
  </si>
  <si>
    <t>Вогнегасники</t>
  </si>
  <si>
    <t>35111300-8</t>
  </si>
  <si>
    <t>шафи гардеробні</t>
  </si>
  <si>
    <t>39143121-0</t>
  </si>
  <si>
    <t>столи письмові</t>
  </si>
  <si>
    <t>39121100-7</t>
  </si>
  <si>
    <t>Печатки</t>
  </si>
  <si>
    <t>30192153-8</t>
  </si>
  <si>
    <t>Запчастини до транспортних засобів</t>
  </si>
  <si>
    <t>34330000-9</t>
  </si>
  <si>
    <t>Коврики для авто</t>
  </si>
  <si>
    <t>39530000-6</t>
  </si>
  <si>
    <t>Шини автомобільні</t>
  </si>
  <si>
    <t>34351100-3</t>
  </si>
  <si>
    <t>Моторні оливи</t>
  </si>
  <si>
    <t>09211100-2</t>
  </si>
  <si>
    <t>Жалюзі</t>
  </si>
  <si>
    <t>39515400-9</t>
  </si>
  <si>
    <t>Господарські витрати</t>
  </si>
  <si>
    <t>98390000-3</t>
  </si>
  <si>
    <t>Електронні ключі</t>
  </si>
  <si>
    <t>31710000-6</t>
  </si>
  <si>
    <t>Мішки для порохотяга</t>
  </si>
  <si>
    <t>18930000-7</t>
  </si>
  <si>
    <t>меблі офісні</t>
  </si>
  <si>
    <t>39130000-2</t>
  </si>
  <si>
    <t>Фармацевтична продукція</t>
  </si>
  <si>
    <t>33600000-6</t>
  </si>
  <si>
    <t>Печатки, штампи</t>
  </si>
  <si>
    <t>розпорядження м/г №220-р від 11.03.2021р.</t>
  </si>
  <si>
    <t>рішення сесії №263 від 01.04.2021р.</t>
  </si>
  <si>
    <t>Світловідбивні жилети</t>
  </si>
  <si>
    <t>35113440-5</t>
  </si>
  <si>
    <t>Знак аварійної зупинки</t>
  </si>
  <si>
    <t>34990000-3</t>
  </si>
  <si>
    <t>Комплект апарат високого тиску</t>
  </si>
  <si>
    <t>42924730-5</t>
  </si>
  <si>
    <t>побутова пінна насадка</t>
  </si>
  <si>
    <t>39716000-4</t>
  </si>
  <si>
    <t>фільтр пінної насадки</t>
  </si>
  <si>
    <t>миючий засіб для миття автомобілів</t>
  </si>
  <si>
    <t>39831500-1</t>
  </si>
  <si>
    <t>рішення сесії №411 від 08.06.2021р.</t>
  </si>
  <si>
    <t>меблі</t>
  </si>
  <si>
    <t>електроди</t>
  </si>
  <si>
    <t>31711140-6</t>
  </si>
  <si>
    <t>рішення сесії №494 від 08.07.2021р.</t>
  </si>
  <si>
    <t>холодильник</t>
  </si>
  <si>
    <t>39711130-9</t>
  </si>
  <si>
    <t>крісла офісні</t>
  </si>
  <si>
    <t>39112000-0</t>
  </si>
  <si>
    <t>бензин А-95</t>
  </si>
  <si>
    <t>09130000-9</t>
  </si>
  <si>
    <t>рішення сесії №624 від 23.09.2021р.</t>
  </si>
  <si>
    <t>Консультаційні послуги з питань обслуговування (супроводу) ПЗ бух. Програми</t>
  </si>
  <si>
    <t>72250000-2</t>
  </si>
  <si>
    <t>Обслуговування програми Медок</t>
  </si>
  <si>
    <t>72253200-5</t>
  </si>
  <si>
    <t>Примірник комп.програми. Програмний комплекс обліку ресурсів</t>
  </si>
  <si>
    <t>48440000-4</t>
  </si>
  <si>
    <t>Технічна підтримка (постач./передача оновлень ПЗ бух)</t>
  </si>
  <si>
    <t>Автоматизація інформаційної системи "Місцеві бюджети"</t>
  </si>
  <si>
    <t>Технічна підтримка програми електронного документообігу</t>
  </si>
  <si>
    <t>72315100-7</t>
  </si>
  <si>
    <t>Палітурні роботи</t>
  </si>
  <si>
    <t>79971200-3</t>
  </si>
  <si>
    <t>Страхування цивільно-правової відповідальності власників транспортних засобів, автомобілів та водіїв</t>
  </si>
  <si>
    <t>66516100-1</t>
  </si>
  <si>
    <t>Поточний ремонт та технічне обслуговування обладнання, техніки, локальної мережі, створення та впровадження локальних мереж, в т.ч. оплата пасивного обладнання, перезарядка вогнегасників, заправка ксероксів та принтерів</t>
  </si>
  <si>
    <t>50323000-5</t>
  </si>
  <si>
    <t xml:space="preserve">Поточний ремонт авто, планово-технічне обслуговування </t>
  </si>
  <si>
    <t>50112000-3</t>
  </si>
  <si>
    <t>Поточний ремонт приміщень Ратуші</t>
  </si>
  <si>
    <t>45420000-7</t>
  </si>
  <si>
    <t>Послуги по утилізації комп’ютерної техніки та відходів із вмістом шкідливих речовин, шин, лампочок та інше</t>
  </si>
  <si>
    <t>90521300-8</t>
  </si>
  <si>
    <t>Послуги зв’язку</t>
  </si>
  <si>
    <t>64210000-1</t>
  </si>
  <si>
    <t>Поштові відправлення</t>
  </si>
  <si>
    <t>64121100-1</t>
  </si>
  <si>
    <t>Доступ до глобальної мережі Інтернет</t>
  </si>
  <si>
    <t>72720000-3</t>
  </si>
  <si>
    <t>Послуги міжміського зв’язку (Львів-Дрогобич)</t>
  </si>
  <si>
    <t>64211200-0</t>
  </si>
  <si>
    <t>Доставка секретних і несекретних відправлень</t>
  </si>
  <si>
    <t>64114000-8</t>
  </si>
  <si>
    <t>Послуги з охорони</t>
  </si>
  <si>
    <t>79710000-4</t>
  </si>
  <si>
    <t>WEB-хостинг інтернет-сторінки Дрогобицької міської ради</t>
  </si>
  <si>
    <t>72415000-2</t>
  </si>
  <si>
    <t>Послуги з обслуговування в банку</t>
  </si>
  <si>
    <t>66110000-4</t>
  </si>
  <si>
    <t xml:space="preserve">Дератизація </t>
  </si>
  <si>
    <t>90923000-3</t>
  </si>
  <si>
    <t>Ремонт АТС</t>
  </si>
  <si>
    <t>50334130-5</t>
  </si>
  <si>
    <t>Технічне обслуговування обладнання котельні</t>
  </si>
  <si>
    <t>50720000-8</t>
  </si>
  <si>
    <t>Послуги з управління даними, додаткові послуги з модернізації бази даних, резервного копіювання</t>
  </si>
  <si>
    <t>72320000-4</t>
  </si>
  <si>
    <t>Консультативні послуги з питань роботи системи Галерея послуг, послуги з програмування нових функцій системи, технічна підтримка, онлайн сервіс</t>
  </si>
  <si>
    <t>72240000-9</t>
  </si>
  <si>
    <t>Телекомунікаційні послуги (Уарнет)</t>
  </si>
  <si>
    <t>64220000-4</t>
  </si>
  <si>
    <t>Послуги з використання інформаційної системи сіті-бот "Назар"</t>
  </si>
  <si>
    <t>72260000-5</t>
  </si>
  <si>
    <t>Послуги служби коротких повідомлень (смс)</t>
  </si>
  <si>
    <t>64212100-6</t>
  </si>
  <si>
    <t>Користування захищеним цифровим каналом</t>
  </si>
  <si>
    <t>Технічна підтримка ПЗ медіасерверу WOWZA</t>
  </si>
  <si>
    <t>64228100-1</t>
  </si>
  <si>
    <t>Послуги з продовження терміну дії електронного підпису та печатки</t>
  </si>
  <si>
    <t>79132100-9</t>
  </si>
  <si>
    <t>Участь у семінарах, навчання</t>
  </si>
  <si>
    <t>80521000-2</t>
  </si>
  <si>
    <t>Технічне обслуговування установок пожежної сигналізації</t>
  </si>
  <si>
    <t>45259000-7</t>
  </si>
  <si>
    <t xml:space="preserve">Нотаріальні послуги   </t>
  </si>
  <si>
    <t>Перевірка та випробування протипожежного водопостачання</t>
  </si>
  <si>
    <t>50413200-5</t>
  </si>
  <si>
    <t>встановлення систем кондиціонування</t>
  </si>
  <si>
    <t>45331220-4</t>
  </si>
  <si>
    <t>Розробка інтернет - сторінки Веб-ресурсу opendata</t>
  </si>
  <si>
    <t>72212222-1</t>
  </si>
  <si>
    <t xml:space="preserve">підготовка котельні до опалювального сезону </t>
  </si>
  <si>
    <t>50530000-9</t>
  </si>
  <si>
    <t>тех.обслуговування та утрим.в належному стані мереж ел.постачання газопостачання</t>
  </si>
  <si>
    <t>Послуги з охорони (м.Стебник)</t>
  </si>
  <si>
    <t>Доступ до глобальної мережі Інтернет (Стебник, Н.Гаї, Добрівляни, Рихтичі, Раневичі, Снятинка, Новошичі)</t>
  </si>
  <si>
    <t>розпорядження м/г №260-р від 23.03.2021р.</t>
  </si>
  <si>
    <t>Встановлення антивірусної програми (ЦНАП)</t>
  </si>
  <si>
    <t>48760000-3</t>
  </si>
  <si>
    <t>Встановлення антивірусної програми (виконком)</t>
  </si>
  <si>
    <t xml:space="preserve">Теплопостачання:                                                                               Виконком - гараж (30 Гкал)                                                                                                                                     </t>
  </si>
  <si>
    <t>09320000-8</t>
  </si>
  <si>
    <t>Водопостачання виконкому   (1000 куб.м)</t>
  </si>
  <si>
    <t>41110000-3</t>
  </si>
  <si>
    <t>Водовідведення виконкому   (1000 куб.м)</t>
  </si>
  <si>
    <t>90430000-0</t>
  </si>
  <si>
    <t>Послуги з поводження з побутовими відходами</t>
  </si>
  <si>
    <t>90510000-5</t>
  </si>
  <si>
    <t>Реактивна електроенергія</t>
  </si>
  <si>
    <t>65310000-9</t>
  </si>
  <si>
    <t>Електроенергія</t>
  </si>
  <si>
    <t>09310000-5</t>
  </si>
  <si>
    <t>Природний газ</t>
  </si>
  <si>
    <t>09123000-7</t>
  </si>
  <si>
    <t>розпорядження м/г №250-р від 19.03.2021р.</t>
  </si>
  <si>
    <t>кондиціонер</t>
  </si>
  <si>
    <t>39717200-3</t>
  </si>
  <si>
    <t>рішення сесії №533 від 26.07.2021р.</t>
  </si>
  <si>
    <t>Банери, постери, флаєри</t>
  </si>
  <si>
    <t>22460000-2</t>
  </si>
  <si>
    <t>Буклети</t>
  </si>
  <si>
    <t>22160000-9</t>
  </si>
  <si>
    <t>Брошури</t>
  </si>
  <si>
    <t>22150000-6</t>
  </si>
  <si>
    <t>Проспекти</t>
  </si>
  <si>
    <t>22140000-3</t>
  </si>
  <si>
    <t>Рамки</t>
  </si>
  <si>
    <t>39298100-8</t>
  </si>
  <si>
    <t>Медалі, нагрудні знаки та відзнаки</t>
  </si>
  <si>
    <t>18512200-3</t>
  </si>
  <si>
    <t>Вітальні листівки, вітальні папки, запрошення, нагородні листи, пакети</t>
  </si>
  <si>
    <t>22320000-9</t>
  </si>
  <si>
    <t>Друкована продукція (наклейки, сітілайти, білборди)</t>
  </si>
  <si>
    <t>22458000-5</t>
  </si>
  <si>
    <t>Книги</t>
  </si>
  <si>
    <t>22110000-4</t>
  </si>
  <si>
    <t>Лампадки</t>
  </si>
  <si>
    <t>39225600-1</t>
  </si>
  <si>
    <t>Подарункові годинники</t>
  </si>
  <si>
    <t>18521000-7</t>
  </si>
  <si>
    <t>Ляльки - мотанки</t>
  </si>
  <si>
    <t>37510000-6</t>
  </si>
  <si>
    <t>рішення сесії №575 від 09.09.2021р.</t>
  </si>
  <si>
    <t>Картини, гобелени, ікони</t>
  </si>
  <si>
    <t>18530000-3</t>
  </si>
  <si>
    <t>Сувенірні набори</t>
  </si>
  <si>
    <t>03419100-1</t>
  </si>
  <si>
    <t>Друковані матеріали на пленарні засідання депутатів міської ради (проекти рішень на сесію) та інформаційні, методичні та законодавчі документи</t>
  </si>
  <si>
    <t>22120000-7</t>
  </si>
  <si>
    <t>Мережеве обладнання для підключення місцевої автоматизованої системи централізованого оповіщення</t>
  </si>
  <si>
    <t>32420000-3</t>
  </si>
  <si>
    <t>Нагороди (грамоти нагородні, подяки)</t>
  </si>
  <si>
    <t>39298700-4</t>
  </si>
  <si>
    <t>Картини</t>
  </si>
  <si>
    <t>Екосумки</t>
  </si>
  <si>
    <t>18920000-4</t>
  </si>
  <si>
    <t>Сіль сувенірна</t>
  </si>
  <si>
    <t>15872400-5</t>
  </si>
  <si>
    <t>Друкована продукція (календарі)</t>
  </si>
  <si>
    <t>30199792-8</t>
  </si>
  <si>
    <t>Створення та розміщення інформаційної продукції на радіо</t>
  </si>
  <si>
    <t>92210000-6</t>
  </si>
  <si>
    <t>Організація делегацій (харчування)</t>
  </si>
  <si>
    <t>15894200-3</t>
  </si>
  <si>
    <t>Організація делегацій (поселення)</t>
  </si>
  <si>
    <t>98341000-5</t>
  </si>
  <si>
    <t>Програма сприяння виконанню рішень судів і інших виконавчих документів та сплати судового збору</t>
  </si>
  <si>
    <t>79110000-8</t>
  </si>
  <si>
    <t xml:space="preserve">Виготовлення та розміщення публікацій у друкованих засобах масової інформації   </t>
  </si>
  <si>
    <t>79820000-8</t>
  </si>
  <si>
    <t>Придбання послуги з після ліцензійного обслуговування "прикладного програмного забезпечення" Автоматизована система "Набат -ВО"</t>
  </si>
  <si>
    <t>72220000-3</t>
  </si>
  <si>
    <t>Придбання послуги з  прокладання лінії звязку дляпідключення в ДМР автоматизованого робочого місця (АРМ) керування місцевою автоматизованою сиситемою оповіщення</t>
  </si>
  <si>
    <t>72710000-0</t>
  </si>
  <si>
    <t>Послуги з експлуатаційно-технічного обслуговування технічних засобів оповіщення</t>
  </si>
  <si>
    <t>50330000-7</t>
  </si>
  <si>
    <t>Палітурні послуги</t>
  </si>
  <si>
    <t>Технічне облслуговування електронно-інформаційного ресурсу система електронного голосування "Голос"</t>
  </si>
  <si>
    <t>72514300-4</t>
  </si>
  <si>
    <t>Рекламні та маркетингові послуги (послуги розміщення рекламної продукції)</t>
  </si>
  <si>
    <t>79340000-9</t>
  </si>
  <si>
    <t>Технічне обслуговування системи блискавкозахисту</t>
  </si>
  <si>
    <t>50711000-2</t>
  </si>
  <si>
    <t>Всього по КПКВК 0210180</t>
  </si>
  <si>
    <t>КПКВК 0213112</t>
  </si>
  <si>
    <t>Пакунки солодощів сиротам до Миколая</t>
  </si>
  <si>
    <t>15842300-5</t>
  </si>
  <si>
    <t>Поліграфічна продукція (наклейки, буклети, сітілайти)</t>
  </si>
  <si>
    <t>Проведення експертної оцінки нежитлових приміщень та виготовлення технічної документації</t>
  </si>
  <si>
    <t>71319000-7</t>
  </si>
  <si>
    <t>0217630</t>
  </si>
  <si>
    <t>Набір сувенірний</t>
  </si>
  <si>
    <t>Футболки з логотипом</t>
  </si>
  <si>
    <t>18331000-8</t>
  </si>
  <si>
    <t>Сумки</t>
  </si>
  <si>
    <t>Організація візитів іноземних делегацій (харчування)</t>
  </si>
  <si>
    <t>Організація візитів іноземних делегацій (поселення)</t>
  </si>
  <si>
    <t>Нагородна атрибутика (кубки, статуетки)</t>
  </si>
  <si>
    <t>0215011</t>
  </si>
  <si>
    <t>0215012</t>
  </si>
  <si>
    <t>0215022</t>
  </si>
  <si>
    <t>0213133</t>
  </si>
  <si>
    <t>Вітальні листівки, конверти</t>
  </si>
  <si>
    <t>Рамки, фоторамки</t>
  </si>
  <si>
    <t>Фени</t>
  </si>
  <si>
    <t>39712210-1</t>
  </si>
  <si>
    <t>Іграшки (дитячі)</t>
  </si>
  <si>
    <t>37520000-9</t>
  </si>
  <si>
    <t>Посуд</t>
  </si>
  <si>
    <t>39221100-8</t>
  </si>
  <si>
    <t>Фотографії</t>
  </si>
  <si>
    <t>22315000-1</t>
  </si>
  <si>
    <t>Сертифікати</t>
  </si>
  <si>
    <t>22450000-9</t>
  </si>
  <si>
    <t>Мішені</t>
  </si>
  <si>
    <t>35210000-9</t>
  </si>
  <si>
    <t>Стікери, закладки, плакати, інформаційні листівки А3</t>
  </si>
  <si>
    <t>22816300-6</t>
  </si>
  <si>
    <t>Дипломи, стрічки, афіші</t>
  </si>
  <si>
    <t>22459100-3</t>
  </si>
  <si>
    <t xml:space="preserve">Кулі </t>
  </si>
  <si>
    <t>35331100-4</t>
  </si>
  <si>
    <t>Канцтовари</t>
  </si>
  <si>
    <t>Нагородна атрибутика (кубки)</t>
  </si>
  <si>
    <t>додаткові кошти по рішенню сесії №122 від 26.02.2021р.</t>
  </si>
  <si>
    <t>Блокноти</t>
  </si>
  <si>
    <t>22816100-4</t>
  </si>
  <si>
    <t>Тематичні буклети</t>
  </si>
  <si>
    <t>Поліграфічна продукція</t>
  </si>
  <si>
    <t>Банери</t>
  </si>
  <si>
    <t>Навчальна зброя</t>
  </si>
  <si>
    <t>35310000-0</t>
  </si>
  <si>
    <t>сесія №345 від 21.05.2021р.</t>
  </si>
  <si>
    <t>сесія №533 від 26.07.2021р.</t>
  </si>
  <si>
    <t>Послуги з оренди озвучення та освітлення</t>
  </si>
  <si>
    <t>Транспортні послуги</t>
  </si>
  <si>
    <t>63520000-0</t>
  </si>
  <si>
    <t>Відеоролики (запис)</t>
  </si>
  <si>
    <t>92111000-2</t>
  </si>
  <si>
    <t>сесія №122 від 26.02.2021р.</t>
  </si>
  <si>
    <t>Експертна оцінка земельних ділянок, що підлягають продажу</t>
  </si>
  <si>
    <t>0217130</t>
  </si>
  <si>
    <t>виготовлення необхідної документації із землеустрою (послуги з розробки проектів) на земельні ділянки</t>
  </si>
  <si>
    <t>79421200-3</t>
  </si>
  <si>
    <t>сесія №338 від 22.04.2021р.</t>
  </si>
  <si>
    <t>розроблення генеральних планів населених пунктів (м.Стебник)</t>
  </si>
  <si>
    <t>0217350</t>
  </si>
  <si>
    <t>виготовлення топогеодезичного знімання частини території с.Лішня</t>
  </si>
  <si>
    <t>71355200-3</t>
  </si>
  <si>
    <t>розроблення проекту містобудівної документації "Детальний план території кварталу садибної забудови в с. Лішня"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</si>
</sst>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sz val="10"/>
      <name val="Arial"/>
      <charset val="204"/>
    </font>
    <font>
      <sz val="10"/>
      <color rgb="FF000000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2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9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/>
    <xf numFmtId="4" fontId="1" fillId="0" borderId="0" xfId="0" applyNumberFormat="1" applyFont="1"/>
    <xf numFmtId="0" fontId="2" fillId="2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"/>
  <sheetViews>
    <sheetView tabSelected="1" zoomScale="110" zoomScaleNormal="110" workbookViewId="0">
      <selection activeCell="A11" sqref="A11"/>
    </sheetView>
  </sheetViews>
  <sheetFormatPr defaultColWidth="9" defaultRowHeight="12.75" outlineLevelCol="6"/>
  <cols>
    <col min="1" max="1" width="44" style="3" customWidth="1"/>
    <col min="2" max="2" width="16.7142857142857" style="4" customWidth="1"/>
    <col min="3" max="3" width="8.57142857142857" style="4" customWidth="1"/>
    <col min="4" max="4" width="34.1428571428571" style="3" customWidth="1"/>
    <col min="5" max="5" width="37.5714285714286" style="3" customWidth="1"/>
    <col min="6" max="6" width="47.8571428571429" style="5" customWidth="1"/>
    <col min="7" max="7" width="55.5714285714286" style="6" customWidth="1"/>
    <col min="8" max="8" width="9.14285714285714" style="3" customWidth="1"/>
    <col min="9" max="16384" width="9.14285714285714" style="3"/>
  </cols>
  <sheetData>
    <row r="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pans="1:7">
      <c r="A2" s="8" t="s">
        <v>7</v>
      </c>
      <c r="B2" s="7" t="s">
        <v>8</v>
      </c>
      <c r="C2" s="7">
        <v>210160</v>
      </c>
      <c r="D2" s="7">
        <v>2210</v>
      </c>
      <c r="E2" s="9">
        <v>30000</v>
      </c>
      <c r="F2" s="8" t="s">
        <v>9</v>
      </c>
      <c r="G2" s="10"/>
    </row>
    <row r="3" spans="1:7">
      <c r="A3" s="11" t="s">
        <v>10</v>
      </c>
      <c r="B3" s="12" t="s">
        <v>11</v>
      </c>
      <c r="C3" s="7">
        <v>210160</v>
      </c>
      <c r="D3" s="7">
        <v>2210</v>
      </c>
      <c r="E3" s="9">
        <f>120000-1980</f>
        <v>118020</v>
      </c>
      <c r="F3" s="8" t="s">
        <v>12</v>
      </c>
      <c r="G3" s="10"/>
    </row>
    <row r="4" spans="1:7">
      <c r="A4" s="13" t="s">
        <v>13</v>
      </c>
      <c r="B4" s="14" t="s">
        <v>14</v>
      </c>
      <c r="C4" s="7">
        <v>210160</v>
      </c>
      <c r="D4" s="7">
        <v>2210</v>
      </c>
      <c r="E4" s="9">
        <v>29000</v>
      </c>
      <c r="F4" s="8" t="s">
        <v>9</v>
      </c>
      <c r="G4" s="10"/>
    </row>
    <row r="5" s="1" customFormat="1" spans="1:7">
      <c r="A5" s="15" t="s">
        <v>15</v>
      </c>
      <c r="B5" s="16" t="s">
        <v>16</v>
      </c>
      <c r="C5" s="7">
        <v>210160</v>
      </c>
      <c r="D5" s="17">
        <v>2210</v>
      </c>
      <c r="E5" s="18">
        <f>102000-32000-40000</f>
        <v>30000</v>
      </c>
      <c r="F5" s="8" t="s">
        <v>9</v>
      </c>
      <c r="G5" s="19"/>
    </row>
    <row r="6" s="1" customFormat="1" spans="1:7">
      <c r="A6" s="15" t="s">
        <v>17</v>
      </c>
      <c r="B6" s="16" t="s">
        <v>18</v>
      </c>
      <c r="C6" s="7">
        <v>210160</v>
      </c>
      <c r="D6" s="17">
        <v>2210</v>
      </c>
      <c r="E6" s="18">
        <f>68000</f>
        <v>68000</v>
      </c>
      <c r="F6" s="8" t="s">
        <v>9</v>
      </c>
      <c r="G6" s="19"/>
    </row>
    <row r="7" spans="1:7">
      <c r="A7" s="11" t="s">
        <v>19</v>
      </c>
      <c r="B7" s="12" t="s">
        <v>20</v>
      </c>
      <c r="C7" s="7">
        <v>210160</v>
      </c>
      <c r="D7" s="7">
        <v>2210</v>
      </c>
      <c r="E7" s="9">
        <v>35000</v>
      </c>
      <c r="F7" s="8" t="s">
        <v>9</v>
      </c>
      <c r="G7" s="10"/>
    </row>
    <row r="8" spans="1:7">
      <c r="A8" s="11" t="s">
        <v>21</v>
      </c>
      <c r="B8" s="12" t="s">
        <v>22</v>
      </c>
      <c r="C8" s="7">
        <v>210160</v>
      </c>
      <c r="D8" s="7">
        <v>2210</v>
      </c>
      <c r="E8" s="9">
        <f>35000-10000</f>
        <v>25000</v>
      </c>
      <c r="F8" s="8" t="s">
        <v>9</v>
      </c>
      <c r="G8" s="10"/>
    </row>
    <row r="9" spans="1:7">
      <c r="A9" s="13" t="s">
        <v>23</v>
      </c>
      <c r="B9" s="14" t="s">
        <v>24</v>
      </c>
      <c r="C9" s="7">
        <v>210160</v>
      </c>
      <c r="D9" s="7">
        <v>2210</v>
      </c>
      <c r="E9" s="9">
        <f>30000-10000</f>
        <v>20000</v>
      </c>
      <c r="F9" s="8" t="s">
        <v>9</v>
      </c>
      <c r="G9" s="10"/>
    </row>
    <row r="10" spans="1:7">
      <c r="A10" s="13" t="s">
        <v>25</v>
      </c>
      <c r="B10" s="14" t="s">
        <v>26</v>
      </c>
      <c r="C10" s="7">
        <v>210160</v>
      </c>
      <c r="D10" s="7">
        <v>2210</v>
      </c>
      <c r="E10" s="9">
        <v>3663</v>
      </c>
      <c r="F10" s="8" t="s">
        <v>9</v>
      </c>
      <c r="G10" s="10"/>
    </row>
    <row r="11" spans="1:7">
      <c r="A11" s="13" t="s">
        <v>25</v>
      </c>
      <c r="B11" s="14" t="s">
        <v>26</v>
      </c>
      <c r="C11" s="7">
        <v>210160</v>
      </c>
      <c r="D11" s="7">
        <v>2210</v>
      </c>
      <c r="E11" s="9">
        <f>27966.6</f>
        <v>27966.6</v>
      </c>
      <c r="F11" s="8" t="s">
        <v>9</v>
      </c>
      <c r="G11" s="10"/>
    </row>
    <row r="12" spans="1:7">
      <c r="A12" s="11" t="s">
        <v>27</v>
      </c>
      <c r="B12" s="12" t="s">
        <v>28</v>
      </c>
      <c r="C12" s="7">
        <v>210160</v>
      </c>
      <c r="D12" s="7">
        <v>2210</v>
      </c>
      <c r="E12" s="9">
        <f>49000-1600</f>
        <v>47400</v>
      </c>
      <c r="F12" s="8" t="s">
        <v>9</v>
      </c>
      <c r="G12" s="10"/>
    </row>
    <row r="13" spans="1:7">
      <c r="A13" s="11" t="s">
        <v>29</v>
      </c>
      <c r="B13" s="12" t="s">
        <v>30</v>
      </c>
      <c r="C13" s="7">
        <v>210160</v>
      </c>
      <c r="D13" s="7">
        <v>2210</v>
      </c>
      <c r="E13" s="9">
        <v>40000</v>
      </c>
      <c r="F13" s="8" t="s">
        <v>9</v>
      </c>
      <c r="G13" s="10"/>
    </row>
    <row r="14" spans="1:7">
      <c r="A14" s="11" t="s">
        <v>31</v>
      </c>
      <c r="B14" s="12" t="s">
        <v>32</v>
      </c>
      <c r="C14" s="7">
        <v>210160</v>
      </c>
      <c r="D14" s="7">
        <v>2210</v>
      </c>
      <c r="E14" s="9">
        <f>16000-2180</f>
        <v>13820</v>
      </c>
      <c r="F14" s="8" t="s">
        <v>9</v>
      </c>
      <c r="G14" s="10"/>
    </row>
    <row r="15" s="2" customFormat="1" spans="1:7">
      <c r="A15" s="13" t="s">
        <v>33</v>
      </c>
      <c r="B15" s="14" t="s">
        <v>34</v>
      </c>
      <c r="C15" s="7">
        <v>210160</v>
      </c>
      <c r="D15" s="20">
        <v>2210</v>
      </c>
      <c r="E15" s="21">
        <f>40700-1432</f>
        <v>39268</v>
      </c>
      <c r="F15" s="8" t="s">
        <v>9</v>
      </c>
      <c r="G15" s="22"/>
    </row>
    <row r="16" s="2" customFormat="1" spans="1:7">
      <c r="A16" s="13" t="s">
        <v>35</v>
      </c>
      <c r="B16" s="14" t="s">
        <v>36</v>
      </c>
      <c r="C16" s="7">
        <v>210160</v>
      </c>
      <c r="D16" s="20">
        <v>2210</v>
      </c>
      <c r="E16" s="21">
        <f>49000-7960</f>
        <v>41040</v>
      </c>
      <c r="F16" s="8" t="s">
        <v>9</v>
      </c>
      <c r="G16" s="22"/>
    </row>
    <row r="17" s="2" customFormat="1" spans="1:7">
      <c r="A17" s="13" t="s">
        <v>37</v>
      </c>
      <c r="B17" s="14" t="s">
        <v>38</v>
      </c>
      <c r="C17" s="7">
        <v>210160</v>
      </c>
      <c r="D17" s="20">
        <v>2210</v>
      </c>
      <c r="E17" s="21">
        <f>49000</f>
        <v>49000</v>
      </c>
      <c r="F17" s="8" t="s">
        <v>9</v>
      </c>
      <c r="G17" s="22"/>
    </row>
    <row r="18" spans="1:7">
      <c r="A18" s="13" t="s">
        <v>39</v>
      </c>
      <c r="B18" s="14" t="s">
        <v>40</v>
      </c>
      <c r="C18" s="7">
        <v>210160</v>
      </c>
      <c r="D18" s="7">
        <v>2210</v>
      </c>
      <c r="E18" s="9">
        <f>460</f>
        <v>460</v>
      </c>
      <c r="F18" s="8" t="s">
        <v>9</v>
      </c>
      <c r="G18" s="10"/>
    </row>
    <row r="19" spans="1:7">
      <c r="A19" s="13" t="s">
        <v>41</v>
      </c>
      <c r="B19" s="14" t="s">
        <v>42</v>
      </c>
      <c r="C19" s="7">
        <v>210160</v>
      </c>
      <c r="D19" s="7">
        <v>2210</v>
      </c>
      <c r="E19" s="9">
        <v>14600</v>
      </c>
      <c r="F19" s="8" t="s">
        <v>9</v>
      </c>
      <c r="G19" s="10"/>
    </row>
    <row r="20" spans="1:7">
      <c r="A20" s="13" t="s">
        <v>43</v>
      </c>
      <c r="B20" s="14" t="s">
        <v>44</v>
      </c>
      <c r="C20" s="7">
        <v>210160</v>
      </c>
      <c r="D20" s="7">
        <v>2210</v>
      </c>
      <c r="E20" s="9">
        <f>34385</f>
        <v>34385</v>
      </c>
      <c r="F20" s="8" t="s">
        <v>9</v>
      </c>
      <c r="G20" s="10"/>
    </row>
    <row r="21" spans="1:7">
      <c r="A21" s="11" t="s">
        <v>45</v>
      </c>
      <c r="B21" s="12" t="s">
        <v>46</v>
      </c>
      <c r="C21" s="7">
        <v>210160</v>
      </c>
      <c r="D21" s="7">
        <v>2210</v>
      </c>
      <c r="E21" s="9">
        <f>10000-10000</f>
        <v>0</v>
      </c>
      <c r="F21" s="8" t="s">
        <v>9</v>
      </c>
      <c r="G21" s="10"/>
    </row>
    <row r="22" spans="1:7">
      <c r="A22" s="11" t="s">
        <v>47</v>
      </c>
      <c r="B22" s="12" t="s">
        <v>48</v>
      </c>
      <c r="C22" s="7">
        <v>210160</v>
      </c>
      <c r="D22" s="7">
        <v>2210</v>
      </c>
      <c r="E22" s="9">
        <f>27220+21780-3300</f>
        <v>45700</v>
      </c>
      <c r="F22" s="8" t="s">
        <v>9</v>
      </c>
      <c r="G22" s="10"/>
    </row>
    <row r="23" spans="1:7">
      <c r="A23" s="11" t="s">
        <v>49</v>
      </c>
      <c r="B23" s="12" t="s">
        <v>50</v>
      </c>
      <c r="C23" s="7">
        <v>210160</v>
      </c>
      <c r="D23" s="7">
        <v>2210</v>
      </c>
      <c r="E23" s="9">
        <f>3300+3300</f>
        <v>6600</v>
      </c>
      <c r="F23" s="8" t="s">
        <v>9</v>
      </c>
      <c r="G23" s="10"/>
    </row>
    <row r="24" spans="1:7">
      <c r="A24" s="11" t="s">
        <v>51</v>
      </c>
      <c r="B24" s="12" t="s">
        <v>52</v>
      </c>
      <c r="C24" s="7">
        <v>210160</v>
      </c>
      <c r="D24" s="7">
        <v>2210</v>
      </c>
      <c r="E24" s="9">
        <f>15960</f>
        <v>15960</v>
      </c>
      <c r="F24" s="8" t="s">
        <v>9</v>
      </c>
      <c r="G24" s="10"/>
    </row>
    <row r="25" spans="1:7">
      <c r="A25" s="11" t="s">
        <v>53</v>
      </c>
      <c r="B25" s="12" t="s">
        <v>54</v>
      </c>
      <c r="C25" s="7">
        <v>210160</v>
      </c>
      <c r="D25" s="7">
        <v>2210</v>
      </c>
      <c r="E25" s="9">
        <f>2520+10220-1863.6</f>
        <v>10876.4</v>
      </c>
      <c r="F25" s="8" t="s">
        <v>9</v>
      </c>
      <c r="G25" s="10"/>
    </row>
    <row r="26" spans="1:7">
      <c r="A26" s="13" t="s">
        <v>55</v>
      </c>
      <c r="B26" s="14" t="s">
        <v>56</v>
      </c>
      <c r="C26" s="7">
        <v>210160</v>
      </c>
      <c r="D26" s="7">
        <v>2210</v>
      </c>
      <c r="E26" s="9">
        <f>42000+6000</f>
        <v>48000</v>
      </c>
      <c r="F26" s="8" t="s">
        <v>9</v>
      </c>
      <c r="G26" s="10"/>
    </row>
    <row r="27" spans="1:7">
      <c r="A27" s="13" t="s">
        <v>57</v>
      </c>
      <c r="B27" s="14" t="s">
        <v>58</v>
      </c>
      <c r="C27" s="7">
        <v>210160</v>
      </c>
      <c r="D27" s="7">
        <v>2210</v>
      </c>
      <c r="E27" s="9">
        <v>13800</v>
      </c>
      <c r="F27" s="8" t="s">
        <v>9</v>
      </c>
      <c r="G27" s="10"/>
    </row>
    <row r="28" spans="1:7">
      <c r="A28" s="13" t="s">
        <v>59</v>
      </c>
      <c r="B28" s="14" t="s">
        <v>60</v>
      </c>
      <c r="C28" s="7">
        <v>210160</v>
      </c>
      <c r="D28" s="7">
        <v>2210</v>
      </c>
      <c r="E28" s="9">
        <f>10000+7700</f>
        <v>17700</v>
      </c>
      <c r="F28" s="8" t="s">
        <v>9</v>
      </c>
      <c r="G28" s="10"/>
    </row>
    <row r="29" spans="1:7">
      <c r="A29" s="13" t="s">
        <v>61</v>
      </c>
      <c r="B29" s="14" t="s">
        <v>62</v>
      </c>
      <c r="C29" s="7">
        <v>210160</v>
      </c>
      <c r="D29" s="7">
        <v>2210</v>
      </c>
      <c r="E29" s="9">
        <v>3000</v>
      </c>
      <c r="F29" s="8" t="s">
        <v>9</v>
      </c>
      <c r="G29" s="10"/>
    </row>
    <row r="30" spans="1:7">
      <c r="A30" s="13" t="s">
        <v>41</v>
      </c>
      <c r="B30" s="14" t="s">
        <v>42</v>
      </c>
      <c r="C30" s="7">
        <v>210160</v>
      </c>
      <c r="D30" s="7">
        <v>2210</v>
      </c>
      <c r="E30" s="9">
        <f>15000-9395</f>
        <v>5605</v>
      </c>
      <c r="F30" s="8" t="s">
        <v>9</v>
      </c>
      <c r="G30" s="10"/>
    </row>
    <row r="31" spans="1:7">
      <c r="A31" s="13" t="s">
        <v>63</v>
      </c>
      <c r="B31" s="14" t="s">
        <v>64</v>
      </c>
      <c r="C31" s="7">
        <v>210160</v>
      </c>
      <c r="D31" s="7">
        <v>2210</v>
      </c>
      <c r="E31" s="9">
        <f>18464.4+9395-2487.4</f>
        <v>25372</v>
      </c>
      <c r="F31" s="8" t="s">
        <v>9</v>
      </c>
      <c r="G31" s="10"/>
    </row>
    <row r="32" spans="1:7">
      <c r="A32" s="13" t="s">
        <v>65</v>
      </c>
      <c r="B32" s="14" t="s">
        <v>66</v>
      </c>
      <c r="C32" s="7">
        <v>210160</v>
      </c>
      <c r="D32" s="7">
        <v>2210</v>
      </c>
      <c r="E32" s="9">
        <f>45000-25482+4000+500-8026.9</f>
        <v>15991.1</v>
      </c>
      <c r="F32" s="8" t="s">
        <v>9</v>
      </c>
      <c r="G32" s="10"/>
    </row>
    <row r="33" spans="1:7">
      <c r="A33" s="11" t="s">
        <v>67</v>
      </c>
      <c r="B33" s="12" t="s">
        <v>46</v>
      </c>
      <c r="C33" s="7">
        <v>210160</v>
      </c>
      <c r="D33" s="7">
        <v>2210</v>
      </c>
      <c r="E33" s="9">
        <v>18000</v>
      </c>
      <c r="F33" s="8" t="s">
        <v>9</v>
      </c>
      <c r="G33" s="23" t="s">
        <v>68</v>
      </c>
    </row>
    <row r="34" spans="1:7">
      <c r="A34" s="11" t="s">
        <v>31</v>
      </c>
      <c r="B34" s="12" t="s">
        <v>32</v>
      </c>
      <c r="C34" s="7">
        <v>210160</v>
      </c>
      <c r="D34" s="7">
        <v>2210</v>
      </c>
      <c r="E34" s="9">
        <v>22000</v>
      </c>
      <c r="F34" s="8" t="s">
        <v>9</v>
      </c>
      <c r="G34" s="24" t="s">
        <v>69</v>
      </c>
    </row>
    <row r="35" spans="1:7">
      <c r="A35" s="13" t="s">
        <v>33</v>
      </c>
      <c r="B35" s="14" t="s">
        <v>34</v>
      </c>
      <c r="C35" s="7">
        <v>210160</v>
      </c>
      <c r="D35" s="20">
        <v>2210</v>
      </c>
      <c r="E35" s="21">
        <v>8000</v>
      </c>
      <c r="F35" s="8" t="s">
        <v>9</v>
      </c>
      <c r="G35" s="24" t="s">
        <v>69</v>
      </c>
    </row>
    <row r="36" spans="1:7">
      <c r="A36" s="13" t="s">
        <v>70</v>
      </c>
      <c r="B36" s="14" t="s">
        <v>71</v>
      </c>
      <c r="C36" s="7">
        <v>210160</v>
      </c>
      <c r="D36" s="20">
        <v>2210</v>
      </c>
      <c r="E36" s="21">
        <v>900</v>
      </c>
      <c r="F36" s="8" t="s">
        <v>9</v>
      </c>
      <c r="G36" s="25"/>
    </row>
    <row r="37" spans="1:7">
      <c r="A37" s="13" t="s">
        <v>72</v>
      </c>
      <c r="B37" s="14" t="s">
        <v>73</v>
      </c>
      <c r="C37" s="7">
        <v>210160</v>
      </c>
      <c r="D37" s="20">
        <v>2210</v>
      </c>
      <c r="E37" s="21">
        <v>120</v>
      </c>
      <c r="F37" s="8" t="s">
        <v>9</v>
      </c>
      <c r="G37" s="25"/>
    </row>
    <row r="38" spans="1:7">
      <c r="A38" s="13" t="s">
        <v>74</v>
      </c>
      <c r="B38" s="14" t="s">
        <v>75</v>
      </c>
      <c r="C38" s="7">
        <v>210160</v>
      </c>
      <c r="D38" s="20">
        <v>2210</v>
      </c>
      <c r="E38" s="21">
        <v>7699</v>
      </c>
      <c r="F38" s="8" t="s">
        <v>9</v>
      </c>
      <c r="G38" s="25"/>
    </row>
    <row r="39" spans="1:7">
      <c r="A39" s="13" t="s">
        <v>76</v>
      </c>
      <c r="B39" s="14" t="s">
        <v>77</v>
      </c>
      <c r="C39" s="7">
        <v>210160</v>
      </c>
      <c r="D39" s="20">
        <v>2210</v>
      </c>
      <c r="E39" s="21">
        <v>999</v>
      </c>
      <c r="F39" s="8" t="s">
        <v>9</v>
      </c>
      <c r="G39" s="25"/>
    </row>
    <row r="40" spans="1:7">
      <c r="A40" s="13" t="s">
        <v>78</v>
      </c>
      <c r="B40" s="14" t="s">
        <v>77</v>
      </c>
      <c r="C40" s="7">
        <v>210160</v>
      </c>
      <c r="D40" s="20">
        <v>2210</v>
      </c>
      <c r="E40" s="21">
        <v>350</v>
      </c>
      <c r="F40" s="8" t="s">
        <v>9</v>
      </c>
      <c r="G40" s="25"/>
    </row>
    <row r="41" spans="1:7">
      <c r="A41" s="13" t="s">
        <v>79</v>
      </c>
      <c r="B41" s="14" t="s">
        <v>80</v>
      </c>
      <c r="C41" s="7">
        <v>210160</v>
      </c>
      <c r="D41" s="20">
        <v>2210</v>
      </c>
      <c r="E41" s="21">
        <v>1600</v>
      </c>
      <c r="F41" s="8" t="s">
        <v>9</v>
      </c>
      <c r="G41" s="25"/>
    </row>
    <row r="42" spans="1:7">
      <c r="A42" s="13" t="s">
        <v>43</v>
      </c>
      <c r="B42" s="14" t="s">
        <v>44</v>
      </c>
      <c r="C42" s="7">
        <v>210160</v>
      </c>
      <c r="D42" s="20">
        <v>2210</v>
      </c>
      <c r="E42" s="21">
        <f>14392-1</f>
        <v>14391</v>
      </c>
      <c r="F42" s="8" t="s">
        <v>9</v>
      </c>
      <c r="G42" s="24" t="s">
        <v>81</v>
      </c>
    </row>
    <row r="43" spans="1:7">
      <c r="A43" s="13" t="s">
        <v>82</v>
      </c>
      <c r="B43" s="14" t="s">
        <v>64</v>
      </c>
      <c r="C43" s="7">
        <v>210160</v>
      </c>
      <c r="D43" s="20">
        <v>2210</v>
      </c>
      <c r="E43" s="21">
        <f>20000-14392-1048</f>
        <v>4560</v>
      </c>
      <c r="F43" s="8" t="s">
        <v>9</v>
      </c>
      <c r="G43" s="24" t="s">
        <v>81</v>
      </c>
    </row>
    <row r="44" spans="1:7">
      <c r="A44" s="13" t="s">
        <v>83</v>
      </c>
      <c r="B44" s="14" t="s">
        <v>84</v>
      </c>
      <c r="C44" s="7">
        <v>210160</v>
      </c>
      <c r="D44" s="20">
        <v>2210</v>
      </c>
      <c r="E44" s="21">
        <v>938.4</v>
      </c>
      <c r="F44" s="8" t="s">
        <v>9</v>
      </c>
      <c r="G44" s="25"/>
    </row>
    <row r="45" spans="1:7">
      <c r="A45" s="13" t="s">
        <v>82</v>
      </c>
      <c r="B45" s="14" t="s">
        <v>64</v>
      </c>
      <c r="C45" s="7">
        <v>210160</v>
      </c>
      <c r="D45" s="20">
        <v>2210</v>
      </c>
      <c r="E45" s="21">
        <v>29680</v>
      </c>
      <c r="F45" s="8" t="s">
        <v>9</v>
      </c>
      <c r="G45" s="24" t="s">
        <v>85</v>
      </c>
    </row>
    <row r="46" spans="1:7">
      <c r="A46" s="13" t="s">
        <v>82</v>
      </c>
      <c r="B46" s="14" t="s">
        <v>64</v>
      </c>
      <c r="C46" s="7">
        <v>210160</v>
      </c>
      <c r="D46" s="20">
        <v>2210</v>
      </c>
      <c r="E46" s="21">
        <v>10000</v>
      </c>
      <c r="F46" s="8" t="s">
        <v>9</v>
      </c>
      <c r="G46" s="24" t="s">
        <v>85</v>
      </c>
    </row>
    <row r="47" spans="1:7">
      <c r="A47" s="13" t="s">
        <v>82</v>
      </c>
      <c r="B47" s="14" t="s">
        <v>64</v>
      </c>
      <c r="C47" s="7">
        <v>210160</v>
      </c>
      <c r="D47" s="20">
        <v>2210</v>
      </c>
      <c r="E47" s="21">
        <v>320</v>
      </c>
      <c r="F47" s="8" t="s">
        <v>9</v>
      </c>
      <c r="G47" s="24" t="s">
        <v>85</v>
      </c>
    </row>
    <row r="48" spans="1:7">
      <c r="A48" s="13" t="s">
        <v>86</v>
      </c>
      <c r="B48" s="14" t="s">
        <v>87</v>
      </c>
      <c r="C48" s="7">
        <v>210160</v>
      </c>
      <c r="D48" s="20">
        <v>2210</v>
      </c>
      <c r="E48" s="21">
        <f>10000-2400.1</f>
        <v>7599.9</v>
      </c>
      <c r="F48" s="8" t="s">
        <v>9</v>
      </c>
      <c r="G48" s="24" t="s">
        <v>85</v>
      </c>
    </row>
    <row r="49" spans="1:7">
      <c r="A49" s="13" t="s">
        <v>88</v>
      </c>
      <c r="B49" s="14" t="s">
        <v>89</v>
      </c>
      <c r="C49" s="7">
        <v>210160</v>
      </c>
      <c r="D49" s="20">
        <v>2210</v>
      </c>
      <c r="E49" s="21">
        <f>5400</f>
        <v>5400</v>
      </c>
      <c r="F49" s="8" t="s">
        <v>9</v>
      </c>
      <c r="G49" s="10"/>
    </row>
    <row r="50" spans="1:7">
      <c r="A50" s="13" t="s">
        <v>88</v>
      </c>
      <c r="B50" s="14" t="s">
        <v>89</v>
      </c>
      <c r="C50" s="7">
        <v>210160</v>
      </c>
      <c r="D50" s="20">
        <v>2210</v>
      </c>
      <c r="E50" s="21">
        <v>34000</v>
      </c>
      <c r="F50" s="8" t="s">
        <v>9</v>
      </c>
      <c r="G50" s="10"/>
    </row>
    <row r="51" spans="1:7">
      <c r="A51" s="13" t="s">
        <v>90</v>
      </c>
      <c r="B51" s="14" t="s">
        <v>91</v>
      </c>
      <c r="C51" s="7">
        <v>210160</v>
      </c>
      <c r="D51" s="20">
        <v>2210</v>
      </c>
      <c r="E51" s="21">
        <v>49000</v>
      </c>
      <c r="F51" s="8" t="s">
        <v>9</v>
      </c>
      <c r="G51" s="24" t="s">
        <v>92</v>
      </c>
    </row>
    <row r="52" spans="1:7">
      <c r="A52" s="11" t="s">
        <v>93</v>
      </c>
      <c r="B52" s="12" t="s">
        <v>94</v>
      </c>
      <c r="C52" s="7">
        <v>210160</v>
      </c>
      <c r="D52" s="7">
        <v>2240</v>
      </c>
      <c r="E52" s="9">
        <f>19500-2710-1790</f>
        <v>15000</v>
      </c>
      <c r="F52" s="8" t="s">
        <v>9</v>
      </c>
      <c r="G52" s="10"/>
    </row>
    <row r="53" spans="1:7">
      <c r="A53" s="13" t="s">
        <v>95</v>
      </c>
      <c r="B53" s="14" t="s">
        <v>96</v>
      </c>
      <c r="C53" s="7">
        <v>210160</v>
      </c>
      <c r="D53" s="7">
        <v>2240</v>
      </c>
      <c r="E53" s="9">
        <f>2000-331</f>
        <v>1669</v>
      </c>
      <c r="F53" s="8" t="s">
        <v>9</v>
      </c>
      <c r="G53" s="10"/>
    </row>
    <row r="54" spans="1:7">
      <c r="A54" s="13" t="s">
        <v>97</v>
      </c>
      <c r="B54" s="14" t="s">
        <v>98</v>
      </c>
      <c r="C54" s="7">
        <v>210160</v>
      </c>
      <c r="D54" s="7">
        <v>2240</v>
      </c>
      <c r="E54" s="9">
        <f>10000-4600</f>
        <v>5400</v>
      </c>
      <c r="F54" s="8" t="s">
        <v>9</v>
      </c>
      <c r="G54" s="10"/>
    </row>
    <row r="55" spans="1:7">
      <c r="A55" s="11" t="s">
        <v>99</v>
      </c>
      <c r="B55" s="12" t="s">
        <v>94</v>
      </c>
      <c r="C55" s="7">
        <v>210160</v>
      </c>
      <c r="D55" s="7">
        <v>2240</v>
      </c>
      <c r="E55" s="9">
        <f>11000+2710</f>
        <v>13710</v>
      </c>
      <c r="F55" s="8" t="s">
        <v>9</v>
      </c>
      <c r="G55" s="10"/>
    </row>
    <row r="56" spans="1:7">
      <c r="A56" s="13" t="s">
        <v>100</v>
      </c>
      <c r="B56" s="14" t="s">
        <v>94</v>
      </c>
      <c r="C56" s="7">
        <v>210160</v>
      </c>
      <c r="D56" s="7">
        <v>2240</v>
      </c>
      <c r="E56" s="9">
        <f>2735</f>
        <v>2735</v>
      </c>
      <c r="F56" s="8" t="s">
        <v>9</v>
      </c>
      <c r="G56" s="10"/>
    </row>
    <row r="57" spans="1:7">
      <c r="A57" s="11" t="s">
        <v>101</v>
      </c>
      <c r="B57" s="12" t="s">
        <v>102</v>
      </c>
      <c r="C57" s="7">
        <v>210160</v>
      </c>
      <c r="D57" s="7">
        <v>2240</v>
      </c>
      <c r="E57" s="9">
        <v>48000</v>
      </c>
      <c r="F57" s="8" t="s">
        <v>9</v>
      </c>
      <c r="G57" s="10"/>
    </row>
    <row r="58" spans="1:7">
      <c r="A58" s="11" t="s">
        <v>103</v>
      </c>
      <c r="B58" s="12" t="s">
        <v>104</v>
      </c>
      <c r="C58" s="7">
        <v>210160</v>
      </c>
      <c r="D58" s="7">
        <v>2240</v>
      </c>
      <c r="E58" s="9">
        <v>20000</v>
      </c>
      <c r="F58" s="8" t="s">
        <v>9</v>
      </c>
      <c r="G58" s="10"/>
    </row>
    <row r="59" spans="1:7">
      <c r="A59" s="11" t="s">
        <v>105</v>
      </c>
      <c r="B59" s="12" t="s">
        <v>106</v>
      </c>
      <c r="C59" s="7">
        <v>210160</v>
      </c>
      <c r="D59" s="7">
        <v>2240</v>
      </c>
      <c r="E59" s="9">
        <f>48000-45000+1600-778</f>
        <v>3822</v>
      </c>
      <c r="F59" s="8" t="s">
        <v>9</v>
      </c>
      <c r="G59" s="10"/>
    </row>
    <row r="60" spans="1:7">
      <c r="A60" s="11" t="s">
        <v>105</v>
      </c>
      <c r="B60" s="12" t="s">
        <v>106</v>
      </c>
      <c r="C60" s="7">
        <v>210160</v>
      </c>
      <c r="D60" s="7">
        <v>2240</v>
      </c>
      <c r="E60" s="9">
        <v>778</v>
      </c>
      <c r="F60" s="8" t="s">
        <v>9</v>
      </c>
      <c r="G60" s="10"/>
    </row>
    <row r="61" spans="1:7">
      <c r="A61" s="11" t="s">
        <v>107</v>
      </c>
      <c r="B61" s="12" t="s">
        <v>108</v>
      </c>
      <c r="C61" s="7">
        <v>210160</v>
      </c>
      <c r="D61" s="7">
        <v>2240</v>
      </c>
      <c r="E61" s="9">
        <v>49000</v>
      </c>
      <c r="F61" s="8" t="s">
        <v>9</v>
      </c>
      <c r="G61" s="10"/>
    </row>
    <row r="62" spans="1:7">
      <c r="A62" s="11" t="s">
        <v>109</v>
      </c>
      <c r="B62" s="12" t="s">
        <v>110</v>
      </c>
      <c r="C62" s="7">
        <v>210160</v>
      </c>
      <c r="D62" s="7">
        <v>2240</v>
      </c>
      <c r="E62" s="9">
        <v>23118.5</v>
      </c>
      <c r="F62" s="8" t="s">
        <v>9</v>
      </c>
      <c r="G62" s="10"/>
    </row>
    <row r="63" spans="1:7">
      <c r="A63" s="11" t="s">
        <v>109</v>
      </c>
      <c r="B63" s="12" t="s">
        <v>110</v>
      </c>
      <c r="C63" s="7">
        <v>210160</v>
      </c>
      <c r="D63" s="7">
        <v>2240</v>
      </c>
      <c r="E63" s="9">
        <v>2070</v>
      </c>
      <c r="F63" s="8" t="s">
        <v>9</v>
      </c>
      <c r="G63" s="10"/>
    </row>
    <row r="64" spans="1:7">
      <c r="A64" s="11" t="s">
        <v>109</v>
      </c>
      <c r="B64" s="12" t="s">
        <v>110</v>
      </c>
      <c r="C64" s="7">
        <v>210160</v>
      </c>
      <c r="D64" s="7">
        <v>2240</v>
      </c>
      <c r="E64" s="9">
        <v>2550</v>
      </c>
      <c r="F64" s="8" t="s">
        <v>9</v>
      </c>
      <c r="G64" s="10"/>
    </row>
    <row r="65" spans="1:7">
      <c r="A65" s="11" t="s">
        <v>109</v>
      </c>
      <c r="B65" s="12" t="s">
        <v>110</v>
      </c>
      <c r="C65" s="7">
        <v>210160</v>
      </c>
      <c r="D65" s="7">
        <v>2240</v>
      </c>
      <c r="E65" s="9">
        <v>21261.5</v>
      </c>
      <c r="F65" s="8" t="s">
        <v>9</v>
      </c>
      <c r="G65" s="10"/>
    </row>
    <row r="66" spans="1:7">
      <c r="A66" s="11" t="s">
        <v>111</v>
      </c>
      <c r="B66" s="12" t="s">
        <v>112</v>
      </c>
      <c r="C66" s="7">
        <v>210160</v>
      </c>
      <c r="D66" s="7">
        <v>2240</v>
      </c>
      <c r="E66" s="9">
        <f>48000-8</f>
        <v>47992</v>
      </c>
      <c r="F66" s="8" t="s">
        <v>9</v>
      </c>
      <c r="G66" s="10"/>
    </row>
    <row r="67" spans="1:7">
      <c r="A67" s="11" t="s">
        <v>113</v>
      </c>
      <c r="B67" s="12" t="s">
        <v>114</v>
      </c>
      <c r="C67" s="7">
        <v>210160</v>
      </c>
      <c r="D67" s="7">
        <v>2240</v>
      </c>
      <c r="E67" s="9">
        <f>1670</f>
        <v>1670</v>
      </c>
      <c r="F67" s="8" t="s">
        <v>9</v>
      </c>
      <c r="G67" s="10"/>
    </row>
    <row r="68" spans="1:7">
      <c r="A68" s="11" t="s">
        <v>113</v>
      </c>
      <c r="B68" s="12" t="s">
        <v>114</v>
      </c>
      <c r="C68" s="7">
        <v>210160</v>
      </c>
      <c r="D68" s="7">
        <v>2240</v>
      </c>
      <c r="E68" s="9">
        <f>1224.9</f>
        <v>1224.9</v>
      </c>
      <c r="F68" s="8" t="s">
        <v>9</v>
      </c>
      <c r="G68" s="10"/>
    </row>
    <row r="69" spans="1:7">
      <c r="A69" s="13" t="s">
        <v>115</v>
      </c>
      <c r="B69" s="14" t="s">
        <v>116</v>
      </c>
      <c r="C69" s="7">
        <v>210160</v>
      </c>
      <c r="D69" s="7">
        <v>2240</v>
      </c>
      <c r="E69" s="9">
        <f>65000-1000</f>
        <v>64000</v>
      </c>
      <c r="F69" s="8" t="s">
        <v>9</v>
      </c>
      <c r="G69" s="10"/>
    </row>
    <row r="70" spans="1:7">
      <c r="A70" s="13" t="s">
        <v>117</v>
      </c>
      <c r="B70" s="14" t="s">
        <v>118</v>
      </c>
      <c r="C70" s="7">
        <v>210160</v>
      </c>
      <c r="D70" s="7">
        <v>2240</v>
      </c>
      <c r="E70" s="9">
        <f>8000-1600-2217.3</f>
        <v>4182.7</v>
      </c>
      <c r="F70" s="8" t="s">
        <v>9</v>
      </c>
      <c r="G70" s="10"/>
    </row>
    <row r="71" spans="1:7">
      <c r="A71" s="13" t="s">
        <v>119</v>
      </c>
      <c r="B71" s="14" t="s">
        <v>120</v>
      </c>
      <c r="C71" s="7">
        <v>210160</v>
      </c>
      <c r="D71" s="7">
        <v>2240</v>
      </c>
      <c r="E71" s="9">
        <f>17000+12000-840</f>
        <v>28160</v>
      </c>
      <c r="F71" s="8" t="s">
        <v>9</v>
      </c>
      <c r="G71" s="10"/>
    </row>
    <row r="72" spans="1:7">
      <c r="A72" s="13" t="s">
        <v>119</v>
      </c>
      <c r="B72" s="14" t="s">
        <v>120</v>
      </c>
      <c r="C72" s="7">
        <v>210160</v>
      </c>
      <c r="D72" s="7">
        <v>2240</v>
      </c>
      <c r="E72" s="9">
        <f>14000</f>
        <v>14000</v>
      </c>
      <c r="F72" s="8" t="s">
        <v>9</v>
      </c>
      <c r="G72" s="10"/>
    </row>
    <row r="73" spans="1:7">
      <c r="A73" s="11" t="s">
        <v>121</v>
      </c>
      <c r="B73" s="12" t="s">
        <v>122</v>
      </c>
      <c r="C73" s="7">
        <v>210160</v>
      </c>
      <c r="D73" s="7">
        <v>2240</v>
      </c>
      <c r="E73" s="9">
        <v>4800</v>
      </c>
      <c r="F73" s="8" t="s">
        <v>9</v>
      </c>
      <c r="G73" s="10"/>
    </row>
    <row r="74" spans="1:7">
      <c r="A74" s="11" t="s">
        <v>123</v>
      </c>
      <c r="B74" s="12" t="s">
        <v>124</v>
      </c>
      <c r="C74" s="7">
        <v>210160</v>
      </c>
      <c r="D74" s="7">
        <v>2240</v>
      </c>
      <c r="E74" s="9">
        <f>6000-3000</f>
        <v>3000</v>
      </c>
      <c r="F74" s="8" t="s">
        <v>9</v>
      </c>
      <c r="G74" s="10"/>
    </row>
    <row r="75" spans="1:7">
      <c r="A75" s="13" t="s">
        <v>125</v>
      </c>
      <c r="B75" s="14" t="s">
        <v>126</v>
      </c>
      <c r="C75" s="7">
        <v>210160</v>
      </c>
      <c r="D75" s="7">
        <v>2240</v>
      </c>
      <c r="E75" s="9">
        <f>48240-1200</f>
        <v>47040</v>
      </c>
      <c r="F75" s="8" t="s">
        <v>9</v>
      </c>
      <c r="G75" s="10"/>
    </row>
    <row r="76" spans="1:7">
      <c r="A76" s="11" t="s">
        <v>127</v>
      </c>
      <c r="B76" s="12" t="s">
        <v>128</v>
      </c>
      <c r="C76" s="7">
        <v>210160</v>
      </c>
      <c r="D76" s="7">
        <v>2240</v>
      </c>
      <c r="E76" s="9">
        <v>25000</v>
      </c>
      <c r="F76" s="8" t="s">
        <v>9</v>
      </c>
      <c r="G76" s="10"/>
    </row>
    <row r="77" spans="1:7">
      <c r="A77" s="13" t="s">
        <v>129</v>
      </c>
      <c r="B77" s="14" t="s">
        <v>130</v>
      </c>
      <c r="C77" s="7">
        <v>210160</v>
      </c>
      <c r="D77" s="7">
        <v>2240</v>
      </c>
      <c r="E77" s="9">
        <f>2000-1000</f>
        <v>1000</v>
      </c>
      <c r="F77" s="8" t="s">
        <v>9</v>
      </c>
      <c r="G77" s="10"/>
    </row>
    <row r="78" spans="1:7">
      <c r="A78" s="11" t="s">
        <v>131</v>
      </c>
      <c r="B78" s="12" t="s">
        <v>132</v>
      </c>
      <c r="C78" s="7">
        <v>210160</v>
      </c>
      <c r="D78" s="7">
        <v>2240</v>
      </c>
      <c r="E78" s="9">
        <f>5800-934</f>
        <v>4866</v>
      </c>
      <c r="F78" s="8" t="s">
        <v>9</v>
      </c>
      <c r="G78" s="10"/>
    </row>
    <row r="79" spans="1:7">
      <c r="A79" s="13" t="s">
        <v>133</v>
      </c>
      <c r="B79" s="14" t="s">
        <v>134</v>
      </c>
      <c r="C79" s="7">
        <v>210160</v>
      </c>
      <c r="D79" s="7">
        <v>2240</v>
      </c>
      <c r="E79" s="9">
        <v>14000</v>
      </c>
      <c r="F79" s="8" t="s">
        <v>9</v>
      </c>
      <c r="G79" s="10"/>
    </row>
    <row r="80" spans="1:7">
      <c r="A80" s="13" t="s">
        <v>135</v>
      </c>
      <c r="B80" s="14" t="s">
        <v>136</v>
      </c>
      <c r="C80" s="7">
        <v>210160</v>
      </c>
      <c r="D80" s="7">
        <v>2240</v>
      </c>
      <c r="E80" s="9">
        <f>12000-1860</f>
        <v>10140</v>
      </c>
      <c r="F80" s="8" t="s">
        <v>9</v>
      </c>
      <c r="G80" s="10"/>
    </row>
    <row r="81" spans="1:7">
      <c r="A81" s="13" t="s">
        <v>137</v>
      </c>
      <c r="B81" s="20" t="s">
        <v>138</v>
      </c>
      <c r="C81" s="7">
        <v>210160</v>
      </c>
      <c r="D81" s="20">
        <v>2240</v>
      </c>
      <c r="E81" s="9">
        <f>12000</f>
        <v>12000</v>
      </c>
      <c r="F81" s="8" t="s">
        <v>9</v>
      </c>
      <c r="G81" s="10"/>
    </row>
    <row r="82" spans="1:7">
      <c r="A82" s="13" t="s">
        <v>139</v>
      </c>
      <c r="B82" s="20" t="s">
        <v>140</v>
      </c>
      <c r="C82" s="7">
        <v>210160</v>
      </c>
      <c r="D82" s="20">
        <v>2240</v>
      </c>
      <c r="E82" s="9">
        <f>42000</f>
        <v>42000</v>
      </c>
      <c r="F82" s="8" t="s">
        <v>9</v>
      </c>
      <c r="G82" s="10"/>
    </row>
    <row r="83" spans="1:7">
      <c r="A83" s="11" t="s">
        <v>141</v>
      </c>
      <c r="B83" s="12" t="s">
        <v>142</v>
      </c>
      <c r="C83" s="7">
        <v>210160</v>
      </c>
      <c r="D83" s="7">
        <v>2240</v>
      </c>
      <c r="E83" s="9">
        <f>7200-960</f>
        <v>6240</v>
      </c>
      <c r="F83" s="8" t="s">
        <v>9</v>
      </c>
      <c r="G83" s="10"/>
    </row>
    <row r="84" spans="1:7">
      <c r="A84" s="13" t="s">
        <v>143</v>
      </c>
      <c r="B84" s="14" t="s">
        <v>144</v>
      </c>
      <c r="C84" s="7">
        <v>210160</v>
      </c>
      <c r="D84" s="7">
        <v>2240</v>
      </c>
      <c r="E84" s="9">
        <f>48000-4000</f>
        <v>44000</v>
      </c>
      <c r="F84" s="8" t="s">
        <v>9</v>
      </c>
      <c r="G84" s="10"/>
    </row>
    <row r="85" spans="1:7">
      <c r="A85" s="13" t="s">
        <v>145</v>
      </c>
      <c r="B85" s="14" t="s">
        <v>146</v>
      </c>
      <c r="C85" s="7">
        <v>210160</v>
      </c>
      <c r="D85" s="7">
        <v>2240</v>
      </c>
      <c r="E85" s="9">
        <f>5000</f>
        <v>5000</v>
      </c>
      <c r="F85" s="8" t="s">
        <v>9</v>
      </c>
      <c r="G85" s="10"/>
    </row>
    <row r="86" s="2" customFormat="1" spans="1:7">
      <c r="A86" s="13" t="s">
        <v>147</v>
      </c>
      <c r="B86" s="14" t="s">
        <v>116</v>
      </c>
      <c r="C86" s="7">
        <v>210160</v>
      </c>
      <c r="D86" s="7">
        <v>2240</v>
      </c>
      <c r="E86" s="9">
        <f>62744.88</f>
        <v>62744.88</v>
      </c>
      <c r="F86" s="8" t="s">
        <v>9</v>
      </c>
      <c r="G86" s="22"/>
    </row>
    <row r="87" s="2" customFormat="1" spans="1:7">
      <c r="A87" s="13" t="s">
        <v>148</v>
      </c>
      <c r="B87" s="14" t="s">
        <v>149</v>
      </c>
      <c r="C87" s="7">
        <v>210160</v>
      </c>
      <c r="D87" s="7">
        <v>2240</v>
      </c>
      <c r="E87" s="9">
        <v>37000</v>
      </c>
      <c r="F87" s="8" t="s">
        <v>9</v>
      </c>
      <c r="G87" s="22"/>
    </row>
    <row r="88" s="2" customFormat="1" spans="1:7">
      <c r="A88" s="26" t="s">
        <v>150</v>
      </c>
      <c r="B88" s="27" t="s">
        <v>151</v>
      </c>
      <c r="C88" s="7">
        <v>210160</v>
      </c>
      <c r="D88" s="7">
        <v>2240</v>
      </c>
      <c r="E88" s="9">
        <f>25000-25000</f>
        <v>0</v>
      </c>
      <c r="F88" s="8" t="s">
        <v>9</v>
      </c>
      <c r="G88" s="22"/>
    </row>
    <row r="89" spans="1:7">
      <c r="A89" s="11" t="s">
        <v>152</v>
      </c>
      <c r="B89" s="12" t="s">
        <v>153</v>
      </c>
      <c r="C89" s="7">
        <v>210160</v>
      </c>
      <c r="D89" s="7">
        <v>2240</v>
      </c>
      <c r="E89" s="9">
        <f>36520.12-10000-5000+480.79-19517</f>
        <v>2483.91</v>
      </c>
      <c r="F89" s="8" t="s">
        <v>9</v>
      </c>
      <c r="G89" s="10"/>
    </row>
    <row r="90" s="2" customFormat="1" spans="1:7">
      <c r="A90" s="13" t="s">
        <v>154</v>
      </c>
      <c r="B90" s="14" t="s">
        <v>155</v>
      </c>
      <c r="C90" s="7">
        <v>210160</v>
      </c>
      <c r="D90" s="20">
        <v>2240</v>
      </c>
      <c r="E90" s="9">
        <f>10800-310.1-337.9</f>
        <v>10152</v>
      </c>
      <c r="F90" s="8" t="s">
        <v>9</v>
      </c>
      <c r="G90" s="22"/>
    </row>
    <row r="91" s="2" customFormat="1" spans="1:7">
      <c r="A91" s="13" t="s">
        <v>156</v>
      </c>
      <c r="B91" s="14" t="s">
        <v>58</v>
      </c>
      <c r="C91" s="7">
        <v>210160</v>
      </c>
      <c r="D91" s="20">
        <v>2240</v>
      </c>
      <c r="E91" s="9">
        <f>8760-8760</f>
        <v>0</v>
      </c>
      <c r="F91" s="8" t="s">
        <v>9</v>
      </c>
      <c r="G91" s="22"/>
    </row>
    <row r="92" s="2" customFormat="1" spans="1:7">
      <c r="A92" s="13" t="s">
        <v>157</v>
      </c>
      <c r="B92" s="14" t="s">
        <v>158</v>
      </c>
      <c r="C92" s="7">
        <v>210160</v>
      </c>
      <c r="D92" s="20">
        <v>2240</v>
      </c>
      <c r="E92" s="9">
        <f>10000-10000</f>
        <v>0</v>
      </c>
      <c r="F92" s="8" t="s">
        <v>9</v>
      </c>
      <c r="G92" s="22"/>
    </row>
    <row r="93" s="2" customFormat="1" spans="1:7">
      <c r="A93" s="13" t="s">
        <v>159</v>
      </c>
      <c r="B93" s="14" t="s">
        <v>160</v>
      </c>
      <c r="C93" s="7">
        <v>210160</v>
      </c>
      <c r="D93" s="20">
        <v>2240</v>
      </c>
      <c r="E93" s="9">
        <f>30000+19517</f>
        <v>49517</v>
      </c>
      <c r="F93" s="24" t="s">
        <v>9</v>
      </c>
      <c r="G93" s="22"/>
    </row>
    <row r="94" s="2" customFormat="1" spans="1:7">
      <c r="A94" s="13" t="s">
        <v>161</v>
      </c>
      <c r="B94" s="14" t="s">
        <v>162</v>
      </c>
      <c r="C94" s="7">
        <v>210160</v>
      </c>
      <c r="D94" s="20">
        <v>2240</v>
      </c>
      <c r="E94" s="9">
        <f>30000-14000</f>
        <v>16000</v>
      </c>
      <c r="F94" s="24" t="s">
        <v>9</v>
      </c>
      <c r="G94" s="22"/>
    </row>
    <row r="95" s="2" customFormat="1" spans="1:7">
      <c r="A95" s="15" t="s">
        <v>163</v>
      </c>
      <c r="B95" s="16" t="s">
        <v>164</v>
      </c>
      <c r="C95" s="7">
        <v>210160</v>
      </c>
      <c r="D95" s="7">
        <v>2240</v>
      </c>
      <c r="E95" s="9">
        <f>20000-219</f>
        <v>19781</v>
      </c>
      <c r="F95" s="8" t="s">
        <v>9</v>
      </c>
      <c r="G95" s="22"/>
    </row>
    <row r="96" s="2" customFormat="1" spans="1:7">
      <c r="A96" s="15" t="s">
        <v>165</v>
      </c>
      <c r="B96" s="16" t="s">
        <v>164</v>
      </c>
      <c r="C96" s="7">
        <v>210160</v>
      </c>
      <c r="D96" s="7">
        <v>2240</v>
      </c>
      <c r="E96" s="9">
        <f t="shared" ref="E96:E98" si="0">20000+310.1</f>
        <v>20310.1</v>
      </c>
      <c r="F96" s="8" t="s">
        <v>9</v>
      </c>
      <c r="G96" s="22"/>
    </row>
    <row r="97" s="2" customFormat="1" spans="1:7">
      <c r="A97" s="15" t="s">
        <v>165</v>
      </c>
      <c r="B97" s="16" t="s">
        <v>164</v>
      </c>
      <c r="C97" s="7">
        <v>210160</v>
      </c>
      <c r="D97" s="7">
        <v>2240</v>
      </c>
      <c r="E97" s="9">
        <f>2340</f>
        <v>2340</v>
      </c>
      <c r="F97" s="8" t="s">
        <v>9</v>
      </c>
      <c r="G97" s="22"/>
    </row>
    <row r="98" s="2" customFormat="1" spans="1:7">
      <c r="A98" s="15" t="s">
        <v>165</v>
      </c>
      <c r="B98" s="16" t="s">
        <v>164</v>
      </c>
      <c r="C98" s="7">
        <v>210160</v>
      </c>
      <c r="D98" s="7">
        <v>2240</v>
      </c>
      <c r="E98" s="9">
        <v>2877.3</v>
      </c>
      <c r="F98" s="8" t="s">
        <v>9</v>
      </c>
      <c r="G98" s="22"/>
    </row>
    <row r="99" s="2" customFormat="1" spans="1:7">
      <c r="A99" s="13" t="s">
        <v>166</v>
      </c>
      <c r="B99" s="14" t="s">
        <v>126</v>
      </c>
      <c r="C99" s="7">
        <v>210160</v>
      </c>
      <c r="D99" s="7">
        <v>2240</v>
      </c>
      <c r="E99" s="9">
        <f>20000-1145-3855</f>
        <v>15000</v>
      </c>
      <c r="F99" s="8" t="s">
        <v>9</v>
      </c>
      <c r="G99" s="23" t="s">
        <v>68</v>
      </c>
    </row>
    <row r="100" s="2" customFormat="1" spans="1:7">
      <c r="A100" s="13" t="s">
        <v>167</v>
      </c>
      <c r="B100" s="14" t="s">
        <v>120</v>
      </c>
      <c r="C100" s="7">
        <v>210160</v>
      </c>
      <c r="D100" s="7">
        <v>2240</v>
      </c>
      <c r="E100" s="9">
        <v>48000</v>
      </c>
      <c r="F100" s="8" t="s">
        <v>9</v>
      </c>
      <c r="G100" s="23" t="s">
        <v>168</v>
      </c>
    </row>
    <row r="101" s="2" customFormat="1" spans="1:7">
      <c r="A101" s="13" t="s">
        <v>169</v>
      </c>
      <c r="B101" s="14" t="s">
        <v>170</v>
      </c>
      <c r="C101" s="7">
        <v>210160</v>
      </c>
      <c r="D101" s="7">
        <v>2240</v>
      </c>
      <c r="E101" s="9">
        <f>7000+1145</f>
        <v>8145</v>
      </c>
      <c r="F101" s="8" t="s">
        <v>9</v>
      </c>
      <c r="G101" s="24" t="s">
        <v>81</v>
      </c>
    </row>
    <row r="102" s="2" customFormat="1" spans="1:7">
      <c r="A102" s="13" t="s">
        <v>171</v>
      </c>
      <c r="B102" s="14" t="s">
        <v>170</v>
      </c>
      <c r="C102" s="7">
        <v>210160</v>
      </c>
      <c r="D102" s="7">
        <v>2240</v>
      </c>
      <c r="E102" s="9">
        <f>49800-10000</f>
        <v>39800</v>
      </c>
      <c r="F102" s="8" t="s">
        <v>9</v>
      </c>
      <c r="G102" s="24" t="s">
        <v>85</v>
      </c>
    </row>
    <row r="103" spans="1:7">
      <c r="A103" s="28" t="s">
        <v>172</v>
      </c>
      <c r="B103" s="7" t="s">
        <v>173</v>
      </c>
      <c r="C103" s="7">
        <v>210160</v>
      </c>
      <c r="D103" s="7">
        <v>2271</v>
      </c>
      <c r="E103" s="9">
        <v>48400</v>
      </c>
      <c r="F103" s="8" t="s">
        <v>9</v>
      </c>
      <c r="G103" s="10"/>
    </row>
    <row r="104" spans="1:7">
      <c r="A104" s="29" t="s">
        <v>174</v>
      </c>
      <c r="B104" s="7" t="s">
        <v>175</v>
      </c>
      <c r="C104" s="7">
        <v>210160</v>
      </c>
      <c r="D104" s="7">
        <v>2272</v>
      </c>
      <c r="E104" s="9">
        <f>25952+816-5-10000</f>
        <v>16763</v>
      </c>
      <c r="F104" s="8" t="s">
        <v>9</v>
      </c>
      <c r="G104" s="10"/>
    </row>
    <row r="105" spans="1:7">
      <c r="A105" s="29" t="s">
        <v>176</v>
      </c>
      <c r="B105" s="7" t="s">
        <v>177</v>
      </c>
      <c r="C105" s="7">
        <v>210160</v>
      </c>
      <c r="D105" s="7">
        <v>2272</v>
      </c>
      <c r="E105" s="9">
        <f>12048+5-5000</f>
        <v>7053</v>
      </c>
      <c r="F105" s="8" t="s">
        <v>9</v>
      </c>
      <c r="G105" s="10"/>
    </row>
    <row r="106" s="2" customFormat="1" spans="1:7">
      <c r="A106" s="13" t="s">
        <v>178</v>
      </c>
      <c r="B106" s="14" t="s">
        <v>179</v>
      </c>
      <c r="C106" s="7">
        <v>210160</v>
      </c>
      <c r="D106" s="20">
        <v>2275</v>
      </c>
      <c r="E106" s="9">
        <f>95000-35700</f>
        <v>59300</v>
      </c>
      <c r="F106" s="8" t="s">
        <v>12</v>
      </c>
      <c r="G106" s="22"/>
    </row>
    <row r="107" spans="1:7">
      <c r="A107" s="30" t="s">
        <v>180</v>
      </c>
      <c r="B107" s="7" t="s">
        <v>181</v>
      </c>
      <c r="C107" s="7">
        <v>210160</v>
      </c>
      <c r="D107" s="7">
        <v>2273</v>
      </c>
      <c r="E107" s="9">
        <v>7990</v>
      </c>
      <c r="F107" s="8" t="s">
        <v>9</v>
      </c>
      <c r="G107" s="10"/>
    </row>
    <row r="108" spans="1:7">
      <c r="A108" s="30" t="s">
        <v>182</v>
      </c>
      <c r="B108" s="7" t="s">
        <v>183</v>
      </c>
      <c r="C108" s="7">
        <v>210160</v>
      </c>
      <c r="D108" s="7">
        <v>2273</v>
      </c>
      <c r="E108" s="9">
        <v>49900</v>
      </c>
      <c r="F108" s="8" t="s">
        <v>9</v>
      </c>
      <c r="G108" s="10"/>
    </row>
    <row r="109" spans="1:7">
      <c r="A109" s="30" t="s">
        <v>182</v>
      </c>
      <c r="B109" s="7" t="s">
        <v>183</v>
      </c>
      <c r="C109" s="7">
        <v>210160</v>
      </c>
      <c r="D109" s="7">
        <v>2273</v>
      </c>
      <c r="E109" s="9">
        <v>19424.88</v>
      </c>
      <c r="F109" s="8" t="s">
        <v>9</v>
      </c>
      <c r="G109" s="23" t="s">
        <v>68</v>
      </c>
    </row>
    <row r="110" spans="1:7">
      <c r="A110" s="30" t="s">
        <v>184</v>
      </c>
      <c r="B110" s="7" t="s">
        <v>185</v>
      </c>
      <c r="C110" s="7">
        <v>210160</v>
      </c>
      <c r="D110" s="7">
        <v>2274</v>
      </c>
      <c r="E110" s="9">
        <v>49999.99</v>
      </c>
      <c r="F110" s="8" t="s">
        <v>9</v>
      </c>
      <c r="G110" s="10"/>
    </row>
    <row r="111" spans="1:7">
      <c r="A111" s="30" t="s">
        <v>184</v>
      </c>
      <c r="B111" s="7" t="s">
        <v>185</v>
      </c>
      <c r="C111" s="7">
        <v>210160</v>
      </c>
      <c r="D111" s="7">
        <v>2274</v>
      </c>
      <c r="E111" s="9">
        <v>49000</v>
      </c>
      <c r="F111" s="8" t="s">
        <v>9</v>
      </c>
      <c r="G111" s="10"/>
    </row>
    <row r="112" spans="1:7">
      <c r="A112" s="30" t="s">
        <v>184</v>
      </c>
      <c r="B112" s="7" t="s">
        <v>185</v>
      </c>
      <c r="C112" s="7">
        <v>210160</v>
      </c>
      <c r="D112" s="7">
        <v>2274</v>
      </c>
      <c r="E112" s="9">
        <v>40575.12</v>
      </c>
      <c r="F112" s="8" t="s">
        <v>9</v>
      </c>
      <c r="G112" s="23" t="s">
        <v>68</v>
      </c>
    </row>
    <row r="113" spans="1:7">
      <c r="A113" s="30" t="s">
        <v>184</v>
      </c>
      <c r="B113" s="7" t="s">
        <v>185</v>
      </c>
      <c r="C113" s="7">
        <v>210160</v>
      </c>
      <c r="D113" s="7">
        <v>2274</v>
      </c>
      <c r="E113" s="9">
        <f>45241</f>
        <v>45241</v>
      </c>
      <c r="F113" s="8" t="s">
        <v>9</v>
      </c>
      <c r="G113" s="23" t="s">
        <v>186</v>
      </c>
    </row>
    <row r="114" spans="1:7">
      <c r="A114" s="30" t="s">
        <v>184</v>
      </c>
      <c r="B114" s="7" t="s">
        <v>185</v>
      </c>
      <c r="C114" s="7">
        <v>210160</v>
      </c>
      <c r="D114" s="7">
        <v>2274</v>
      </c>
      <c r="E114" s="9">
        <v>41000</v>
      </c>
      <c r="F114" s="8" t="s">
        <v>9</v>
      </c>
      <c r="G114" s="24" t="s">
        <v>69</v>
      </c>
    </row>
    <row r="115" spans="1:7">
      <c r="A115" s="14"/>
      <c r="B115" s="14"/>
      <c r="C115" s="7">
        <v>210160</v>
      </c>
      <c r="D115" s="7"/>
      <c r="E115" s="31"/>
      <c r="F115" s="8"/>
      <c r="G115" s="10"/>
    </row>
    <row r="116" spans="1:7">
      <c r="A116" s="30" t="s">
        <v>187</v>
      </c>
      <c r="B116" s="20" t="s">
        <v>188</v>
      </c>
      <c r="C116" s="7">
        <v>210160</v>
      </c>
      <c r="D116" s="7">
        <v>3110</v>
      </c>
      <c r="E116" s="9">
        <v>40000</v>
      </c>
      <c r="F116" s="8" t="s">
        <v>9</v>
      </c>
      <c r="G116" s="10"/>
    </row>
    <row r="117" spans="1:7">
      <c r="A117" s="30" t="s">
        <v>187</v>
      </c>
      <c r="B117" s="20" t="s">
        <v>188</v>
      </c>
      <c r="C117" s="7">
        <v>210160</v>
      </c>
      <c r="D117" s="7">
        <v>3110</v>
      </c>
      <c r="E117" s="9">
        <v>49750</v>
      </c>
      <c r="F117" s="8" t="s">
        <v>9</v>
      </c>
      <c r="G117" s="24" t="s">
        <v>189</v>
      </c>
    </row>
    <row r="118" spans="1:7">
      <c r="A118" s="11" t="s">
        <v>190</v>
      </c>
      <c r="B118" s="12" t="s">
        <v>191</v>
      </c>
      <c r="C118" s="12">
        <v>210180</v>
      </c>
      <c r="D118" s="7">
        <v>2210</v>
      </c>
      <c r="E118" s="9">
        <v>49000</v>
      </c>
      <c r="F118" s="8" t="s">
        <v>9</v>
      </c>
      <c r="G118" s="10"/>
    </row>
    <row r="119" spans="1:7">
      <c r="A119" s="11" t="s">
        <v>192</v>
      </c>
      <c r="B119" s="12" t="s">
        <v>193</v>
      </c>
      <c r="C119" s="12">
        <v>210180</v>
      </c>
      <c r="D119" s="7">
        <v>2210</v>
      </c>
      <c r="E119" s="9">
        <v>13800</v>
      </c>
      <c r="F119" s="8" t="s">
        <v>9</v>
      </c>
      <c r="G119" s="10"/>
    </row>
    <row r="120" spans="1:7">
      <c r="A120" s="11" t="s">
        <v>194</v>
      </c>
      <c r="B120" s="12" t="s">
        <v>195</v>
      </c>
      <c r="C120" s="12">
        <v>210180</v>
      </c>
      <c r="D120" s="7">
        <v>2210</v>
      </c>
      <c r="E120" s="9">
        <v>38000</v>
      </c>
      <c r="F120" s="8" t="s">
        <v>9</v>
      </c>
      <c r="G120" s="10"/>
    </row>
    <row r="121" spans="1:7">
      <c r="A121" s="11" t="s">
        <v>196</v>
      </c>
      <c r="B121" s="12" t="s">
        <v>197</v>
      </c>
      <c r="C121" s="12">
        <v>210180</v>
      </c>
      <c r="D121" s="7">
        <v>2210</v>
      </c>
      <c r="E121" s="9">
        <v>49200</v>
      </c>
      <c r="F121" s="8" t="s">
        <v>9</v>
      </c>
      <c r="G121" s="10"/>
    </row>
    <row r="122" spans="1:7">
      <c r="A122" s="13" t="s">
        <v>198</v>
      </c>
      <c r="B122" s="14" t="s">
        <v>199</v>
      </c>
      <c r="C122" s="12">
        <v>210180</v>
      </c>
      <c r="D122" s="7">
        <v>2210</v>
      </c>
      <c r="E122" s="9">
        <v>7000</v>
      </c>
      <c r="F122" s="8" t="s">
        <v>9</v>
      </c>
      <c r="G122" s="10"/>
    </row>
    <row r="123" spans="1:7">
      <c r="A123" s="13" t="s">
        <v>200</v>
      </c>
      <c r="B123" s="14" t="s">
        <v>201</v>
      </c>
      <c r="C123" s="12">
        <v>210180</v>
      </c>
      <c r="D123" s="7">
        <v>2210</v>
      </c>
      <c r="E123" s="9">
        <f t="shared" ref="E123:E125" si="1">3000+1000+24000</f>
        <v>28000</v>
      </c>
      <c r="F123" s="8" t="s">
        <v>9</v>
      </c>
      <c r="G123" s="10"/>
    </row>
    <row r="124" spans="1:7">
      <c r="A124" s="13" t="s">
        <v>200</v>
      </c>
      <c r="B124" s="14" t="s">
        <v>201</v>
      </c>
      <c r="C124" s="12">
        <v>210180</v>
      </c>
      <c r="D124" s="7">
        <v>2210</v>
      </c>
      <c r="E124" s="9">
        <v>1250</v>
      </c>
      <c r="F124" s="8" t="s">
        <v>9</v>
      </c>
      <c r="G124" s="10"/>
    </row>
    <row r="125" spans="1:7">
      <c r="A125" s="13" t="s">
        <v>200</v>
      </c>
      <c r="B125" s="14" t="s">
        <v>201</v>
      </c>
      <c r="C125" s="12">
        <v>210180</v>
      </c>
      <c r="D125" s="7">
        <v>2210</v>
      </c>
      <c r="E125" s="9">
        <v>750</v>
      </c>
      <c r="F125" s="8" t="s">
        <v>9</v>
      </c>
      <c r="G125" s="10"/>
    </row>
    <row r="126" spans="1:7">
      <c r="A126" s="11" t="s">
        <v>202</v>
      </c>
      <c r="B126" s="12" t="s">
        <v>203</v>
      </c>
      <c r="C126" s="12">
        <v>210180</v>
      </c>
      <c r="D126" s="7">
        <v>2210</v>
      </c>
      <c r="E126" s="9">
        <f>10000-2000-2000</f>
        <v>6000</v>
      </c>
      <c r="F126" s="8" t="s">
        <v>9</v>
      </c>
      <c r="G126" s="10"/>
    </row>
    <row r="127" spans="1:7">
      <c r="A127" s="11" t="s">
        <v>204</v>
      </c>
      <c r="B127" s="12" t="s">
        <v>205</v>
      </c>
      <c r="C127" s="12">
        <v>210180</v>
      </c>
      <c r="D127" s="7">
        <v>2210</v>
      </c>
      <c r="E127" s="9">
        <f>20000-5000</f>
        <v>15000</v>
      </c>
      <c r="F127" s="8" t="s">
        <v>9</v>
      </c>
      <c r="G127" s="10"/>
    </row>
    <row r="128" spans="1:7">
      <c r="A128" s="13" t="s">
        <v>206</v>
      </c>
      <c r="B128" s="12" t="s">
        <v>207</v>
      </c>
      <c r="C128" s="12">
        <v>210180</v>
      </c>
      <c r="D128" s="7">
        <v>2210</v>
      </c>
      <c r="E128" s="31">
        <f>15000</f>
        <v>15000</v>
      </c>
      <c r="F128" s="8" t="s">
        <v>9</v>
      </c>
      <c r="G128" s="10"/>
    </row>
    <row r="129" spans="1:7">
      <c r="A129" s="13" t="s">
        <v>208</v>
      </c>
      <c r="B129" s="14" t="s">
        <v>209</v>
      </c>
      <c r="C129" s="12">
        <v>210180</v>
      </c>
      <c r="D129" s="7">
        <v>2210</v>
      </c>
      <c r="E129" s="9">
        <v>2000</v>
      </c>
      <c r="F129" s="8" t="s">
        <v>9</v>
      </c>
      <c r="G129" s="10"/>
    </row>
    <row r="130" spans="1:7">
      <c r="A130" s="13" t="s">
        <v>210</v>
      </c>
      <c r="B130" s="14" t="s">
        <v>211</v>
      </c>
      <c r="C130" s="12">
        <v>210180</v>
      </c>
      <c r="D130" s="7">
        <v>2210</v>
      </c>
      <c r="E130" s="9">
        <f>20000-20000</f>
        <v>0</v>
      </c>
      <c r="F130" s="8" t="s">
        <v>9</v>
      </c>
      <c r="G130" s="10"/>
    </row>
    <row r="131" spans="1:7">
      <c r="A131" s="32" t="s">
        <v>212</v>
      </c>
      <c r="B131" s="33" t="s">
        <v>213</v>
      </c>
      <c r="C131" s="12">
        <v>210180</v>
      </c>
      <c r="D131" s="34">
        <v>2210</v>
      </c>
      <c r="E131" s="18">
        <f>5000</f>
        <v>5000</v>
      </c>
      <c r="F131" s="8" t="s">
        <v>9</v>
      </c>
      <c r="G131" s="24" t="s">
        <v>214</v>
      </c>
    </row>
    <row r="132" spans="1:7">
      <c r="A132" s="13" t="s">
        <v>215</v>
      </c>
      <c r="B132" s="14" t="s">
        <v>216</v>
      </c>
      <c r="C132" s="12">
        <v>210180</v>
      </c>
      <c r="D132" s="7">
        <v>2210</v>
      </c>
      <c r="E132" s="9">
        <v>13000</v>
      </c>
      <c r="F132" s="8" t="s">
        <v>9</v>
      </c>
      <c r="G132" s="10"/>
    </row>
    <row r="133" spans="1:7">
      <c r="A133" s="13" t="s">
        <v>217</v>
      </c>
      <c r="B133" s="14" t="s">
        <v>218</v>
      </c>
      <c r="C133" s="12">
        <v>210180</v>
      </c>
      <c r="D133" s="7">
        <v>2210</v>
      </c>
      <c r="E133" s="9">
        <v>5000</v>
      </c>
      <c r="F133" s="8" t="s">
        <v>9</v>
      </c>
      <c r="G133" s="10"/>
    </row>
    <row r="134" spans="1:7">
      <c r="A134" s="13" t="s">
        <v>219</v>
      </c>
      <c r="B134" s="14" t="s">
        <v>220</v>
      </c>
      <c r="C134" s="12">
        <v>210180</v>
      </c>
      <c r="D134" s="7">
        <v>2210</v>
      </c>
      <c r="E134" s="9">
        <f>170000-48000-34000</f>
        <v>88000</v>
      </c>
      <c r="F134" s="8" t="s">
        <v>12</v>
      </c>
      <c r="G134" s="10"/>
    </row>
    <row r="135" s="1" customFormat="1" spans="1:7">
      <c r="A135" s="15" t="s">
        <v>221</v>
      </c>
      <c r="B135" s="16" t="s">
        <v>222</v>
      </c>
      <c r="C135" s="12">
        <v>210180</v>
      </c>
      <c r="D135" s="17">
        <v>2210</v>
      </c>
      <c r="E135" s="35">
        <v>13000</v>
      </c>
      <c r="F135" s="23" t="s">
        <v>9</v>
      </c>
      <c r="G135" s="19"/>
    </row>
    <row r="136" s="1" customFormat="1" spans="1:7">
      <c r="A136" s="11" t="s">
        <v>223</v>
      </c>
      <c r="B136" s="12" t="s">
        <v>224</v>
      </c>
      <c r="C136" s="12">
        <v>210180</v>
      </c>
      <c r="D136" s="7">
        <v>2210</v>
      </c>
      <c r="E136" s="9">
        <f>2000+5000</f>
        <v>7000</v>
      </c>
      <c r="F136" s="8" t="s">
        <v>9</v>
      </c>
      <c r="G136" s="19"/>
    </row>
    <row r="137" s="1" customFormat="1" spans="1:7">
      <c r="A137" s="11" t="s">
        <v>190</v>
      </c>
      <c r="B137" s="12" t="s">
        <v>191</v>
      </c>
      <c r="C137" s="12">
        <v>210180</v>
      </c>
      <c r="D137" s="7">
        <v>2210</v>
      </c>
      <c r="E137" s="9">
        <f>3000</f>
        <v>3000</v>
      </c>
      <c r="F137" s="8" t="s">
        <v>9</v>
      </c>
      <c r="G137" s="24" t="s">
        <v>214</v>
      </c>
    </row>
    <row r="138" s="1" customFormat="1" spans="1:7">
      <c r="A138" s="13" t="s">
        <v>198</v>
      </c>
      <c r="B138" s="14" t="s">
        <v>199</v>
      </c>
      <c r="C138" s="12">
        <v>210180</v>
      </c>
      <c r="D138" s="7">
        <v>2210</v>
      </c>
      <c r="E138" s="9">
        <v>2900</v>
      </c>
      <c r="F138" s="8" t="s">
        <v>9</v>
      </c>
      <c r="G138" s="24" t="s">
        <v>214</v>
      </c>
    </row>
    <row r="139" s="1" customFormat="1" spans="1:7">
      <c r="A139" s="11" t="s">
        <v>204</v>
      </c>
      <c r="B139" s="12" t="s">
        <v>205</v>
      </c>
      <c r="C139" s="12">
        <v>210180</v>
      </c>
      <c r="D139" s="7">
        <v>2210</v>
      </c>
      <c r="E139" s="9">
        <v>1000</v>
      </c>
      <c r="F139" s="8" t="s">
        <v>9</v>
      </c>
      <c r="G139" s="24" t="s">
        <v>214</v>
      </c>
    </row>
    <row r="140" s="1" customFormat="1" spans="1:7">
      <c r="A140" s="13" t="s">
        <v>206</v>
      </c>
      <c r="B140" s="12" t="s">
        <v>207</v>
      </c>
      <c r="C140" s="12">
        <v>210180</v>
      </c>
      <c r="D140" s="7">
        <v>2210</v>
      </c>
      <c r="E140" s="31">
        <v>1400</v>
      </c>
      <c r="F140" s="8" t="s">
        <v>9</v>
      </c>
      <c r="G140" s="24" t="s">
        <v>214</v>
      </c>
    </row>
    <row r="141" s="1" customFormat="1" spans="1:7">
      <c r="A141" s="13" t="s">
        <v>206</v>
      </c>
      <c r="B141" s="12" t="s">
        <v>207</v>
      </c>
      <c r="C141" s="12">
        <v>210180</v>
      </c>
      <c r="D141" s="7">
        <v>2210</v>
      </c>
      <c r="E141" s="31">
        <v>600</v>
      </c>
      <c r="F141" s="8" t="s">
        <v>9</v>
      </c>
      <c r="G141" s="24" t="s">
        <v>214</v>
      </c>
    </row>
    <row r="142" s="1" customFormat="1" spans="1:7">
      <c r="A142" s="13" t="s">
        <v>225</v>
      </c>
      <c r="B142" s="14" t="s">
        <v>216</v>
      </c>
      <c r="C142" s="12">
        <v>210180</v>
      </c>
      <c r="D142" s="7">
        <v>2210</v>
      </c>
      <c r="E142" s="9">
        <f>5000</f>
        <v>5000</v>
      </c>
      <c r="F142" s="8" t="s">
        <v>9</v>
      </c>
      <c r="G142" s="24" t="s">
        <v>214</v>
      </c>
    </row>
    <row r="143" s="1" customFormat="1" spans="1:7">
      <c r="A143" s="13" t="s">
        <v>217</v>
      </c>
      <c r="B143" s="14" t="s">
        <v>218</v>
      </c>
      <c r="C143" s="12">
        <v>210180</v>
      </c>
      <c r="D143" s="7">
        <v>2210</v>
      </c>
      <c r="E143" s="9">
        <f>4930</f>
        <v>4930</v>
      </c>
      <c r="F143" s="8" t="s">
        <v>9</v>
      </c>
      <c r="G143" s="24" t="s">
        <v>214</v>
      </c>
    </row>
    <row r="144" s="1" customFormat="1" spans="1:7">
      <c r="A144" s="13" t="s">
        <v>217</v>
      </c>
      <c r="B144" s="14" t="s">
        <v>218</v>
      </c>
      <c r="C144" s="12">
        <v>210180</v>
      </c>
      <c r="D144" s="7">
        <v>2210</v>
      </c>
      <c r="E144" s="9">
        <f>70</f>
        <v>70</v>
      </c>
      <c r="F144" s="8" t="s">
        <v>9</v>
      </c>
      <c r="G144" s="24" t="s">
        <v>214</v>
      </c>
    </row>
    <row r="145" s="1" customFormat="1" spans="1:7">
      <c r="A145" s="13" t="s">
        <v>226</v>
      </c>
      <c r="B145" s="14" t="s">
        <v>227</v>
      </c>
      <c r="C145" s="12">
        <v>210180</v>
      </c>
      <c r="D145" s="7">
        <v>2210</v>
      </c>
      <c r="E145" s="31">
        <f>3560</f>
        <v>3560</v>
      </c>
      <c r="F145" s="8" t="s">
        <v>9</v>
      </c>
      <c r="G145" s="24" t="s">
        <v>214</v>
      </c>
    </row>
    <row r="146" s="1" customFormat="1" spans="1:7">
      <c r="A146" s="13" t="s">
        <v>226</v>
      </c>
      <c r="B146" s="14" t="s">
        <v>227</v>
      </c>
      <c r="C146" s="12">
        <v>210180</v>
      </c>
      <c r="D146" s="7">
        <v>2210</v>
      </c>
      <c r="E146" s="31">
        <f>40</f>
        <v>40</v>
      </c>
      <c r="F146" s="8" t="s">
        <v>9</v>
      </c>
      <c r="G146" s="24" t="s">
        <v>214</v>
      </c>
    </row>
    <row r="147" s="1" customFormat="1" spans="1:7">
      <c r="A147" s="13" t="s">
        <v>228</v>
      </c>
      <c r="B147" s="14" t="s">
        <v>229</v>
      </c>
      <c r="C147" s="12">
        <v>210180</v>
      </c>
      <c r="D147" s="7">
        <v>2210</v>
      </c>
      <c r="E147" s="31">
        <f>2500</f>
        <v>2500</v>
      </c>
      <c r="F147" s="8" t="s">
        <v>9</v>
      </c>
      <c r="G147" s="24" t="s">
        <v>214</v>
      </c>
    </row>
    <row r="148" s="1" customFormat="1" spans="1:7">
      <c r="A148" s="13" t="s">
        <v>230</v>
      </c>
      <c r="B148" s="14" t="s">
        <v>231</v>
      </c>
      <c r="C148" s="12">
        <v>210180</v>
      </c>
      <c r="D148" s="20">
        <v>2210</v>
      </c>
      <c r="E148" s="9">
        <v>49800</v>
      </c>
      <c r="F148" s="24" t="s">
        <v>9</v>
      </c>
      <c r="G148" s="24" t="s">
        <v>214</v>
      </c>
    </row>
    <row r="149" spans="1:7">
      <c r="A149" s="13" t="s">
        <v>232</v>
      </c>
      <c r="B149" s="14" t="s">
        <v>233</v>
      </c>
      <c r="C149" s="12">
        <v>210180</v>
      </c>
      <c r="D149" s="20">
        <v>2240</v>
      </c>
      <c r="E149" s="9">
        <v>190000</v>
      </c>
      <c r="F149" s="8" t="s">
        <v>12</v>
      </c>
      <c r="G149" s="22"/>
    </row>
    <row r="150" s="2" customFormat="1" spans="1:7">
      <c r="A150" s="11" t="s">
        <v>234</v>
      </c>
      <c r="B150" s="12" t="s">
        <v>235</v>
      </c>
      <c r="C150" s="12">
        <v>210180</v>
      </c>
      <c r="D150" s="20">
        <v>2240</v>
      </c>
      <c r="E150" s="9">
        <f>60000-21000</f>
        <v>39000</v>
      </c>
      <c r="F150" s="8" t="s">
        <v>9</v>
      </c>
      <c r="G150" s="22"/>
    </row>
    <row r="151" s="2" customFormat="1" spans="1:7">
      <c r="A151" s="11" t="s">
        <v>236</v>
      </c>
      <c r="B151" s="12" t="s">
        <v>237</v>
      </c>
      <c r="C151" s="12">
        <v>210180</v>
      </c>
      <c r="D151" s="20">
        <v>2240</v>
      </c>
      <c r="E151" s="9">
        <f>30000-20000</f>
        <v>10000</v>
      </c>
      <c r="F151" s="8" t="s">
        <v>9</v>
      </c>
      <c r="G151" s="22"/>
    </row>
    <row r="152" s="2" customFormat="1" spans="1:7">
      <c r="A152" s="13" t="s">
        <v>238</v>
      </c>
      <c r="B152" s="14" t="s">
        <v>239</v>
      </c>
      <c r="C152" s="12">
        <v>210180</v>
      </c>
      <c r="D152" s="20">
        <v>2240</v>
      </c>
      <c r="E152" s="9">
        <v>10000</v>
      </c>
      <c r="F152" s="8" t="s">
        <v>9</v>
      </c>
      <c r="G152" s="22"/>
    </row>
    <row r="153" s="2" customFormat="1" spans="1:7">
      <c r="A153" s="13" t="s">
        <v>240</v>
      </c>
      <c r="B153" s="14" t="s">
        <v>241</v>
      </c>
      <c r="C153" s="12">
        <v>210180</v>
      </c>
      <c r="D153" s="20">
        <v>2240</v>
      </c>
      <c r="E153" s="9">
        <v>160000</v>
      </c>
      <c r="F153" s="8" t="s">
        <v>12</v>
      </c>
      <c r="G153" s="22"/>
    </row>
    <row r="154" s="2" customFormat="1" spans="1:7">
      <c r="A154" s="13" t="s">
        <v>240</v>
      </c>
      <c r="B154" s="14" t="s">
        <v>241</v>
      </c>
      <c r="C154" s="12">
        <v>210180</v>
      </c>
      <c r="D154" s="20">
        <v>2240</v>
      </c>
      <c r="E154" s="9">
        <v>30000</v>
      </c>
      <c r="F154" s="8" t="s">
        <v>12</v>
      </c>
      <c r="G154" s="22"/>
    </row>
    <row r="155" s="1" customFormat="1" spans="1:7">
      <c r="A155" s="15" t="s">
        <v>242</v>
      </c>
      <c r="B155" s="16" t="s">
        <v>243</v>
      </c>
      <c r="C155" s="12">
        <v>210180</v>
      </c>
      <c r="D155" s="17">
        <v>2240</v>
      </c>
      <c r="E155" s="35">
        <v>15000</v>
      </c>
      <c r="F155" s="23" t="s">
        <v>9</v>
      </c>
      <c r="G155" s="19"/>
    </row>
    <row r="156" s="1" customFormat="1" spans="1:7">
      <c r="A156" s="15" t="s">
        <v>244</v>
      </c>
      <c r="B156" s="16" t="s">
        <v>245</v>
      </c>
      <c r="C156" s="12">
        <v>210180</v>
      </c>
      <c r="D156" s="17">
        <v>2240</v>
      </c>
      <c r="E156" s="35">
        <v>15000</v>
      </c>
      <c r="F156" s="23" t="s">
        <v>9</v>
      </c>
      <c r="G156" s="19"/>
    </row>
    <row r="157" s="1" customFormat="1" spans="1:7">
      <c r="A157" s="15" t="s">
        <v>246</v>
      </c>
      <c r="B157" s="16" t="s">
        <v>247</v>
      </c>
      <c r="C157" s="12">
        <v>210180</v>
      </c>
      <c r="D157" s="17">
        <v>2240</v>
      </c>
      <c r="E157" s="35">
        <v>20000</v>
      </c>
      <c r="F157" s="23" t="s">
        <v>9</v>
      </c>
      <c r="G157" s="19"/>
    </row>
    <row r="158" s="2" customFormat="1" spans="1:7">
      <c r="A158" s="11" t="s">
        <v>248</v>
      </c>
      <c r="B158" s="12" t="s">
        <v>104</v>
      </c>
      <c r="C158" s="12">
        <v>210180</v>
      </c>
      <c r="D158" s="20">
        <v>2240</v>
      </c>
      <c r="E158" s="9">
        <v>25000</v>
      </c>
      <c r="F158" s="8" t="s">
        <v>9</v>
      </c>
      <c r="G158" s="22"/>
    </row>
    <row r="159" s="2" customFormat="1" spans="1:7">
      <c r="A159" s="11" t="s">
        <v>249</v>
      </c>
      <c r="B159" s="12" t="s">
        <v>250</v>
      </c>
      <c r="C159" s="12">
        <v>210180</v>
      </c>
      <c r="D159" s="20">
        <v>2240</v>
      </c>
      <c r="E159" s="9">
        <v>48000</v>
      </c>
      <c r="F159" s="8" t="s">
        <v>9</v>
      </c>
      <c r="G159" s="22"/>
    </row>
    <row r="160" s="2" customFormat="1" spans="1:7">
      <c r="A160" s="11" t="s">
        <v>251</v>
      </c>
      <c r="B160" s="12" t="s">
        <v>252</v>
      </c>
      <c r="C160" s="12">
        <v>210180</v>
      </c>
      <c r="D160" s="20">
        <v>2240</v>
      </c>
      <c r="E160" s="9">
        <v>40000</v>
      </c>
      <c r="F160" s="8" t="s">
        <v>9</v>
      </c>
      <c r="G160" s="22"/>
    </row>
    <row r="161" s="2" customFormat="1" spans="1:7">
      <c r="A161" s="13" t="s">
        <v>157</v>
      </c>
      <c r="B161" s="14" t="s">
        <v>158</v>
      </c>
      <c r="C161" s="12">
        <v>210180</v>
      </c>
      <c r="D161" s="20">
        <v>2240</v>
      </c>
      <c r="E161" s="9">
        <f>5701.05</f>
        <v>5701.05</v>
      </c>
      <c r="F161" s="8" t="s">
        <v>9</v>
      </c>
      <c r="G161" s="23" t="s">
        <v>186</v>
      </c>
    </row>
    <row r="162" s="2" customFormat="1" spans="1:7">
      <c r="A162" s="11" t="s">
        <v>253</v>
      </c>
      <c r="B162" s="12" t="s">
        <v>254</v>
      </c>
      <c r="C162" s="12">
        <v>210180</v>
      </c>
      <c r="D162" s="20">
        <v>2240</v>
      </c>
      <c r="E162" s="9">
        <f>4298.95</f>
        <v>4298.95</v>
      </c>
      <c r="F162" s="8" t="s">
        <v>9</v>
      </c>
      <c r="G162" s="23" t="s">
        <v>186</v>
      </c>
    </row>
    <row r="163" s="2" customFormat="1" spans="1:7">
      <c r="A163" s="13" t="s">
        <v>234</v>
      </c>
      <c r="B163" s="14" t="s">
        <v>235</v>
      </c>
      <c r="C163" s="12">
        <v>210180</v>
      </c>
      <c r="D163" s="20">
        <v>2240</v>
      </c>
      <c r="E163" s="9">
        <v>6000</v>
      </c>
      <c r="F163" s="24" t="s">
        <v>9</v>
      </c>
      <c r="G163" s="24" t="s">
        <v>214</v>
      </c>
    </row>
    <row r="164" s="2" customFormat="1" spans="1:7">
      <c r="A164" s="13" t="s">
        <v>234</v>
      </c>
      <c r="B164" s="14" t="s">
        <v>235</v>
      </c>
      <c r="C164" s="12">
        <v>210180</v>
      </c>
      <c r="D164" s="20">
        <v>2240</v>
      </c>
      <c r="E164" s="9">
        <v>5000</v>
      </c>
      <c r="F164" s="24" t="s">
        <v>9</v>
      </c>
      <c r="G164" s="24" t="s">
        <v>214</v>
      </c>
    </row>
    <row r="165" s="2" customFormat="1" spans="1:7">
      <c r="A165" s="13" t="s">
        <v>234</v>
      </c>
      <c r="B165" s="14" t="s">
        <v>235</v>
      </c>
      <c r="C165" s="12">
        <v>210180</v>
      </c>
      <c r="D165" s="20">
        <v>2240</v>
      </c>
      <c r="E165" s="9">
        <v>9000</v>
      </c>
      <c r="F165" s="24" t="s">
        <v>9</v>
      </c>
      <c r="G165" s="24" t="s">
        <v>214</v>
      </c>
    </row>
    <row r="166" s="2" customFormat="1" spans="1:7">
      <c r="A166" s="13" t="s">
        <v>234</v>
      </c>
      <c r="B166" s="14" t="s">
        <v>235</v>
      </c>
      <c r="C166" s="12">
        <v>210180</v>
      </c>
      <c r="D166" s="20">
        <v>2240</v>
      </c>
      <c r="E166" s="9">
        <v>3750</v>
      </c>
      <c r="F166" s="24" t="s">
        <v>9</v>
      </c>
      <c r="G166" s="24" t="s">
        <v>214</v>
      </c>
    </row>
    <row r="167" s="2" customFormat="1" spans="1:7">
      <c r="A167" s="13" t="s">
        <v>234</v>
      </c>
      <c r="B167" s="14" t="s">
        <v>235</v>
      </c>
      <c r="C167" s="12">
        <v>210180</v>
      </c>
      <c r="D167" s="20">
        <v>2240</v>
      </c>
      <c r="E167" s="9">
        <v>1250</v>
      </c>
      <c r="F167" s="24" t="s">
        <v>9</v>
      </c>
      <c r="G167" s="24" t="s">
        <v>214</v>
      </c>
    </row>
    <row r="168" s="2" customFormat="1" spans="1:7">
      <c r="A168" s="13" t="s">
        <v>236</v>
      </c>
      <c r="B168" s="14" t="s">
        <v>237</v>
      </c>
      <c r="C168" s="12">
        <v>210180</v>
      </c>
      <c r="D168" s="20">
        <v>2240</v>
      </c>
      <c r="E168" s="9">
        <v>24000</v>
      </c>
      <c r="F168" s="24" t="s">
        <v>9</v>
      </c>
      <c r="G168" s="24" t="s">
        <v>214</v>
      </c>
    </row>
    <row r="169" s="2" customFormat="1" spans="1:7">
      <c r="A169" s="12" t="s">
        <v>255</v>
      </c>
      <c r="B169" s="12"/>
      <c r="C169" s="12">
        <v>210180</v>
      </c>
      <c r="D169" s="20"/>
      <c r="E169" s="9" t="e">
        <f>#REF!+#REF!</f>
        <v>#REF!</v>
      </c>
      <c r="F169" s="24"/>
      <c r="G169" s="22"/>
    </row>
    <row r="170" s="2" customFormat="1" spans="1:7">
      <c r="A170" s="12" t="s">
        <v>256</v>
      </c>
      <c r="B170" s="12"/>
      <c r="C170" s="12">
        <v>210180</v>
      </c>
      <c r="D170" s="20"/>
      <c r="E170" s="9"/>
      <c r="F170" s="24"/>
      <c r="G170" s="22"/>
    </row>
    <row r="171" s="2" customFormat="1" spans="1:7">
      <c r="A171" s="13" t="s">
        <v>257</v>
      </c>
      <c r="B171" s="14" t="s">
        <v>258</v>
      </c>
      <c r="C171" s="12">
        <v>210180</v>
      </c>
      <c r="D171" s="20">
        <v>2210</v>
      </c>
      <c r="E171" s="9">
        <v>15000</v>
      </c>
      <c r="F171" s="8" t="s">
        <v>12</v>
      </c>
      <c r="G171" s="22"/>
    </row>
    <row r="172" spans="1:7">
      <c r="A172" s="11" t="s">
        <v>259</v>
      </c>
      <c r="B172" s="12" t="s">
        <v>205</v>
      </c>
      <c r="C172" s="12">
        <v>217693</v>
      </c>
      <c r="D172" s="7">
        <v>2210</v>
      </c>
      <c r="E172" s="31">
        <v>20000</v>
      </c>
      <c r="F172" s="8" t="s">
        <v>9</v>
      </c>
      <c r="G172" s="10"/>
    </row>
    <row r="173" spans="1:7">
      <c r="A173" s="11" t="s">
        <v>260</v>
      </c>
      <c r="B173" s="12" t="s">
        <v>261</v>
      </c>
      <c r="C173" s="12">
        <v>217693</v>
      </c>
      <c r="D173" s="7">
        <v>2240</v>
      </c>
      <c r="E173" s="9">
        <f>50000-25000-10000</f>
        <v>15000</v>
      </c>
      <c r="F173" s="8" t="s">
        <v>9</v>
      </c>
      <c r="G173" s="10"/>
    </row>
    <row r="174" spans="1:7">
      <c r="A174" s="11" t="s">
        <v>260</v>
      </c>
      <c r="B174" s="12" t="s">
        <v>261</v>
      </c>
      <c r="C174" s="12">
        <v>217693</v>
      </c>
      <c r="D174" s="7">
        <v>2240</v>
      </c>
      <c r="E174" s="9">
        <f>70000-46000</f>
        <v>24000</v>
      </c>
      <c r="F174" s="8" t="s">
        <v>9</v>
      </c>
      <c r="G174" s="10"/>
    </row>
    <row r="175" spans="1:7">
      <c r="A175" s="32" t="s">
        <v>212</v>
      </c>
      <c r="B175" s="33" t="s">
        <v>213</v>
      </c>
      <c r="C175" s="47" t="s">
        <v>262</v>
      </c>
      <c r="D175" s="34">
        <v>2210</v>
      </c>
      <c r="E175" s="18">
        <v>5000</v>
      </c>
      <c r="F175" s="8" t="s">
        <v>9</v>
      </c>
      <c r="G175" s="10"/>
    </row>
    <row r="176" spans="1:7">
      <c r="A176" s="13" t="s">
        <v>225</v>
      </c>
      <c r="B176" s="14" t="s">
        <v>216</v>
      </c>
      <c r="C176" s="47" t="s">
        <v>262</v>
      </c>
      <c r="D176" s="7">
        <v>2210</v>
      </c>
      <c r="E176" s="31">
        <f>7200</f>
        <v>7200</v>
      </c>
      <c r="F176" s="8" t="s">
        <v>9</v>
      </c>
      <c r="G176" s="10"/>
    </row>
    <row r="177" spans="1:7">
      <c r="A177" s="13" t="s">
        <v>225</v>
      </c>
      <c r="B177" s="14" t="s">
        <v>216</v>
      </c>
      <c r="C177" s="47" t="s">
        <v>262</v>
      </c>
      <c r="D177" s="7">
        <v>2210</v>
      </c>
      <c r="E177" s="31">
        <f>2800</f>
        <v>2800</v>
      </c>
      <c r="F177" s="8" t="s">
        <v>9</v>
      </c>
      <c r="G177" s="10"/>
    </row>
    <row r="178" spans="1:7">
      <c r="A178" s="13" t="s">
        <v>263</v>
      </c>
      <c r="B178" s="14" t="s">
        <v>218</v>
      </c>
      <c r="C178" s="47" t="s">
        <v>262</v>
      </c>
      <c r="D178" s="7">
        <v>2210</v>
      </c>
      <c r="E178" s="31">
        <f>2320</f>
        <v>2320</v>
      </c>
      <c r="F178" s="8" t="s">
        <v>9</v>
      </c>
      <c r="G178" s="10"/>
    </row>
    <row r="179" spans="1:7">
      <c r="A179" s="13" t="s">
        <v>263</v>
      </c>
      <c r="B179" s="14" t="s">
        <v>218</v>
      </c>
      <c r="C179" s="47" t="s">
        <v>262</v>
      </c>
      <c r="D179" s="7">
        <v>2210</v>
      </c>
      <c r="E179" s="31">
        <f>12680</f>
        <v>12680</v>
      </c>
      <c r="F179" s="8" t="s">
        <v>9</v>
      </c>
      <c r="G179" s="10"/>
    </row>
    <row r="180" spans="1:7">
      <c r="A180" s="13" t="s">
        <v>264</v>
      </c>
      <c r="B180" s="14" t="s">
        <v>265</v>
      </c>
      <c r="C180" s="47" t="s">
        <v>262</v>
      </c>
      <c r="D180" s="7">
        <v>2210</v>
      </c>
      <c r="E180" s="31">
        <v>10000</v>
      </c>
      <c r="F180" s="8" t="s">
        <v>9</v>
      </c>
      <c r="G180" s="10"/>
    </row>
    <row r="181" spans="1:7">
      <c r="A181" s="13" t="s">
        <v>228</v>
      </c>
      <c r="B181" s="14" t="s">
        <v>229</v>
      </c>
      <c r="C181" s="47" t="s">
        <v>262</v>
      </c>
      <c r="D181" s="7">
        <v>2210</v>
      </c>
      <c r="E181" s="31">
        <v>20000</v>
      </c>
      <c r="F181" s="8" t="s">
        <v>9</v>
      </c>
      <c r="G181" s="10"/>
    </row>
    <row r="182" spans="1:7">
      <c r="A182" s="13" t="s">
        <v>266</v>
      </c>
      <c r="B182" s="14" t="s">
        <v>227</v>
      </c>
      <c r="C182" s="47" t="s">
        <v>262</v>
      </c>
      <c r="D182" s="7">
        <v>2210</v>
      </c>
      <c r="E182" s="31">
        <v>10000</v>
      </c>
      <c r="F182" s="8" t="s">
        <v>9</v>
      </c>
      <c r="G182" s="10"/>
    </row>
    <row r="183" spans="1:7">
      <c r="A183" s="13" t="s">
        <v>206</v>
      </c>
      <c r="B183" s="14" t="s">
        <v>207</v>
      </c>
      <c r="C183" s="47" t="s">
        <v>262</v>
      </c>
      <c r="D183" s="7">
        <v>2210</v>
      </c>
      <c r="E183" s="31">
        <v>30000</v>
      </c>
      <c r="F183" s="8" t="s">
        <v>9</v>
      </c>
      <c r="G183" s="10"/>
    </row>
    <row r="184" spans="1:7">
      <c r="A184" s="32" t="s">
        <v>212</v>
      </c>
      <c r="B184" s="33" t="s">
        <v>213</v>
      </c>
      <c r="C184" s="47" t="s">
        <v>262</v>
      </c>
      <c r="D184" s="34">
        <v>2210</v>
      </c>
      <c r="E184" s="18">
        <v>5000</v>
      </c>
      <c r="F184" s="8" t="s">
        <v>9</v>
      </c>
      <c r="G184" s="24" t="s">
        <v>214</v>
      </c>
    </row>
    <row r="185" spans="1:7">
      <c r="A185" s="13" t="s">
        <v>225</v>
      </c>
      <c r="B185" s="14" t="s">
        <v>216</v>
      </c>
      <c r="C185" s="47" t="s">
        <v>262</v>
      </c>
      <c r="D185" s="7">
        <v>2210</v>
      </c>
      <c r="E185" s="31">
        <v>10000</v>
      </c>
      <c r="F185" s="8" t="s">
        <v>9</v>
      </c>
      <c r="G185" s="24" t="s">
        <v>214</v>
      </c>
    </row>
    <row r="186" spans="1:7">
      <c r="A186" s="13" t="s">
        <v>263</v>
      </c>
      <c r="B186" s="14" t="s">
        <v>218</v>
      </c>
      <c r="C186" s="47" t="s">
        <v>262</v>
      </c>
      <c r="D186" s="7">
        <v>2210</v>
      </c>
      <c r="E186" s="31">
        <f>10000</f>
        <v>10000</v>
      </c>
      <c r="F186" s="8" t="s">
        <v>9</v>
      </c>
      <c r="G186" s="24" t="s">
        <v>214</v>
      </c>
    </row>
    <row r="187" spans="1:7">
      <c r="A187" s="13" t="s">
        <v>266</v>
      </c>
      <c r="B187" s="14" t="s">
        <v>227</v>
      </c>
      <c r="C187" s="47" t="s">
        <v>262</v>
      </c>
      <c r="D187" s="7">
        <v>2210</v>
      </c>
      <c r="E187" s="31">
        <f>2970</f>
        <v>2970</v>
      </c>
      <c r="F187" s="8" t="s">
        <v>9</v>
      </c>
      <c r="G187" s="24" t="s">
        <v>214</v>
      </c>
    </row>
    <row r="188" spans="1:7">
      <c r="A188" s="13" t="s">
        <v>266</v>
      </c>
      <c r="B188" s="14" t="s">
        <v>227</v>
      </c>
      <c r="C188" s="47" t="s">
        <v>262</v>
      </c>
      <c r="D188" s="7">
        <v>2210</v>
      </c>
      <c r="E188" s="31">
        <f>30</f>
        <v>30</v>
      </c>
      <c r="F188" s="8" t="s">
        <v>9</v>
      </c>
      <c r="G188" s="24" t="s">
        <v>214</v>
      </c>
    </row>
    <row r="189" spans="1:7">
      <c r="A189" s="13" t="s">
        <v>206</v>
      </c>
      <c r="B189" s="14" t="s">
        <v>207</v>
      </c>
      <c r="C189" s="47" t="s">
        <v>262</v>
      </c>
      <c r="D189" s="7">
        <v>2210</v>
      </c>
      <c r="E189" s="31">
        <f>2000</f>
        <v>2000</v>
      </c>
      <c r="F189" s="8" t="s">
        <v>9</v>
      </c>
      <c r="G189" s="24" t="s">
        <v>214</v>
      </c>
    </row>
    <row r="190" spans="1:7">
      <c r="A190" s="13" t="s">
        <v>267</v>
      </c>
      <c r="B190" s="14" t="s">
        <v>235</v>
      </c>
      <c r="C190" s="47" t="s">
        <v>262</v>
      </c>
      <c r="D190" s="20">
        <v>2240</v>
      </c>
      <c r="E190" s="9">
        <f>49000-39000</f>
        <v>10000</v>
      </c>
      <c r="F190" s="8" t="s">
        <v>9</v>
      </c>
      <c r="G190" s="10"/>
    </row>
    <row r="191" spans="1:7">
      <c r="A191" s="13" t="s">
        <v>267</v>
      </c>
      <c r="B191" s="14" t="s">
        <v>235</v>
      </c>
      <c r="C191" s="47" t="s">
        <v>262</v>
      </c>
      <c r="D191" s="20">
        <v>2240</v>
      </c>
      <c r="E191" s="9">
        <v>6664</v>
      </c>
      <c r="F191" s="8" t="s">
        <v>9</v>
      </c>
      <c r="G191" s="24" t="s">
        <v>85</v>
      </c>
    </row>
    <row r="192" spans="1:7">
      <c r="A192" s="13" t="s">
        <v>267</v>
      </c>
      <c r="B192" s="14" t="s">
        <v>235</v>
      </c>
      <c r="C192" s="47" t="s">
        <v>262</v>
      </c>
      <c r="D192" s="20">
        <v>2240</v>
      </c>
      <c r="E192" s="9">
        <v>5500</v>
      </c>
      <c r="F192" s="8" t="s">
        <v>9</v>
      </c>
      <c r="G192" s="24" t="s">
        <v>85</v>
      </c>
    </row>
    <row r="193" spans="1:7">
      <c r="A193" s="13" t="s">
        <v>267</v>
      </c>
      <c r="B193" s="14" t="s">
        <v>235</v>
      </c>
      <c r="C193" s="47" t="s">
        <v>262</v>
      </c>
      <c r="D193" s="20">
        <v>2240</v>
      </c>
      <c r="E193" s="9">
        <v>9800</v>
      </c>
      <c r="F193" s="8" t="s">
        <v>9</v>
      </c>
      <c r="G193" s="24" t="s">
        <v>85</v>
      </c>
    </row>
    <row r="194" spans="1:7">
      <c r="A194" s="13" t="s">
        <v>267</v>
      </c>
      <c r="B194" s="14" t="s">
        <v>235</v>
      </c>
      <c r="C194" s="47" t="s">
        <v>262</v>
      </c>
      <c r="D194" s="20">
        <v>2240</v>
      </c>
      <c r="E194" s="9">
        <v>4000</v>
      </c>
      <c r="F194" s="8" t="s">
        <v>9</v>
      </c>
      <c r="G194" s="24" t="s">
        <v>85</v>
      </c>
    </row>
    <row r="195" spans="1:7">
      <c r="A195" s="13" t="s">
        <v>267</v>
      </c>
      <c r="B195" s="14" t="s">
        <v>235</v>
      </c>
      <c r="C195" s="47" t="s">
        <v>262</v>
      </c>
      <c r="D195" s="20">
        <v>2240</v>
      </c>
      <c r="E195" s="9">
        <v>14036</v>
      </c>
      <c r="F195" s="8" t="s">
        <v>9</v>
      </c>
      <c r="G195" s="24" t="s">
        <v>85</v>
      </c>
    </row>
    <row r="196" spans="1:7">
      <c r="A196" s="11" t="s">
        <v>268</v>
      </c>
      <c r="B196" s="12" t="s">
        <v>237</v>
      </c>
      <c r="C196" s="47" t="s">
        <v>262</v>
      </c>
      <c r="D196" s="7">
        <v>2240</v>
      </c>
      <c r="E196" s="9">
        <v>4000</v>
      </c>
      <c r="F196" s="8" t="s">
        <v>9</v>
      </c>
      <c r="G196" s="10"/>
    </row>
    <row r="197" spans="1:7">
      <c r="A197" s="11" t="s">
        <v>268</v>
      </c>
      <c r="B197" s="12" t="s">
        <v>237</v>
      </c>
      <c r="C197" s="47" t="s">
        <v>262</v>
      </c>
      <c r="D197" s="7">
        <v>2240</v>
      </c>
      <c r="E197" s="9">
        <v>35000</v>
      </c>
      <c r="F197" s="8" t="s">
        <v>9</v>
      </c>
      <c r="G197" s="10"/>
    </row>
    <row r="198" spans="1:7">
      <c r="A198" s="13" t="s">
        <v>267</v>
      </c>
      <c r="B198" s="14" t="s">
        <v>235</v>
      </c>
      <c r="C198" s="47" t="s">
        <v>262</v>
      </c>
      <c r="D198" s="7">
        <v>2240</v>
      </c>
      <c r="E198" s="9">
        <v>24000</v>
      </c>
      <c r="F198" s="8" t="s">
        <v>9</v>
      </c>
      <c r="G198" s="24" t="s">
        <v>214</v>
      </c>
    </row>
    <row r="199" spans="1:7">
      <c r="A199" s="13" t="s">
        <v>268</v>
      </c>
      <c r="B199" s="14" t="s">
        <v>237</v>
      </c>
      <c r="C199" s="47" t="s">
        <v>262</v>
      </c>
      <c r="D199" s="7">
        <v>2240</v>
      </c>
      <c r="E199" s="9">
        <v>25000</v>
      </c>
      <c r="F199" s="8" t="s">
        <v>9</v>
      </c>
      <c r="G199" s="24" t="s">
        <v>214</v>
      </c>
    </row>
    <row r="200" spans="1:7">
      <c r="A200" s="13" t="s">
        <v>269</v>
      </c>
      <c r="B200" s="14" t="s">
        <v>224</v>
      </c>
      <c r="C200" s="48" t="s">
        <v>270</v>
      </c>
      <c r="D200" s="20">
        <v>2210</v>
      </c>
      <c r="E200" s="9">
        <f>20000-15500</f>
        <v>4500</v>
      </c>
      <c r="F200" s="8" t="s">
        <v>12</v>
      </c>
      <c r="G200" s="22"/>
    </row>
    <row r="201" spans="1:7">
      <c r="A201" s="13" t="s">
        <v>269</v>
      </c>
      <c r="B201" s="14" t="s">
        <v>224</v>
      </c>
      <c r="C201" s="48" t="s">
        <v>271</v>
      </c>
      <c r="D201" s="20">
        <v>2210</v>
      </c>
      <c r="E201" s="9">
        <f>20000-15500</f>
        <v>4500</v>
      </c>
      <c r="F201" s="8" t="s">
        <v>12</v>
      </c>
      <c r="G201" s="10"/>
    </row>
    <row r="202" spans="1:7">
      <c r="A202" s="13" t="s">
        <v>269</v>
      </c>
      <c r="B202" s="14" t="s">
        <v>224</v>
      </c>
      <c r="C202" s="48" t="s">
        <v>272</v>
      </c>
      <c r="D202" s="20">
        <v>2210</v>
      </c>
      <c r="E202" s="9">
        <f>5000-4241</f>
        <v>759</v>
      </c>
      <c r="F202" s="8" t="s">
        <v>12</v>
      </c>
      <c r="G202" s="22"/>
    </row>
    <row r="203" spans="1:7">
      <c r="A203" s="13" t="s">
        <v>206</v>
      </c>
      <c r="B203" s="14" t="s">
        <v>207</v>
      </c>
      <c r="C203" s="48" t="s">
        <v>273</v>
      </c>
      <c r="D203" s="7">
        <v>2210</v>
      </c>
      <c r="E203" s="31">
        <v>4100</v>
      </c>
      <c r="F203" s="8" t="s">
        <v>9</v>
      </c>
      <c r="G203" s="10"/>
    </row>
    <row r="204" spans="1:7">
      <c r="A204" s="13" t="s">
        <v>274</v>
      </c>
      <c r="B204" s="14" t="s">
        <v>203</v>
      </c>
      <c r="C204" s="48" t="s">
        <v>273</v>
      </c>
      <c r="D204" s="20">
        <v>2210</v>
      </c>
      <c r="E204" s="9">
        <v>3000</v>
      </c>
      <c r="F204" s="8" t="s">
        <v>9</v>
      </c>
      <c r="G204" s="22"/>
    </row>
    <row r="205" s="2" customFormat="1" spans="1:7">
      <c r="A205" s="13" t="s">
        <v>275</v>
      </c>
      <c r="B205" s="14" t="s">
        <v>199</v>
      </c>
      <c r="C205" s="48" t="s">
        <v>273</v>
      </c>
      <c r="D205" s="7">
        <v>2210</v>
      </c>
      <c r="E205" s="9">
        <v>2100</v>
      </c>
      <c r="F205" s="8" t="s">
        <v>9</v>
      </c>
      <c r="G205" s="10"/>
    </row>
    <row r="206" spans="1:7">
      <c r="A206" s="13" t="s">
        <v>208</v>
      </c>
      <c r="B206" s="14" t="s">
        <v>209</v>
      </c>
      <c r="C206" s="48" t="s">
        <v>273</v>
      </c>
      <c r="D206" s="7">
        <v>2210</v>
      </c>
      <c r="E206" s="9">
        <v>2000</v>
      </c>
      <c r="F206" s="8" t="s">
        <v>9</v>
      </c>
      <c r="G206" s="10"/>
    </row>
    <row r="207" spans="1:7">
      <c r="A207" s="13" t="s">
        <v>276</v>
      </c>
      <c r="B207" s="14" t="s">
        <v>277</v>
      </c>
      <c r="C207" s="48" t="s">
        <v>273</v>
      </c>
      <c r="D207" s="7">
        <v>2210</v>
      </c>
      <c r="E207" s="9">
        <v>5000</v>
      </c>
      <c r="F207" s="8" t="s">
        <v>9</v>
      </c>
      <c r="G207" s="10"/>
    </row>
    <row r="208" spans="1:7">
      <c r="A208" s="13" t="s">
        <v>278</v>
      </c>
      <c r="B208" s="14" t="s">
        <v>279</v>
      </c>
      <c r="C208" s="48" t="s">
        <v>273</v>
      </c>
      <c r="D208" s="7">
        <v>2210</v>
      </c>
      <c r="E208" s="9">
        <v>4000</v>
      </c>
      <c r="F208" s="8" t="s">
        <v>9</v>
      </c>
      <c r="G208" s="10"/>
    </row>
    <row r="209" spans="1:7">
      <c r="A209" s="13" t="s">
        <v>280</v>
      </c>
      <c r="B209" s="14" t="s">
        <v>281</v>
      </c>
      <c r="C209" s="48" t="s">
        <v>273</v>
      </c>
      <c r="D209" s="20">
        <v>2210</v>
      </c>
      <c r="E209" s="9">
        <v>2900</v>
      </c>
      <c r="F209" s="8" t="s">
        <v>9</v>
      </c>
      <c r="G209" s="22"/>
    </row>
    <row r="210" s="2" customFormat="1" spans="1:7">
      <c r="A210" s="13" t="s">
        <v>282</v>
      </c>
      <c r="B210" s="14" t="s">
        <v>283</v>
      </c>
      <c r="C210" s="48" t="s">
        <v>273</v>
      </c>
      <c r="D210" s="20">
        <v>2210</v>
      </c>
      <c r="E210" s="9">
        <v>400</v>
      </c>
      <c r="F210" s="8" t="s">
        <v>9</v>
      </c>
      <c r="G210" s="10"/>
    </row>
    <row r="211" spans="1:7">
      <c r="A211" s="13" t="s">
        <v>284</v>
      </c>
      <c r="B211" s="14" t="s">
        <v>285</v>
      </c>
      <c r="C211" s="48" t="s">
        <v>273</v>
      </c>
      <c r="D211" s="7">
        <v>2210</v>
      </c>
      <c r="E211" s="31">
        <v>500</v>
      </c>
      <c r="F211" s="8" t="s">
        <v>9</v>
      </c>
      <c r="G211" s="10"/>
    </row>
    <row r="212" spans="1:7">
      <c r="A212" s="13" t="s">
        <v>286</v>
      </c>
      <c r="B212" s="14" t="s">
        <v>287</v>
      </c>
      <c r="C212" s="48" t="s">
        <v>273</v>
      </c>
      <c r="D212" s="7">
        <v>2210</v>
      </c>
      <c r="E212" s="31">
        <v>1000</v>
      </c>
      <c r="F212" s="8" t="s">
        <v>9</v>
      </c>
      <c r="G212" s="10"/>
    </row>
    <row r="213" spans="1:7">
      <c r="A213" s="13" t="s">
        <v>288</v>
      </c>
      <c r="B213" s="14" t="s">
        <v>289</v>
      </c>
      <c r="C213" s="48" t="s">
        <v>273</v>
      </c>
      <c r="D213" s="7">
        <v>2210</v>
      </c>
      <c r="E213" s="31">
        <v>2000</v>
      </c>
      <c r="F213" s="8" t="s">
        <v>9</v>
      </c>
      <c r="G213" s="10"/>
    </row>
    <row r="214" spans="1:7">
      <c r="A214" s="13" t="s">
        <v>290</v>
      </c>
      <c r="B214" s="14" t="s">
        <v>291</v>
      </c>
      <c r="C214" s="48" t="s">
        <v>273</v>
      </c>
      <c r="D214" s="7">
        <v>2210</v>
      </c>
      <c r="E214" s="31">
        <v>999.8</v>
      </c>
      <c r="F214" s="8" t="s">
        <v>9</v>
      </c>
      <c r="G214" s="10"/>
    </row>
    <row r="215" spans="1:7">
      <c r="A215" s="13" t="s">
        <v>290</v>
      </c>
      <c r="B215" s="14" t="s">
        <v>291</v>
      </c>
      <c r="C215" s="48" t="s">
        <v>273</v>
      </c>
      <c r="D215" s="7">
        <v>2210</v>
      </c>
      <c r="E215" s="31">
        <v>0.2</v>
      </c>
      <c r="F215" s="8" t="s">
        <v>9</v>
      </c>
      <c r="G215" s="10"/>
    </row>
    <row r="216" spans="1:7">
      <c r="A216" s="13" t="s">
        <v>226</v>
      </c>
      <c r="B216" s="14" t="s">
        <v>227</v>
      </c>
      <c r="C216" s="48" t="s">
        <v>273</v>
      </c>
      <c r="D216" s="7">
        <v>2210</v>
      </c>
      <c r="E216" s="31">
        <v>3000</v>
      </c>
      <c r="F216" s="8" t="s">
        <v>9</v>
      </c>
      <c r="G216" s="10"/>
    </row>
    <row r="217" spans="1:7">
      <c r="A217" s="13" t="s">
        <v>292</v>
      </c>
      <c r="B217" s="14" t="s">
        <v>293</v>
      </c>
      <c r="C217" s="48" t="s">
        <v>273</v>
      </c>
      <c r="D217" s="17">
        <v>2210</v>
      </c>
      <c r="E217" s="35">
        <v>4000</v>
      </c>
      <c r="F217" s="8" t="s">
        <v>9</v>
      </c>
      <c r="G217" s="19"/>
    </row>
    <row r="218" s="1" customFormat="1" spans="1:7">
      <c r="A218" s="15" t="s">
        <v>294</v>
      </c>
      <c r="B218" s="16" t="s">
        <v>8</v>
      </c>
      <c r="C218" s="48" t="s">
        <v>273</v>
      </c>
      <c r="D218" s="17">
        <v>2210</v>
      </c>
      <c r="E218" s="35">
        <f>9600+1000</f>
        <v>10600</v>
      </c>
      <c r="F218" s="8" t="s">
        <v>9</v>
      </c>
      <c r="G218" s="19"/>
    </row>
    <row r="219" s="1" customFormat="1" spans="1:7">
      <c r="A219" s="13" t="s">
        <v>295</v>
      </c>
      <c r="B219" s="14" t="s">
        <v>224</v>
      </c>
      <c r="C219" s="48" t="s">
        <v>273</v>
      </c>
      <c r="D219" s="20">
        <v>2210</v>
      </c>
      <c r="E219" s="9">
        <v>5000</v>
      </c>
      <c r="F219" s="8" t="s">
        <v>9</v>
      </c>
      <c r="G219" s="10"/>
    </row>
    <row r="220" spans="1:7">
      <c r="A220" s="13" t="s">
        <v>257</v>
      </c>
      <c r="B220" s="14" t="s">
        <v>258</v>
      </c>
      <c r="C220" s="48" t="s">
        <v>273</v>
      </c>
      <c r="D220" s="20">
        <v>2210</v>
      </c>
      <c r="E220" s="9">
        <v>54400</v>
      </c>
      <c r="F220" s="8" t="s">
        <v>12</v>
      </c>
      <c r="G220" s="22"/>
    </row>
    <row r="221" spans="1:7">
      <c r="A221" s="13" t="s">
        <v>294</v>
      </c>
      <c r="B221" s="14" t="s">
        <v>8</v>
      </c>
      <c r="C221" s="48" t="s">
        <v>273</v>
      </c>
      <c r="D221" s="20">
        <v>2210</v>
      </c>
      <c r="E221" s="9">
        <f>3500</f>
        <v>3500</v>
      </c>
      <c r="F221" s="8" t="s">
        <v>9</v>
      </c>
      <c r="G221" s="24" t="s">
        <v>296</v>
      </c>
    </row>
    <row r="222" spans="1:7">
      <c r="A222" s="13" t="s">
        <v>297</v>
      </c>
      <c r="B222" s="14" t="s">
        <v>298</v>
      </c>
      <c r="C222" s="48" t="s">
        <v>273</v>
      </c>
      <c r="D222" s="20">
        <v>2210</v>
      </c>
      <c r="E222" s="9">
        <v>2500</v>
      </c>
      <c r="F222" s="8" t="s">
        <v>9</v>
      </c>
      <c r="G222" s="25"/>
    </row>
    <row r="223" spans="1:7">
      <c r="A223" s="13" t="s">
        <v>299</v>
      </c>
      <c r="B223" s="14" t="s">
        <v>193</v>
      </c>
      <c r="C223" s="48" t="s">
        <v>273</v>
      </c>
      <c r="D223" s="20">
        <v>2210</v>
      </c>
      <c r="E223" s="9">
        <f>2500</f>
        <v>2500</v>
      </c>
      <c r="F223" s="8" t="s">
        <v>9</v>
      </c>
      <c r="G223" s="25"/>
    </row>
    <row r="224" spans="1:7">
      <c r="A224" s="13" t="s">
        <v>192</v>
      </c>
      <c r="B224" s="14" t="s">
        <v>193</v>
      </c>
      <c r="C224" s="48" t="s">
        <v>273</v>
      </c>
      <c r="D224" s="20">
        <v>2210</v>
      </c>
      <c r="E224" s="9">
        <f>3000</f>
        <v>3000</v>
      </c>
      <c r="F224" s="8" t="s">
        <v>9</v>
      </c>
      <c r="G224" s="25"/>
    </row>
    <row r="225" spans="1:7">
      <c r="A225" s="13" t="s">
        <v>300</v>
      </c>
      <c r="B225" s="14" t="s">
        <v>205</v>
      </c>
      <c r="C225" s="48" t="s">
        <v>273</v>
      </c>
      <c r="D225" s="20">
        <v>2210</v>
      </c>
      <c r="E225" s="9">
        <f>4200</f>
        <v>4200</v>
      </c>
      <c r="F225" s="8" t="s">
        <v>9</v>
      </c>
      <c r="G225" s="25"/>
    </row>
    <row r="226" spans="1:7">
      <c r="A226" s="13" t="s">
        <v>301</v>
      </c>
      <c r="B226" s="14" t="s">
        <v>191</v>
      </c>
      <c r="C226" s="48" t="s">
        <v>273</v>
      </c>
      <c r="D226" s="20">
        <v>2210</v>
      </c>
      <c r="E226" s="9">
        <f>4000</f>
        <v>4000</v>
      </c>
      <c r="F226" s="8" t="s">
        <v>9</v>
      </c>
      <c r="G226" s="25"/>
    </row>
    <row r="227" spans="1:7">
      <c r="A227" s="13" t="s">
        <v>302</v>
      </c>
      <c r="B227" s="14" t="s">
        <v>303</v>
      </c>
      <c r="C227" s="48" t="s">
        <v>273</v>
      </c>
      <c r="D227" s="20">
        <v>2210</v>
      </c>
      <c r="E227" s="9">
        <f>24900</f>
        <v>24900</v>
      </c>
      <c r="F227" s="8" t="s">
        <v>9</v>
      </c>
      <c r="G227" s="24" t="s">
        <v>304</v>
      </c>
    </row>
    <row r="228" spans="1:7">
      <c r="A228" s="13" t="s">
        <v>302</v>
      </c>
      <c r="B228" s="14" t="s">
        <v>303</v>
      </c>
      <c r="C228" s="48" t="s">
        <v>273</v>
      </c>
      <c r="D228" s="20">
        <v>2210</v>
      </c>
      <c r="E228" s="9">
        <f>50000</f>
        <v>50000</v>
      </c>
      <c r="F228" s="8" t="s">
        <v>12</v>
      </c>
      <c r="G228" s="24" t="s">
        <v>305</v>
      </c>
    </row>
    <row r="229" spans="1:7">
      <c r="A229" s="13" t="s">
        <v>306</v>
      </c>
      <c r="B229" s="14" t="s">
        <v>58</v>
      </c>
      <c r="C229" s="48" t="s">
        <v>273</v>
      </c>
      <c r="D229" s="7">
        <v>2240</v>
      </c>
      <c r="E229" s="9">
        <v>2900</v>
      </c>
      <c r="F229" s="23" t="s">
        <v>9</v>
      </c>
      <c r="G229" s="10"/>
    </row>
    <row r="230" spans="1:7">
      <c r="A230" s="13" t="s">
        <v>306</v>
      </c>
      <c r="B230" s="14" t="s">
        <v>58</v>
      </c>
      <c r="C230" s="48" t="s">
        <v>273</v>
      </c>
      <c r="D230" s="7">
        <v>2240</v>
      </c>
      <c r="E230" s="9">
        <f>4000</f>
        <v>4000</v>
      </c>
      <c r="F230" s="23" t="s">
        <v>9</v>
      </c>
      <c r="G230" s="10"/>
    </row>
    <row r="231" spans="1:7">
      <c r="A231" s="15" t="s">
        <v>307</v>
      </c>
      <c r="B231" s="16" t="s">
        <v>308</v>
      </c>
      <c r="C231" s="48" t="s">
        <v>273</v>
      </c>
      <c r="D231" s="17">
        <v>2240</v>
      </c>
      <c r="E231" s="35">
        <v>18100</v>
      </c>
      <c r="F231" s="23" t="s">
        <v>9</v>
      </c>
      <c r="G231" s="19"/>
    </row>
    <row r="232" spans="1:7">
      <c r="A232" s="15" t="s">
        <v>309</v>
      </c>
      <c r="B232" s="16" t="s">
        <v>310</v>
      </c>
      <c r="C232" s="48" t="s">
        <v>273</v>
      </c>
      <c r="D232" s="17">
        <v>2240</v>
      </c>
      <c r="E232" s="35">
        <f>5300</f>
        <v>5300</v>
      </c>
      <c r="F232" s="23" t="s">
        <v>9</v>
      </c>
      <c r="G232" s="23" t="s">
        <v>311</v>
      </c>
    </row>
    <row r="233" spans="1:7">
      <c r="A233" s="13" t="s">
        <v>312</v>
      </c>
      <c r="B233" s="20" t="s">
        <v>261</v>
      </c>
      <c r="C233" s="49" t="s">
        <v>313</v>
      </c>
      <c r="D233" s="20">
        <v>2281</v>
      </c>
      <c r="E233" s="9">
        <f>49000-29329</f>
        <v>19671</v>
      </c>
      <c r="F233" s="23" t="s">
        <v>9</v>
      </c>
      <c r="G233" s="23" t="s">
        <v>311</v>
      </c>
    </row>
    <row r="234" spans="1:7">
      <c r="A234" s="13" t="s">
        <v>314</v>
      </c>
      <c r="B234" s="20" t="s">
        <v>315</v>
      </c>
      <c r="C234" s="49" t="s">
        <v>313</v>
      </c>
      <c r="D234" s="20">
        <v>2240</v>
      </c>
      <c r="E234" s="9">
        <f>49000-19400</f>
        <v>29600</v>
      </c>
      <c r="F234" s="23" t="s">
        <v>9</v>
      </c>
      <c r="G234" s="23" t="s">
        <v>316</v>
      </c>
    </row>
    <row r="235" spans="1:7">
      <c r="A235" s="13" t="s">
        <v>317</v>
      </c>
      <c r="B235" s="20" t="s">
        <v>315</v>
      </c>
      <c r="C235" s="49" t="s">
        <v>318</v>
      </c>
      <c r="D235" s="20">
        <v>2240</v>
      </c>
      <c r="E235" s="9">
        <v>90230</v>
      </c>
      <c r="F235" s="24" t="s">
        <v>12</v>
      </c>
      <c r="G235" s="24" t="s">
        <v>214</v>
      </c>
    </row>
    <row r="236" spans="1:7">
      <c r="A236" s="13" t="s">
        <v>319</v>
      </c>
      <c r="B236" s="20" t="s">
        <v>320</v>
      </c>
      <c r="C236" s="49" t="s">
        <v>318</v>
      </c>
      <c r="D236" s="20">
        <v>2240</v>
      </c>
      <c r="E236" s="9">
        <v>30000</v>
      </c>
      <c r="F236" s="24" t="s">
        <v>9</v>
      </c>
      <c r="G236" s="24" t="s">
        <v>214</v>
      </c>
    </row>
    <row r="237" spans="1:7">
      <c r="A237" s="13" t="s">
        <v>321</v>
      </c>
      <c r="B237" s="20" t="s">
        <v>315</v>
      </c>
      <c r="C237" s="49" t="s">
        <v>318</v>
      </c>
      <c r="D237" s="20">
        <v>2240</v>
      </c>
      <c r="E237" s="9">
        <v>100000</v>
      </c>
      <c r="F237" s="24" t="s">
        <v>12</v>
      </c>
      <c r="G237" s="24" t="s">
        <v>214</v>
      </c>
    </row>
    <row r="238" s="2" customFormat="1" spans="1:7">
      <c r="A238" s="36"/>
      <c r="B238" s="36"/>
      <c r="C238" s="36"/>
      <c r="D238" s="36"/>
      <c r="E238" s="36"/>
      <c r="F238" s="36"/>
      <c r="G238" s="37"/>
    </row>
    <row r="239" s="2" customFormat="1" spans="1:7">
      <c r="A239" s="36"/>
      <c r="B239" s="38"/>
      <c r="C239" s="38"/>
      <c r="D239" s="36"/>
      <c r="E239" s="36"/>
      <c r="F239" s="36"/>
      <c r="G239" s="37"/>
    </row>
    <row r="240" s="2" customFormat="1" spans="2:7">
      <c r="B240" s="39"/>
      <c r="C240" s="39"/>
      <c r="E240" s="40"/>
      <c r="F240" s="41"/>
      <c r="G240" s="42"/>
    </row>
    <row r="241" spans="4:7">
      <c r="D241" s="43"/>
      <c r="E241" s="43"/>
      <c r="F241" s="44"/>
      <c r="G241" s="45"/>
    </row>
    <row r="253" spans="5:5">
      <c r="E253" s="46"/>
    </row>
  </sheetData>
  <autoFilter ref="A1:G237">
    <extLst/>
  </autoFilter>
  <pageMargins left="0.15748031496063" right="0.2" top="0.33" bottom="0.22" header="0.52" footer="0.15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основний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2006-09-28T05:33:00Z</dcterms:created>
  <dcterms:modified xsi:type="dcterms:W3CDTF">2021-11-29T12:20:05Z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C4E9237929F747ADB579C88CA3C30174</vt:lpwstr>
  </property>
  <property fmtid="{D5CDD505-2E9C-101B-9397-08002B2CF9AE}" pid="3" name="KSOProductBuildVer">
    <vt:lpwstr>1049-11.2.0.10382</vt:lpwstr>
  </property>
</Properties>
</file>