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drawings/drawing2.xml" ContentType="application/vnd.openxmlformats-officedocument.drawing+xml"/>
  <Override PartName="/xl/comments9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updateLinks="never" codeName="ЦяКнига" defaultThemeVersion="124226"/>
  <bookViews>
    <workbookView xWindow="360" yWindow="420" windowWidth="15480" windowHeight="11070" tabRatio="745" firstSheet="256" activeTab="262"/>
  </bookViews>
  <sheets>
    <sheet name="Увязка1" sheetId="262" r:id="rId1"/>
    <sheet name="ЗАПОЛНИТЬ" sheetId="15" r:id="rId2"/>
    <sheet name="И ЭТО ЗАПОЛНИТЬ" sheetId="187" r:id="rId3"/>
    <sheet name="Ф1(титул)" sheetId="13" r:id="rId4"/>
    <sheet name="Ф1" sheetId="14" r:id="rId5"/>
    <sheet name="Ф1(4стр)" sheetId="12" r:id="rId6"/>
    <sheet name="д2(ф9)" sheetId="179" r:id="rId7"/>
    <sheet name="д3" sheetId="185" r:id="rId8"/>
    <sheet name="Ф.2.ЗВЕД" sheetId="1" r:id="rId9"/>
    <sheet name="Ф.2.1" sheetId="22" r:id="rId10"/>
    <sheet name="Ф.2.2" sheetId="23" r:id="rId11"/>
    <sheet name="Ф.2.3" sheetId="24" r:id="rId12"/>
    <sheet name="Ф.2.4" sheetId="25" r:id="rId13"/>
    <sheet name="Ф.2.5" sheetId="26" state="hidden" r:id="rId14"/>
    <sheet name="Ф.2.6" sheetId="27" state="hidden" r:id="rId15"/>
    <sheet name="Ф.2.7" sheetId="28" state="hidden" r:id="rId16"/>
    <sheet name="Ф.2.8" sheetId="29" state="hidden" r:id="rId17"/>
    <sheet name="Ф.2.9" sheetId="30" state="hidden" r:id="rId18"/>
    <sheet name="Ф.2.10" sheetId="31" state="hidden" r:id="rId19"/>
    <sheet name="Ф.2.11" sheetId="32" state="hidden" r:id="rId20"/>
    <sheet name="Ф.2.12" sheetId="33" state="hidden" r:id="rId21"/>
    <sheet name="Ф.2.13" sheetId="34" state="hidden" r:id="rId22"/>
    <sheet name="Ф.2.14" sheetId="35" state="hidden" r:id="rId23"/>
    <sheet name="Ф.2.15" sheetId="36" state="hidden" r:id="rId24"/>
    <sheet name="Ф.2.16" sheetId="37" state="hidden" r:id="rId25"/>
    <sheet name="Ф.2.17" sheetId="21" state="hidden" r:id="rId26"/>
    <sheet name="Ф.2.18" sheetId="38" state="hidden" r:id="rId27"/>
    <sheet name="Ф.2.19" sheetId="39" state="hidden" r:id="rId28"/>
    <sheet name="Ф.2.20" sheetId="40" state="hidden" r:id="rId29"/>
    <sheet name="Ф.2.21" sheetId="163" state="hidden" r:id="rId30"/>
    <sheet name="Ф.2.22" sheetId="164" state="hidden" r:id="rId31"/>
    <sheet name="Ф.2.23" sheetId="165" state="hidden" r:id="rId32"/>
    <sheet name="Ф.2.24" sheetId="166" state="hidden" r:id="rId33"/>
    <sheet name="Ф.2.25" sheetId="167" state="hidden" r:id="rId34"/>
    <sheet name="Ф.2.26" sheetId="168" state="hidden" r:id="rId35"/>
    <sheet name="Ф.2.27" sheetId="169" state="hidden" r:id="rId36"/>
    <sheet name="Ф.2.28" sheetId="170" state="hidden" r:id="rId37"/>
    <sheet name="Ф.2.29" sheetId="171" state="hidden" r:id="rId38"/>
    <sheet name="Ф.2.30" sheetId="172" state="hidden" r:id="rId39"/>
    <sheet name="Ф.2.31" sheetId="173" state="hidden" r:id="rId40"/>
    <sheet name="Ф.2.32" sheetId="174" state="hidden" r:id="rId41"/>
    <sheet name="Ф.2.33" sheetId="175" state="hidden" r:id="rId42"/>
    <sheet name="Ф.2.34" sheetId="176" state="hidden" r:id="rId43"/>
    <sheet name="Ф.2.35" sheetId="177" state="hidden" r:id="rId44"/>
    <sheet name="Ф.2.36" sheetId="263" state="hidden" r:id="rId45"/>
    <sheet name="Ф.2.37" sheetId="264" state="hidden" r:id="rId46"/>
    <sheet name="Ф.2.38" sheetId="265" state="hidden" r:id="rId47"/>
    <sheet name="Ф.2.39" sheetId="266" state="hidden" r:id="rId48"/>
    <sheet name="Ф.2.40" sheetId="267" state="hidden" r:id="rId49"/>
    <sheet name="Ф.2.41" sheetId="268" state="hidden" r:id="rId50"/>
    <sheet name="Ф.2.42" sheetId="269" state="hidden" r:id="rId51"/>
    <sheet name="Ф.2.43" sheetId="270" state="hidden" r:id="rId52"/>
    <sheet name="Ф.2.44" sheetId="271" state="hidden" r:id="rId53"/>
    <sheet name="Ф.2.45" sheetId="272" state="hidden" r:id="rId54"/>
    <sheet name="Ф.2.46" sheetId="273" state="hidden" r:id="rId55"/>
    <sheet name="Ф.2.47" sheetId="274" state="hidden" r:id="rId56"/>
    <sheet name="Ф.2.48" sheetId="275" state="hidden" r:id="rId57"/>
    <sheet name="Ф.2.49" sheetId="276" state="hidden" r:id="rId58"/>
    <sheet name="Ф.2.50" sheetId="277" state="hidden" r:id="rId59"/>
    <sheet name="Ф.4.1.ЗВЕД" sheetId="3" r:id="rId60"/>
    <sheet name="Ф.4.1.КФК1" sheetId="41" r:id="rId61"/>
    <sheet name="Ф.4.1.КФК2" sheetId="42" r:id="rId62"/>
    <sheet name="Ф.4.1.КФК3" sheetId="43" r:id="rId63"/>
    <sheet name="Ф.4.1.КФК4" sheetId="44" r:id="rId64"/>
    <sheet name="Ф.4.1.КФК5" sheetId="45" state="hidden" r:id="rId65"/>
    <sheet name="Ф.4.1.КФК6" sheetId="46" state="hidden" r:id="rId66"/>
    <sheet name="Ф.4.1.КФК7" sheetId="47" state="hidden" r:id="rId67"/>
    <sheet name="Ф.4.1.КФК8" sheetId="48" state="hidden" r:id="rId68"/>
    <sheet name="Ф.4.1.КФК9" sheetId="49" state="hidden" r:id="rId69"/>
    <sheet name="Ф.4.1.КФК10" sheetId="50" state="hidden" r:id="rId70"/>
    <sheet name="Ф.4.1.КФК11" sheetId="51" state="hidden" r:id="rId71"/>
    <sheet name="Ф.4.1.КФК12" sheetId="52" state="hidden" r:id="rId72"/>
    <sheet name="Ф.4.1.КФК13" sheetId="53" state="hidden" r:id="rId73"/>
    <sheet name="Ф.4.1.КФК14" sheetId="54" state="hidden" r:id="rId74"/>
    <sheet name="Ф.4.1.КФК15" sheetId="55" state="hidden" r:id="rId75"/>
    <sheet name="Ф.4.1.КФК16" sheetId="56" state="hidden" r:id="rId76"/>
    <sheet name="Ф.4.1.КФК17" sheetId="57" state="hidden" r:id="rId77"/>
    <sheet name="Ф.4.1.КФК18" sheetId="58" state="hidden" r:id="rId78"/>
    <sheet name="Ф.4.1.КФК19" sheetId="59" state="hidden" r:id="rId79"/>
    <sheet name="Ф.4.1.КФК20" sheetId="60" state="hidden" r:id="rId80"/>
    <sheet name="Ф.4.1.КФК21" sheetId="279" state="hidden" r:id="rId81"/>
    <sheet name="Ф.4.1.КФК22" sheetId="280" state="hidden" r:id="rId82"/>
    <sheet name="Ф.4.1.КФК23" sheetId="281" state="hidden" r:id="rId83"/>
    <sheet name="Ф.4.1.КФК24" sheetId="282" state="hidden" r:id="rId84"/>
    <sheet name="Ф.4.1.КФК25" sheetId="283" state="hidden" r:id="rId85"/>
    <sheet name="Ф.4.1.КФК26" sheetId="284" state="hidden" r:id="rId86"/>
    <sheet name="Ф.4.1.КФК27" sheetId="285" state="hidden" r:id="rId87"/>
    <sheet name="Ф.4.1.КФК28" sheetId="286" state="hidden" r:id="rId88"/>
    <sheet name="Ф.4.1.КФК29" sheetId="287" state="hidden" r:id="rId89"/>
    <sheet name="Ф.4.1.КФК30" sheetId="288" state="hidden" r:id="rId90"/>
    <sheet name="Ф.4.2.ЗВЕД" sheetId="5" r:id="rId91"/>
    <sheet name="Ф.4.2.КФК1" sheetId="61" r:id="rId92"/>
    <sheet name="Ф.4.2.КФК2" sheetId="62" r:id="rId93"/>
    <sheet name="Ф.4.2.КФК3" sheetId="63" r:id="rId94"/>
    <sheet name="Ф.4.2.КФК4" sheetId="64" r:id="rId95"/>
    <sheet name="Ф.4.2.КФК5" sheetId="65" state="hidden" r:id="rId96"/>
    <sheet name="Ф.4.2.КФК6" sheetId="66" state="hidden" r:id="rId97"/>
    <sheet name="Ф.4.2.КФК7" sheetId="67" state="hidden" r:id="rId98"/>
    <sheet name="Ф.4.2.КФК8" sheetId="68" state="hidden" r:id="rId99"/>
    <sheet name="Ф.4.2.КФК9" sheetId="69" state="hidden" r:id="rId100"/>
    <sheet name="Ф.4.2.КФК10" sheetId="70" state="hidden" r:id="rId101"/>
    <sheet name="Ф.4.2.КФК11" sheetId="71" state="hidden" r:id="rId102"/>
    <sheet name="Ф.4.2.КФК12" sheetId="72" state="hidden" r:id="rId103"/>
    <sheet name="Ф.4.2.КФК13" sheetId="73" state="hidden" r:id="rId104"/>
    <sheet name="Ф.4.2.КФК14" sheetId="74" state="hidden" r:id="rId105"/>
    <sheet name="Ф.4.2.КФК15" sheetId="75" state="hidden" r:id="rId106"/>
    <sheet name="Ф.4.2.КФК16" sheetId="232" state="hidden" r:id="rId107"/>
    <sheet name="Ф.4.2.КФК17" sheetId="233" state="hidden" r:id="rId108"/>
    <sheet name="Ф.4.2.КФК18" sheetId="234" state="hidden" r:id="rId109"/>
    <sheet name="Ф.4.2.КФК19" sheetId="235" state="hidden" r:id="rId110"/>
    <sheet name="Ф.4.2.КФК20" sheetId="236" state="hidden" r:id="rId111"/>
    <sheet name="Ф.4.2.КФК21" sheetId="237" state="hidden" r:id="rId112"/>
    <sheet name="Ф.4.2.КФК22" sheetId="238" state="hidden" r:id="rId113"/>
    <sheet name="Ф.4.2.КФК23" sheetId="239" state="hidden" r:id="rId114"/>
    <sheet name="Ф.4.2.КФК24" sheetId="240" state="hidden" r:id="rId115"/>
    <sheet name="Ф.4.2.КФК25" sheetId="241" state="hidden" r:id="rId116"/>
    <sheet name="Ф.4.2.КФК26" sheetId="242" state="hidden" r:id="rId117"/>
    <sheet name="Ф.4.2.КФК27" sheetId="243" state="hidden" r:id="rId118"/>
    <sheet name="Ф.4.2.КФК28" sheetId="244" state="hidden" r:id="rId119"/>
    <sheet name="Ф.4.2.КФК29" sheetId="245" state="hidden" r:id="rId120"/>
    <sheet name="Ф.4.2.КФК30" sheetId="246" state="hidden" r:id="rId121"/>
    <sheet name="Ф.4.3.ЗВЕД" sheetId="6" r:id="rId122"/>
    <sheet name="Ф.4.3.КФК1" sheetId="77" r:id="rId123"/>
    <sheet name="Ф.4.3.КФК2" sheetId="78" r:id="rId124"/>
    <sheet name="Ф.4.3.КФК3" sheetId="79" r:id="rId125"/>
    <sheet name="Ф.4.3.КФК4" sheetId="80" r:id="rId126"/>
    <sheet name="Ф.4.3.КФК5" sheetId="81" state="hidden" r:id="rId127"/>
    <sheet name="Ф.4.3.КФК6" sheetId="82" state="hidden" r:id="rId128"/>
    <sheet name="Ф.4.3.КФК7" sheetId="83" state="hidden" r:id="rId129"/>
    <sheet name="Ф.4.3.КФК8" sheetId="84" state="hidden" r:id="rId130"/>
    <sheet name="Ф.4.3.КФК9" sheetId="85" state="hidden" r:id="rId131"/>
    <sheet name="Ф.4.3.КФК10" sheetId="86" state="hidden" r:id="rId132"/>
    <sheet name="Ф.4.3.КФК11" sheetId="87" state="hidden" r:id="rId133"/>
    <sheet name="Ф.4.3.КФК12" sheetId="88" state="hidden" r:id="rId134"/>
    <sheet name="Ф.4.3.КФК13" sheetId="89" state="hidden" r:id="rId135"/>
    <sheet name="Ф.4.3.КФК14" sheetId="90" state="hidden" r:id="rId136"/>
    <sheet name="Ф.4.3.КФК15" sheetId="91" state="hidden" r:id="rId137"/>
    <sheet name="Ф.4.3.КФК16" sheetId="247" state="hidden" r:id="rId138"/>
    <sheet name="Ф.4.3.КФК17" sheetId="248" state="hidden" r:id="rId139"/>
    <sheet name="Ф.4.3.КФК18" sheetId="249" state="hidden" r:id="rId140"/>
    <sheet name="Ф.4.3.КФК19" sheetId="250" state="hidden" r:id="rId141"/>
    <sheet name="Ф.4.3.КФК20" sheetId="251" state="hidden" r:id="rId142"/>
    <sheet name="Ф.4.3.КФК21" sheetId="252" state="hidden" r:id="rId143"/>
    <sheet name="Ф.4.3.КФК22" sheetId="253" state="hidden" r:id="rId144"/>
    <sheet name="Ф.4.3.КФК23" sheetId="254" state="hidden" r:id="rId145"/>
    <sheet name="Ф.4.3.КФК24" sheetId="255" state="hidden" r:id="rId146"/>
    <sheet name="Ф.4.3.КФК25" sheetId="256" state="hidden" r:id="rId147"/>
    <sheet name="Ф.4.3.КФК26" sheetId="257" state="hidden" r:id="rId148"/>
    <sheet name="Ф.4.3.КФК27" sheetId="258" state="hidden" r:id="rId149"/>
    <sheet name="Ф.4.3.КФК28" sheetId="259" state="hidden" r:id="rId150"/>
    <sheet name="Ф.4.3.КФК29" sheetId="260" state="hidden" r:id="rId151"/>
    <sheet name="Ф.4.3.КФК30" sheetId="261" state="hidden" r:id="rId152"/>
    <sheet name="Ф.4.3.КФК31" sheetId="306" state="hidden" r:id="rId153"/>
    <sheet name="Ф.4.3.КФК32" sheetId="307" state="hidden" r:id="rId154"/>
    <sheet name="Ф.4.3.КФК33" sheetId="308" state="hidden" r:id="rId155"/>
    <sheet name="Ф.4.3.КФК34" sheetId="309" state="hidden" r:id="rId156"/>
    <sheet name="Ф.4.3.КФК35" sheetId="310" state="hidden" r:id="rId157"/>
    <sheet name="Ф.4.3.КФК36" sheetId="311" state="hidden" r:id="rId158"/>
    <sheet name="Ф.4.3.КФК37" sheetId="312" state="hidden" r:id="rId159"/>
    <sheet name="Ф.4.3.КФК38" sheetId="313" state="hidden" r:id="rId160"/>
    <sheet name="Ф.4.3.КФК39" sheetId="314" state="hidden" r:id="rId161"/>
    <sheet name="Ф.4.3.КФК40" sheetId="315" state="hidden" r:id="rId162"/>
    <sheet name="Ф.4.4.ЗВЕД" sheetId="7" r:id="rId163"/>
    <sheet name="Ф.4.4.КПК1" sheetId="93" r:id="rId164"/>
    <sheet name="Ф.4.4.КПК2" sheetId="290" state="hidden" r:id="rId165"/>
    <sheet name="Ф.4.3.1.ЗВЕД" sheetId="8" r:id="rId166"/>
    <sheet name="Ф.4.3.1.КВК1" sheetId="95" r:id="rId167"/>
    <sheet name="Ф.4.3.1.КВК2" sheetId="96" state="hidden" r:id="rId168"/>
    <sheet name="Ф.7(ЗФ).ЗВЕД" sheetId="4" r:id="rId169"/>
    <sheet name="Ф.7(ЗФ).1" sheetId="97" r:id="rId170"/>
    <sheet name="Ф.7(ЗФ).2" sheetId="98" r:id="rId171"/>
    <sheet name="Ф.7(ЗФ).3" sheetId="99" r:id="rId172"/>
    <sheet name="Ф.7(ЗФ).4" sheetId="100" r:id="rId173"/>
    <sheet name="Ф.7(ЗФ).5" sheetId="101" state="hidden" r:id="rId174"/>
    <sheet name="Ф.7(ЗФ).6" sheetId="102" state="hidden" r:id="rId175"/>
    <sheet name="Ф.7(ЗФ).7" sheetId="103" state="hidden" r:id="rId176"/>
    <sheet name="Ф.7(ЗФ).8" sheetId="104" state="hidden" r:id="rId177"/>
    <sheet name="Ф.7(ЗФ).9" sheetId="105" state="hidden" r:id="rId178"/>
    <sheet name="Ф.7(ЗФ).10" sheetId="106" state="hidden" r:id="rId179"/>
    <sheet name="Ф.7(ЗФ).11" sheetId="137" state="hidden" r:id="rId180"/>
    <sheet name="Ф.7(ЗФ).12" sheetId="138" state="hidden" r:id="rId181"/>
    <sheet name="Ф.7(ЗФ).13" sheetId="139" state="hidden" r:id="rId182"/>
    <sheet name="Ф.7(ЗФ).14" sheetId="140" state="hidden" r:id="rId183"/>
    <sheet name="Ф.7(ЗФ).15" sheetId="141" state="hidden" r:id="rId184"/>
    <sheet name="Ф.7(ЗФ).16" sheetId="142" state="hidden" r:id="rId185"/>
    <sheet name="Ф.7(ЗФ).17" sheetId="143" state="hidden" r:id="rId186"/>
    <sheet name="Ф.7(ЗФ).18" sheetId="144" state="hidden" r:id="rId187"/>
    <sheet name="Ф.7(ЗФ).19" sheetId="145" state="hidden" r:id="rId188"/>
    <sheet name="Ф.7(ЗФ).20" sheetId="146" state="hidden" r:id="rId189"/>
    <sheet name="Ф.7(ЗФ).21" sheetId="147" state="hidden" r:id="rId190"/>
    <sheet name="Ф.7(ЗФ).22" sheetId="148" state="hidden" r:id="rId191"/>
    <sheet name="Ф.7(ЗФ).23" sheetId="149" state="hidden" r:id="rId192"/>
    <sheet name="Ф.7(ЗФ).24" sheetId="150" state="hidden" r:id="rId193"/>
    <sheet name="Ф.7(ЗФ).25" sheetId="151" state="hidden" r:id="rId194"/>
    <sheet name="Ф.7(ЗФ).26" sheetId="152" state="hidden" r:id="rId195"/>
    <sheet name="Ф.7(ЗФ).27" sheetId="153" state="hidden" r:id="rId196"/>
    <sheet name="Ф.7(ЗФ).28" sheetId="154" state="hidden" r:id="rId197"/>
    <sheet name="Ф.7(ЗФ).29" sheetId="155" state="hidden" r:id="rId198"/>
    <sheet name="Ф.7(ЗФ).30" sheetId="156" state="hidden" r:id="rId199"/>
    <sheet name="Ф.7(ЗФ).31" sheetId="157" state="hidden" r:id="rId200"/>
    <sheet name="Ф.7(ЗФ).32" sheetId="158" state="hidden" r:id="rId201"/>
    <sheet name="Ф.7(ЗФ).33" sheetId="159" state="hidden" r:id="rId202"/>
    <sheet name="Ф.7(ЗФ).34" sheetId="160" state="hidden" r:id="rId203"/>
    <sheet name="Ф.7(ЗФ).35" sheetId="161" state="hidden" r:id="rId204"/>
    <sheet name="Ф.7(ЗФ).36" sheetId="291" state="hidden" r:id="rId205"/>
    <sheet name="Ф.7(ЗФ).37" sheetId="292" state="hidden" r:id="rId206"/>
    <sheet name="Ф.7(ЗФ).38" sheetId="293" state="hidden" r:id="rId207"/>
    <sheet name="Ф.7(ЗФ).39" sheetId="294" state="hidden" r:id="rId208"/>
    <sheet name="Ф.7(ЗФ).40" sheetId="295" state="hidden" r:id="rId209"/>
    <sheet name="Ф.7(ЗФ).41" sheetId="296" state="hidden" r:id="rId210"/>
    <sheet name="Ф.7(ЗФ).42" sheetId="297" state="hidden" r:id="rId211"/>
    <sheet name="Ф.7(ЗФ).43" sheetId="298" state="hidden" r:id="rId212"/>
    <sheet name="Ф.7(ЗФ).44" sheetId="299" state="hidden" r:id="rId213"/>
    <sheet name="Ф.7(ЗФ).45" sheetId="300" state="hidden" r:id="rId214"/>
    <sheet name="Ф.7(ЗФ).46" sheetId="301" state="hidden" r:id="rId215"/>
    <sheet name="Ф.7(ЗФ).47" sheetId="302" state="hidden" r:id="rId216"/>
    <sheet name="Ф.7(ЗФ).48" sheetId="303" state="hidden" r:id="rId217"/>
    <sheet name="Ф.7(ЗФ).49" sheetId="304" state="hidden" r:id="rId218"/>
    <sheet name="Ф.7(ЗФ).50" sheetId="305" state="hidden" r:id="rId219"/>
    <sheet name="Ф.7(СФ).ЗВЕД" sheetId="10" r:id="rId220"/>
    <sheet name="Ф.7(СФ).1" sheetId="107" r:id="rId221"/>
    <sheet name="Ф.7(СФ).2" sheetId="108" r:id="rId222"/>
    <sheet name="Ф.7(СФ).3" sheetId="109" r:id="rId223"/>
    <sheet name="Ф.7(СФ).4" sheetId="110" r:id="rId224"/>
    <sheet name="Ф.7(СФ).5" sheetId="111" state="hidden" r:id="rId225"/>
    <sheet name="Ф.7(СФ).6" sheetId="112" state="hidden" r:id="rId226"/>
    <sheet name="Ф.7(СФ).7" sheetId="113" state="hidden" r:id="rId227"/>
    <sheet name="Ф.7(СФ).8" sheetId="114" state="hidden" r:id="rId228"/>
    <sheet name="Ф.7(СФ).9" sheetId="115" state="hidden" r:id="rId229"/>
    <sheet name="Ф.7(СФ).10" sheetId="116" state="hidden" r:id="rId230"/>
    <sheet name="Ф.7(СФ).11" sheetId="202" state="hidden" r:id="rId231"/>
    <sheet name="Ф.7(СФ).12" sheetId="203" state="hidden" r:id="rId232"/>
    <sheet name="Ф.7(СФ).13" sheetId="204" state="hidden" r:id="rId233"/>
    <sheet name="Ф.7(СФ).14" sheetId="205" state="hidden" r:id="rId234"/>
    <sheet name="Ф.7(СФ).15" sheetId="206" state="hidden" r:id="rId235"/>
    <sheet name="Ф.7(СФ).16" sheetId="207" state="hidden" r:id="rId236"/>
    <sheet name="Ф.7(СФ).17" sheetId="208" state="hidden" r:id="rId237"/>
    <sheet name="Ф.7(СФ).18" sheetId="209" state="hidden" r:id="rId238"/>
    <sheet name="Ф.7(СФ).19" sheetId="210" state="hidden" r:id="rId239"/>
    <sheet name="Ф.7(СФ).20" sheetId="211" state="hidden" r:id="rId240"/>
    <sheet name="Ф.7(СФ).21" sheetId="212" state="hidden" r:id="rId241"/>
    <sheet name="Ф.7(СФ).22" sheetId="213" state="hidden" r:id="rId242"/>
    <sheet name="Ф.7(СФ).23" sheetId="214" state="hidden" r:id="rId243"/>
    <sheet name="Ф.7(СФ).24" sheetId="215" state="hidden" r:id="rId244"/>
    <sheet name="Ф.7(СФ).25" sheetId="216" state="hidden" r:id="rId245"/>
    <sheet name="Ф.7(СФ).26" sheetId="217" state="hidden" r:id="rId246"/>
    <sheet name="Ф.7(СФ).27" sheetId="218" state="hidden" r:id="rId247"/>
    <sheet name="Ф.7(СФ).28" sheetId="219" state="hidden" r:id="rId248"/>
    <sheet name="Ф.7(СФ).29" sheetId="220" state="hidden" r:id="rId249"/>
    <sheet name="Ф.7(СФ).30" sheetId="221" state="hidden" r:id="rId250"/>
    <sheet name="Ф.7(СФ).31" sheetId="222" state="hidden" r:id="rId251"/>
    <sheet name="Ф.7(СФ).32" sheetId="223" state="hidden" r:id="rId252"/>
    <sheet name="Ф.7(СФ).33" sheetId="224" state="hidden" r:id="rId253"/>
    <sheet name="Ф.7(СФ).34" sheetId="225" state="hidden" r:id="rId254"/>
    <sheet name="Ф.7(СФ).35" sheetId="226" state="hidden" r:id="rId255"/>
    <sheet name="Ф.7.1(ЗФ).ЗВЕД" sheetId="9" r:id="rId256"/>
    <sheet name="Ф.7.1(ЗФ).1" sheetId="117" r:id="rId257"/>
    <sheet name="Ф.7.1(ЗФ).2" sheetId="118" r:id="rId258"/>
    <sheet name="Ф.7.1(СФ).ЗВЕД" sheetId="11" r:id="rId259"/>
    <sheet name="Ф.7.1(СФ).1" sheetId="119" r:id="rId260"/>
    <sheet name="Ф.7.1(СФ).2" sheetId="120" r:id="rId261"/>
    <sheet name="шапки" sheetId="121" state="hidden" r:id="rId262"/>
    <sheet name="д14" sheetId="136" r:id="rId263"/>
    <sheet name="д15_ф5(стр1)" sheetId="180" r:id="rId264"/>
    <sheet name="д15_ф5(стр2)" sheetId="181" r:id="rId265"/>
    <sheet name="д16_ф6(стр1)" sheetId="182" r:id="rId266"/>
    <sheet name="д_16ф6(стр2)" sheetId="183" r:id="rId267"/>
    <sheet name="д17" sheetId="184" r:id="rId268"/>
    <sheet name="д18" sheetId="129" r:id="rId269"/>
    <sheet name="д19" sheetId="330" r:id="rId270"/>
    <sheet name="д20" sheetId="186" r:id="rId271"/>
    <sheet name="д20.2" sheetId="188" r:id="rId272"/>
    <sheet name="д20.3" sheetId="189" r:id="rId273"/>
    <sheet name="д20.4" sheetId="190" r:id="rId274"/>
    <sheet name="д20.5" sheetId="191" r:id="rId275"/>
    <sheet name="д20.6" sheetId="192" r:id="rId276"/>
    <sheet name="д20.7" sheetId="193" r:id="rId277"/>
    <sheet name="д21" sheetId="194" r:id="rId278"/>
    <sheet name="д21.2" sheetId="195" r:id="rId279"/>
    <sheet name="д22" sheetId="196" r:id="rId280"/>
    <sheet name="д23" sheetId="197" r:id="rId281"/>
    <sheet name="д24" sheetId="125" r:id="rId282"/>
    <sheet name="д25" sheetId="126" r:id="rId283"/>
    <sheet name="д26" sheetId="127" r:id="rId284"/>
    <sheet name="д27" sheetId="199" r:id="rId285"/>
    <sheet name="д28" sheetId="133" r:id="rId286"/>
    <sheet name="д29" sheetId="135" r:id="rId287"/>
    <sheet name="д30" sheetId="128" r:id="rId288"/>
    <sheet name="д31зф" sheetId="130" r:id="rId289"/>
    <sheet name="д31сф" sheetId="200" r:id="rId290"/>
    <sheet name="д32" sheetId="131" r:id="rId291"/>
    <sheet name="д33зф" sheetId="132" r:id="rId292"/>
    <sheet name="д33сф" sheetId="134" r:id="rId293"/>
    <sheet name="д34зф" sheetId="198" r:id="rId294"/>
    <sheet name="д34сф" sheetId="201" r:id="rId295"/>
    <sheet name="ДовидникКПК" sheetId="17" state="hidden" r:id="rId296"/>
    <sheet name="ДовидникКФК" sheetId="18" state="hidden" r:id="rId297"/>
    <sheet name="ДовидникКВК(ГОС)" sheetId="19" state="hidden" r:id="rId298"/>
    <sheet name="ДляУДК" sheetId="124" state="hidden" r:id="rId299"/>
    <sheet name="КОПФГ" sheetId="123" state="hidden" r:id="rId300"/>
    <sheet name="д37" sheetId="321" r:id="rId301"/>
  </sheets>
  <definedNames>
    <definedName name="_xlnm._FilterDatabase" localSheetId="296" hidden="1">ДовидникКФК!$A$1:$B$390</definedName>
    <definedName name="_xlnm.Print_Titles" localSheetId="9">Ф.2.1!$22:$22</definedName>
    <definedName name="_xlnm.Print_Titles" localSheetId="18">Ф.2.10!$22:$22</definedName>
    <definedName name="_xlnm.Print_Titles" localSheetId="19">Ф.2.11!$22:$22</definedName>
    <definedName name="_xlnm.Print_Titles" localSheetId="20">Ф.2.12!$22:$22</definedName>
    <definedName name="_xlnm.Print_Titles" localSheetId="21">Ф.2.13!$22:$22</definedName>
    <definedName name="_xlnm.Print_Titles" localSheetId="22">Ф.2.14!$22:$22</definedName>
    <definedName name="_xlnm.Print_Titles" localSheetId="23">Ф.2.15!$22:$22</definedName>
    <definedName name="_xlnm.Print_Titles" localSheetId="24">Ф.2.16!$22:$22</definedName>
    <definedName name="_xlnm.Print_Titles" localSheetId="25">Ф.2.17!$22:$22</definedName>
    <definedName name="_xlnm.Print_Titles" localSheetId="26">Ф.2.18!$22:$22</definedName>
    <definedName name="_xlnm.Print_Titles" localSheetId="27">Ф.2.19!$22:$22</definedName>
    <definedName name="_xlnm.Print_Titles" localSheetId="10">Ф.2.2!$22:$22</definedName>
    <definedName name="_xlnm.Print_Titles" localSheetId="28">Ф.2.20!$22:$22</definedName>
    <definedName name="_xlnm.Print_Titles" localSheetId="29">Ф.2.21!$22:$22</definedName>
    <definedName name="_xlnm.Print_Titles" localSheetId="30">Ф.2.22!$22:$22</definedName>
    <definedName name="_xlnm.Print_Titles" localSheetId="31">Ф.2.23!$22:$22</definedName>
    <definedName name="_xlnm.Print_Titles" localSheetId="32">Ф.2.24!$22:$22</definedName>
    <definedName name="_xlnm.Print_Titles" localSheetId="33">Ф.2.25!$22:$22</definedName>
    <definedName name="_xlnm.Print_Titles" localSheetId="34">Ф.2.26!$22:$22</definedName>
    <definedName name="_xlnm.Print_Titles" localSheetId="35">Ф.2.27!$22:$22</definedName>
    <definedName name="_xlnm.Print_Titles" localSheetId="36">Ф.2.28!$22:$22</definedName>
    <definedName name="_xlnm.Print_Titles" localSheetId="37">Ф.2.29!$22:$22</definedName>
    <definedName name="_xlnm.Print_Titles" localSheetId="11">Ф.2.3!$22:$22</definedName>
    <definedName name="_xlnm.Print_Titles" localSheetId="38">Ф.2.30!$22:$22</definedName>
    <definedName name="_xlnm.Print_Titles" localSheetId="39">Ф.2.31!$22:$22</definedName>
    <definedName name="_xlnm.Print_Titles" localSheetId="40">Ф.2.32!$22:$22</definedName>
    <definedName name="_xlnm.Print_Titles" localSheetId="41">Ф.2.33!$22:$22</definedName>
    <definedName name="_xlnm.Print_Titles" localSheetId="42">Ф.2.34!$22:$22</definedName>
    <definedName name="_xlnm.Print_Titles" localSheetId="43">Ф.2.35!$22:$22</definedName>
    <definedName name="_xlnm.Print_Titles" localSheetId="44">Ф.2.36!$22:$22</definedName>
    <definedName name="_xlnm.Print_Titles" localSheetId="45">Ф.2.37!$22:$22</definedName>
    <definedName name="_xlnm.Print_Titles" localSheetId="46">Ф.2.38!$22:$22</definedName>
    <definedName name="_xlnm.Print_Titles" localSheetId="47">Ф.2.39!$22:$22</definedName>
    <definedName name="_xlnm.Print_Titles" localSheetId="12">Ф.2.4!$22:$22</definedName>
    <definedName name="_xlnm.Print_Titles" localSheetId="48">Ф.2.40!$22:$22</definedName>
    <definedName name="_xlnm.Print_Titles" localSheetId="49">Ф.2.41!$22:$22</definedName>
    <definedName name="_xlnm.Print_Titles" localSheetId="50">Ф.2.42!$22:$22</definedName>
    <definedName name="_xlnm.Print_Titles" localSheetId="51">Ф.2.43!$22:$22</definedName>
    <definedName name="_xlnm.Print_Titles" localSheetId="52">Ф.2.44!$22:$22</definedName>
    <definedName name="_xlnm.Print_Titles" localSheetId="53">Ф.2.45!$22:$22</definedName>
    <definedName name="_xlnm.Print_Titles" localSheetId="54">Ф.2.46!$22:$22</definedName>
    <definedName name="_xlnm.Print_Titles" localSheetId="55">Ф.2.47!$22:$22</definedName>
    <definedName name="_xlnm.Print_Titles" localSheetId="56">Ф.2.48!$22:$22</definedName>
    <definedName name="_xlnm.Print_Titles" localSheetId="57">Ф.2.49!$22:$22</definedName>
    <definedName name="_xlnm.Print_Titles" localSheetId="13">Ф.2.5!$22:$22</definedName>
    <definedName name="_xlnm.Print_Titles" localSheetId="58">Ф.2.50!$22:$22</definedName>
    <definedName name="_xlnm.Print_Titles" localSheetId="14">Ф.2.6!$22:$22</definedName>
    <definedName name="_xlnm.Print_Titles" localSheetId="15">Ф.2.7!$22:$22</definedName>
    <definedName name="_xlnm.Print_Titles" localSheetId="16">Ф.2.8!$22:$22</definedName>
    <definedName name="_xlnm.Print_Titles" localSheetId="17">Ф.2.9!$22:$22</definedName>
    <definedName name="_xlnm.Print_Titles" localSheetId="8">Ф.2.ЗВЕД!$22:$22</definedName>
    <definedName name="_xlnm.Print_Titles" localSheetId="59">Ф.4.1.ЗВЕД!$20:$20</definedName>
    <definedName name="_xlnm.Print_Titles" localSheetId="60">Ф.4.1.КФК1!$20:$20</definedName>
    <definedName name="_xlnm.Print_Titles" localSheetId="69">Ф.4.1.КФК10!$20:$20</definedName>
    <definedName name="_xlnm.Print_Titles" localSheetId="70">Ф.4.1.КФК11!$20:$20</definedName>
    <definedName name="_xlnm.Print_Titles" localSheetId="71">Ф.4.1.КФК12!$20:$20</definedName>
    <definedName name="_xlnm.Print_Titles" localSheetId="72">Ф.4.1.КФК13!$20:$20</definedName>
    <definedName name="_xlnm.Print_Titles" localSheetId="73">Ф.4.1.КФК14!$20:$20</definedName>
    <definedName name="_xlnm.Print_Titles" localSheetId="74">Ф.4.1.КФК15!$20:$20</definedName>
    <definedName name="_xlnm.Print_Titles" localSheetId="75">Ф.4.1.КФК16!$20:$20</definedName>
    <definedName name="_xlnm.Print_Titles" localSheetId="76">Ф.4.1.КФК17!$20:$20</definedName>
    <definedName name="_xlnm.Print_Titles" localSheetId="77">Ф.4.1.КФК18!$20:$20</definedName>
    <definedName name="_xlnm.Print_Titles" localSheetId="78">Ф.4.1.КФК19!$20:$20</definedName>
    <definedName name="_xlnm.Print_Titles" localSheetId="61">Ф.4.1.КФК2!$20:$20</definedName>
    <definedName name="_xlnm.Print_Titles" localSheetId="79">Ф.4.1.КФК20!$20:$20</definedName>
    <definedName name="_xlnm.Print_Titles" localSheetId="80">Ф.4.1.КФК21!$20:$20</definedName>
    <definedName name="_xlnm.Print_Titles" localSheetId="81">Ф.4.1.КФК22!$20:$20</definedName>
    <definedName name="_xlnm.Print_Titles" localSheetId="82">Ф.4.1.КФК23!$20:$20</definedName>
    <definedName name="_xlnm.Print_Titles" localSheetId="83">Ф.4.1.КФК24!$20:$20</definedName>
    <definedName name="_xlnm.Print_Titles" localSheetId="84">Ф.4.1.КФК25!$20:$20</definedName>
    <definedName name="_xlnm.Print_Titles" localSheetId="85">Ф.4.1.КФК26!$20:$20</definedName>
    <definedName name="_xlnm.Print_Titles" localSheetId="86">Ф.4.1.КФК27!$20:$20</definedName>
    <definedName name="_xlnm.Print_Titles" localSheetId="87">Ф.4.1.КФК28!$20:$20</definedName>
    <definedName name="_xlnm.Print_Titles" localSheetId="88">Ф.4.1.КФК29!$20:$20</definedName>
    <definedName name="_xlnm.Print_Titles" localSheetId="62">Ф.4.1.КФК3!$20:$20</definedName>
    <definedName name="_xlnm.Print_Titles" localSheetId="89">Ф.4.1.КФК30!$20:$20</definedName>
    <definedName name="_xlnm.Print_Titles" localSheetId="63">Ф.4.1.КФК4!$20:$20</definedName>
    <definedName name="_xlnm.Print_Titles" localSheetId="64">Ф.4.1.КФК5!$20:$20</definedName>
    <definedName name="_xlnm.Print_Titles" localSheetId="65">Ф.4.1.КФК6!$20:$20</definedName>
    <definedName name="_xlnm.Print_Titles" localSheetId="66">Ф.4.1.КФК7!$20:$20</definedName>
    <definedName name="_xlnm.Print_Titles" localSheetId="67">Ф.4.1.КФК8!$20:$20</definedName>
    <definedName name="_xlnm.Print_Titles" localSheetId="68">Ф.4.1.КФК9!$20:$20</definedName>
    <definedName name="_xlnm.Print_Titles" localSheetId="90">Ф.4.2.ЗВЕД!$21:$21</definedName>
    <definedName name="_xlnm.Print_Titles" localSheetId="91">Ф.4.2.КФК1!$21:$21</definedName>
    <definedName name="_xlnm.Print_Titles" localSheetId="100">Ф.4.2.КФК10!$21:$21</definedName>
    <definedName name="_xlnm.Print_Titles" localSheetId="101">Ф.4.2.КФК11!$21:$21</definedName>
    <definedName name="_xlnm.Print_Titles" localSheetId="102">Ф.4.2.КФК12!$21:$21</definedName>
    <definedName name="_xlnm.Print_Titles" localSheetId="103">Ф.4.2.КФК13!$21:$21</definedName>
    <definedName name="_xlnm.Print_Titles" localSheetId="104">Ф.4.2.КФК14!$21:$21</definedName>
    <definedName name="_xlnm.Print_Titles" localSheetId="105">Ф.4.2.КФК15!$21:$21</definedName>
    <definedName name="_xlnm.Print_Titles" localSheetId="106">Ф.4.2.КФК16!$21:$21</definedName>
    <definedName name="_xlnm.Print_Titles" localSheetId="107">Ф.4.2.КФК17!$21:$21</definedName>
    <definedName name="_xlnm.Print_Titles" localSheetId="108">Ф.4.2.КФК18!$21:$21</definedName>
    <definedName name="_xlnm.Print_Titles" localSheetId="109">Ф.4.2.КФК19!$21:$21</definedName>
    <definedName name="_xlnm.Print_Titles" localSheetId="92">Ф.4.2.КФК2!$21:$21</definedName>
    <definedName name="_xlnm.Print_Titles" localSheetId="110">Ф.4.2.КФК20!$21:$21</definedName>
    <definedName name="_xlnm.Print_Titles" localSheetId="111">Ф.4.2.КФК21!$21:$21</definedName>
    <definedName name="_xlnm.Print_Titles" localSheetId="112">Ф.4.2.КФК22!$21:$21</definedName>
    <definedName name="_xlnm.Print_Titles" localSheetId="113">Ф.4.2.КФК23!$21:$21</definedName>
    <definedName name="_xlnm.Print_Titles" localSheetId="114">Ф.4.2.КФК24!$21:$21</definedName>
    <definedName name="_xlnm.Print_Titles" localSheetId="115">Ф.4.2.КФК25!$21:$21</definedName>
    <definedName name="_xlnm.Print_Titles" localSheetId="116">Ф.4.2.КФК26!$21:$21</definedName>
    <definedName name="_xlnm.Print_Titles" localSheetId="117">Ф.4.2.КФК27!$21:$21</definedName>
    <definedName name="_xlnm.Print_Titles" localSheetId="118">Ф.4.2.КФК28!$21:$21</definedName>
    <definedName name="_xlnm.Print_Titles" localSheetId="119">Ф.4.2.КФК29!$21:$21</definedName>
    <definedName name="_xlnm.Print_Titles" localSheetId="93">Ф.4.2.КФК3!$21:$21</definedName>
    <definedName name="_xlnm.Print_Titles" localSheetId="120">Ф.4.2.КФК30!$21:$21</definedName>
    <definedName name="_xlnm.Print_Titles" localSheetId="94">Ф.4.2.КФК4!$21:$21</definedName>
    <definedName name="_xlnm.Print_Titles" localSheetId="95">Ф.4.2.КФК5!$21:$21</definedName>
    <definedName name="_xlnm.Print_Titles" localSheetId="96">Ф.4.2.КФК6!$21:$21</definedName>
    <definedName name="_xlnm.Print_Titles" localSheetId="97">Ф.4.2.КФК7!$21:$21</definedName>
    <definedName name="_xlnm.Print_Titles" localSheetId="98">Ф.4.2.КФК8!$21:$21</definedName>
    <definedName name="_xlnm.Print_Titles" localSheetId="99">Ф.4.2.КФК9!$21:$21</definedName>
    <definedName name="_xlnm.Print_Titles" localSheetId="121">Ф.4.3.ЗВЕД!$21:$21</definedName>
    <definedName name="_xlnm.Print_Titles" localSheetId="122">Ф.4.3.КФК1!$21:$21</definedName>
    <definedName name="_xlnm.Print_Titles" localSheetId="131">Ф.4.3.КФК10!$21:$21</definedName>
    <definedName name="_xlnm.Print_Titles" localSheetId="132">Ф.4.3.КФК11!$21:$21</definedName>
    <definedName name="_xlnm.Print_Titles" localSheetId="133">Ф.4.3.КФК12!$21:$21</definedName>
    <definedName name="_xlnm.Print_Titles" localSheetId="134">Ф.4.3.КФК13!$21:$21</definedName>
    <definedName name="_xlnm.Print_Titles" localSheetId="135">Ф.4.3.КФК14!$21:$21</definedName>
    <definedName name="_xlnm.Print_Titles" localSheetId="136">Ф.4.3.КФК15!$21:$21</definedName>
    <definedName name="_xlnm.Print_Titles" localSheetId="137">Ф.4.3.КФК16!$21:$21</definedName>
    <definedName name="_xlnm.Print_Titles" localSheetId="138">Ф.4.3.КФК17!$21:$21</definedName>
    <definedName name="_xlnm.Print_Titles" localSheetId="139">Ф.4.3.КФК18!$21:$21</definedName>
    <definedName name="_xlnm.Print_Titles" localSheetId="140">Ф.4.3.КФК19!$21:$21</definedName>
    <definedName name="_xlnm.Print_Titles" localSheetId="123">Ф.4.3.КФК2!$21:$21</definedName>
    <definedName name="_xlnm.Print_Titles" localSheetId="141">Ф.4.3.КФК20!$21:$21</definedName>
    <definedName name="_xlnm.Print_Titles" localSheetId="142">Ф.4.3.КФК21!$21:$21</definedName>
    <definedName name="_xlnm.Print_Titles" localSheetId="143">Ф.4.3.КФК22!$21:$21</definedName>
    <definedName name="_xlnm.Print_Titles" localSheetId="144">Ф.4.3.КФК23!$21:$21</definedName>
    <definedName name="_xlnm.Print_Titles" localSheetId="145">Ф.4.3.КФК24!$21:$21</definedName>
    <definedName name="_xlnm.Print_Titles" localSheetId="146">Ф.4.3.КФК25!$21:$21</definedName>
    <definedName name="_xlnm.Print_Titles" localSheetId="147">Ф.4.3.КФК26!$21:$21</definedName>
    <definedName name="_xlnm.Print_Titles" localSheetId="148">Ф.4.3.КФК27!$21:$21</definedName>
    <definedName name="_xlnm.Print_Titles" localSheetId="149">Ф.4.3.КФК28!$21:$21</definedName>
    <definedName name="_xlnm.Print_Titles" localSheetId="150">Ф.4.3.КФК29!$21:$21</definedName>
    <definedName name="_xlnm.Print_Titles" localSheetId="124">Ф.4.3.КФК3!$21:$21</definedName>
    <definedName name="_xlnm.Print_Titles" localSheetId="151">Ф.4.3.КФК30!$21:$21</definedName>
    <definedName name="_xlnm.Print_Titles" localSheetId="152">Ф.4.3.КФК31!$21:$21</definedName>
    <definedName name="_xlnm.Print_Titles" localSheetId="153">Ф.4.3.КФК32!$21:$21</definedName>
    <definedName name="_xlnm.Print_Titles" localSheetId="154">Ф.4.3.КФК33!$21:$21</definedName>
    <definedName name="_xlnm.Print_Titles" localSheetId="155">Ф.4.3.КФК34!$21:$21</definedName>
    <definedName name="_xlnm.Print_Titles" localSheetId="156">Ф.4.3.КФК35!$21:$21</definedName>
    <definedName name="_xlnm.Print_Titles" localSheetId="157">Ф.4.3.КФК36!$21:$21</definedName>
    <definedName name="_xlnm.Print_Titles" localSheetId="158">Ф.4.3.КФК37!$21:$21</definedName>
    <definedName name="_xlnm.Print_Titles" localSheetId="159">Ф.4.3.КФК38!$21:$21</definedName>
    <definedName name="_xlnm.Print_Titles" localSheetId="160">Ф.4.3.КФК39!$21:$21</definedName>
    <definedName name="_xlnm.Print_Titles" localSheetId="125">Ф.4.3.КФК4!$21:$21</definedName>
    <definedName name="_xlnm.Print_Titles" localSheetId="161">Ф.4.3.КФК40!$21:$21</definedName>
    <definedName name="_xlnm.Print_Titles" localSheetId="126">Ф.4.3.КФК5!$21:$21</definedName>
    <definedName name="_xlnm.Print_Titles" localSheetId="127">Ф.4.3.КФК6!$21:$21</definedName>
    <definedName name="_xlnm.Print_Titles" localSheetId="128">Ф.4.3.КФК7!$21:$21</definedName>
    <definedName name="_xlnm.Print_Titles" localSheetId="129">Ф.4.3.КФК8!$21:$21</definedName>
    <definedName name="_xlnm.Print_Titles" localSheetId="130">Ф.4.3.КФК9!$21:$21</definedName>
    <definedName name="_xlnm.Print_Titles" localSheetId="162">Ф.4.4.ЗВЕД!$19:$19</definedName>
    <definedName name="_xlnm.Print_Titles" localSheetId="163">Ф.4.4.КПК1!$19:$19</definedName>
    <definedName name="_xlnm.Print_Titles" localSheetId="164">Ф.4.4.КПК2!$19:$19</definedName>
    <definedName name="_xlnm.Print_Titles" localSheetId="169">'Ф.7(ЗФ).1'!$25:$25</definedName>
    <definedName name="_xlnm.Print_Titles" localSheetId="178">'Ф.7(ЗФ).10'!$25:$25</definedName>
    <definedName name="_xlnm.Print_Titles" localSheetId="179">'Ф.7(ЗФ).11'!$25:$25</definedName>
    <definedName name="_xlnm.Print_Titles" localSheetId="180">'Ф.7(ЗФ).12'!$25:$25</definedName>
    <definedName name="_xlnm.Print_Titles" localSheetId="181">'Ф.7(ЗФ).13'!$25:$25</definedName>
    <definedName name="_xlnm.Print_Titles" localSheetId="182">'Ф.7(ЗФ).14'!$25:$25</definedName>
    <definedName name="_xlnm.Print_Titles" localSheetId="183">'Ф.7(ЗФ).15'!$25:$25</definedName>
    <definedName name="_xlnm.Print_Titles" localSheetId="184">'Ф.7(ЗФ).16'!$25:$25</definedName>
    <definedName name="_xlnm.Print_Titles" localSheetId="185">'Ф.7(ЗФ).17'!$25:$25</definedName>
    <definedName name="_xlnm.Print_Titles" localSheetId="186">'Ф.7(ЗФ).18'!$25:$25</definedName>
    <definedName name="_xlnm.Print_Titles" localSheetId="187">'Ф.7(ЗФ).19'!$25:$25</definedName>
    <definedName name="_xlnm.Print_Titles" localSheetId="170">'Ф.7(ЗФ).2'!$25:$25</definedName>
    <definedName name="_xlnm.Print_Titles" localSheetId="188">'Ф.7(ЗФ).20'!$25:$25</definedName>
    <definedName name="_xlnm.Print_Titles" localSheetId="189">'Ф.7(ЗФ).21'!$25:$25</definedName>
    <definedName name="_xlnm.Print_Titles" localSheetId="190">'Ф.7(ЗФ).22'!$25:$25</definedName>
    <definedName name="_xlnm.Print_Titles" localSheetId="191">'Ф.7(ЗФ).23'!$25:$25</definedName>
    <definedName name="_xlnm.Print_Titles" localSheetId="192">'Ф.7(ЗФ).24'!$25:$25</definedName>
    <definedName name="_xlnm.Print_Titles" localSheetId="193">'Ф.7(ЗФ).25'!$25:$25</definedName>
    <definedName name="_xlnm.Print_Titles" localSheetId="194">'Ф.7(ЗФ).26'!$25:$25</definedName>
    <definedName name="_xlnm.Print_Titles" localSheetId="195">'Ф.7(ЗФ).27'!$25:$25</definedName>
    <definedName name="_xlnm.Print_Titles" localSheetId="196">'Ф.7(ЗФ).28'!$25:$25</definedName>
    <definedName name="_xlnm.Print_Titles" localSheetId="197">'Ф.7(ЗФ).29'!$25:$25</definedName>
    <definedName name="_xlnm.Print_Titles" localSheetId="171">'Ф.7(ЗФ).3'!$25:$25</definedName>
    <definedName name="_xlnm.Print_Titles" localSheetId="198">'Ф.7(ЗФ).30'!$25:$25</definedName>
    <definedName name="_xlnm.Print_Titles" localSheetId="199">'Ф.7(ЗФ).31'!$25:$25</definedName>
    <definedName name="_xlnm.Print_Titles" localSheetId="200">'Ф.7(ЗФ).32'!$25:$25</definedName>
    <definedName name="_xlnm.Print_Titles" localSheetId="201">'Ф.7(ЗФ).33'!$25:$25</definedName>
    <definedName name="_xlnm.Print_Titles" localSheetId="202">'Ф.7(ЗФ).34'!$25:$25</definedName>
    <definedName name="_xlnm.Print_Titles" localSheetId="203">'Ф.7(ЗФ).35'!$25:$25</definedName>
    <definedName name="_xlnm.Print_Titles" localSheetId="204">'Ф.7(ЗФ).36'!$25:$25</definedName>
    <definedName name="_xlnm.Print_Titles" localSheetId="205">'Ф.7(ЗФ).37'!$25:$25</definedName>
    <definedName name="_xlnm.Print_Titles" localSheetId="206">'Ф.7(ЗФ).38'!$25:$25</definedName>
    <definedName name="_xlnm.Print_Titles" localSheetId="207">'Ф.7(ЗФ).39'!$25:$25</definedName>
    <definedName name="_xlnm.Print_Titles" localSheetId="172">'Ф.7(ЗФ).4'!$25:$25</definedName>
    <definedName name="_xlnm.Print_Titles" localSheetId="208">'Ф.7(ЗФ).40'!$25:$25</definedName>
    <definedName name="_xlnm.Print_Titles" localSheetId="209">'Ф.7(ЗФ).41'!$25:$25</definedName>
    <definedName name="_xlnm.Print_Titles" localSheetId="210">'Ф.7(ЗФ).42'!$25:$25</definedName>
    <definedName name="_xlnm.Print_Titles" localSheetId="211">'Ф.7(ЗФ).43'!$25:$25</definedName>
    <definedName name="_xlnm.Print_Titles" localSheetId="212">'Ф.7(ЗФ).44'!$25:$25</definedName>
    <definedName name="_xlnm.Print_Titles" localSheetId="213">'Ф.7(ЗФ).45'!$25:$25</definedName>
    <definedName name="_xlnm.Print_Titles" localSheetId="214">'Ф.7(ЗФ).46'!$25:$25</definedName>
    <definedName name="_xlnm.Print_Titles" localSheetId="215">'Ф.7(ЗФ).47'!$25:$25</definedName>
    <definedName name="_xlnm.Print_Titles" localSheetId="216">'Ф.7(ЗФ).48'!$25:$25</definedName>
    <definedName name="_xlnm.Print_Titles" localSheetId="217">'Ф.7(ЗФ).49'!$25:$25</definedName>
    <definedName name="_xlnm.Print_Titles" localSheetId="173">'Ф.7(ЗФ).5'!$25:$25</definedName>
    <definedName name="_xlnm.Print_Titles" localSheetId="218">'Ф.7(ЗФ).50'!$25:$25</definedName>
    <definedName name="_xlnm.Print_Titles" localSheetId="174">'Ф.7(ЗФ).6'!$25:$25</definedName>
    <definedName name="_xlnm.Print_Titles" localSheetId="175">'Ф.7(ЗФ).7'!$25:$25</definedName>
    <definedName name="_xlnm.Print_Titles" localSheetId="176">'Ф.7(ЗФ).8'!$25:$25</definedName>
    <definedName name="_xlnm.Print_Titles" localSheetId="177">'Ф.7(ЗФ).9'!$25:$25</definedName>
    <definedName name="_xlnm.Print_Titles" localSheetId="168">'Ф.7(ЗФ).ЗВЕД'!$25:$25</definedName>
    <definedName name="_xlnm.Print_Titles" localSheetId="220">'Ф.7(СФ).1'!$25:$25</definedName>
    <definedName name="_xlnm.Print_Titles" localSheetId="229">'Ф.7(СФ).10'!$25:$25</definedName>
    <definedName name="_xlnm.Print_Titles" localSheetId="230">'Ф.7(СФ).11'!$25:$25</definedName>
    <definedName name="_xlnm.Print_Titles" localSheetId="231">'Ф.7(СФ).12'!$25:$25</definedName>
    <definedName name="_xlnm.Print_Titles" localSheetId="232">'Ф.7(СФ).13'!$25:$25</definedName>
    <definedName name="_xlnm.Print_Titles" localSheetId="233">'Ф.7(СФ).14'!$25:$25</definedName>
    <definedName name="_xlnm.Print_Titles" localSheetId="234">'Ф.7(СФ).15'!$25:$25</definedName>
    <definedName name="_xlnm.Print_Titles" localSheetId="235">'Ф.7(СФ).16'!$25:$25</definedName>
    <definedName name="_xlnm.Print_Titles" localSheetId="236">'Ф.7(СФ).17'!$25:$25</definedName>
    <definedName name="_xlnm.Print_Titles" localSheetId="237">'Ф.7(СФ).18'!$25:$25</definedName>
    <definedName name="_xlnm.Print_Titles" localSheetId="238">'Ф.7(СФ).19'!$25:$25</definedName>
    <definedName name="_xlnm.Print_Titles" localSheetId="221">'Ф.7(СФ).2'!$25:$25</definedName>
    <definedName name="_xlnm.Print_Titles" localSheetId="239">'Ф.7(СФ).20'!$25:$25</definedName>
    <definedName name="_xlnm.Print_Titles" localSheetId="240">'Ф.7(СФ).21'!$25:$25</definedName>
    <definedName name="_xlnm.Print_Titles" localSheetId="241">'Ф.7(СФ).22'!$25:$25</definedName>
    <definedName name="_xlnm.Print_Titles" localSheetId="242">'Ф.7(СФ).23'!$25:$25</definedName>
    <definedName name="_xlnm.Print_Titles" localSheetId="243">'Ф.7(СФ).24'!$25:$25</definedName>
    <definedName name="_xlnm.Print_Titles" localSheetId="244">'Ф.7(СФ).25'!$25:$25</definedName>
    <definedName name="_xlnm.Print_Titles" localSheetId="245">'Ф.7(СФ).26'!$25:$25</definedName>
    <definedName name="_xlnm.Print_Titles" localSheetId="246">'Ф.7(СФ).27'!$25:$25</definedName>
    <definedName name="_xlnm.Print_Titles" localSheetId="247">'Ф.7(СФ).28'!$25:$25</definedName>
    <definedName name="_xlnm.Print_Titles" localSheetId="248">'Ф.7(СФ).29'!$25:$25</definedName>
    <definedName name="_xlnm.Print_Titles" localSheetId="222">'Ф.7(СФ).3'!$25:$25</definedName>
    <definedName name="_xlnm.Print_Titles" localSheetId="249">'Ф.7(СФ).30'!$25:$25</definedName>
    <definedName name="_xlnm.Print_Titles" localSheetId="250">'Ф.7(СФ).31'!$25:$25</definedName>
    <definedName name="_xlnm.Print_Titles" localSheetId="251">'Ф.7(СФ).32'!$25:$25</definedName>
    <definedName name="_xlnm.Print_Titles" localSheetId="252">'Ф.7(СФ).33'!$25:$25</definedName>
    <definedName name="_xlnm.Print_Titles" localSheetId="253">'Ф.7(СФ).34'!$25:$25</definedName>
    <definedName name="_xlnm.Print_Titles" localSheetId="254">'Ф.7(СФ).35'!$25:$25</definedName>
    <definedName name="_xlnm.Print_Titles" localSheetId="223">'Ф.7(СФ).4'!$25:$25</definedName>
    <definedName name="_xlnm.Print_Titles" localSheetId="224">'Ф.7(СФ).5'!$25:$25</definedName>
    <definedName name="_xlnm.Print_Titles" localSheetId="225">'Ф.7(СФ).6'!$25:$25</definedName>
    <definedName name="_xlnm.Print_Titles" localSheetId="226">'Ф.7(СФ).7'!$25:$25</definedName>
    <definedName name="_xlnm.Print_Titles" localSheetId="227">'Ф.7(СФ).8'!$25:$25</definedName>
    <definedName name="_xlnm.Print_Titles" localSheetId="228">'Ф.7(СФ).9'!$25:$25</definedName>
    <definedName name="_xlnm.Print_Titles" localSheetId="219">'Ф.7(СФ).ЗВЕД'!$25:$25</definedName>
    <definedName name="_xlnm.Print_Area" localSheetId="266">'д_16ф6(стр2)'!$A$1:$G$37</definedName>
    <definedName name="_xlnm.Print_Area" localSheetId="262">д14!$A$1:$M$55</definedName>
    <definedName name="_xlnm.Print_Area" localSheetId="263">'д15_ф5(стр1)'!$A$1:$F$47</definedName>
    <definedName name="_xlnm.Print_Area" localSheetId="264">'д15_ф5(стр2)'!$A$1:$H$37</definedName>
    <definedName name="_xlnm.Print_Area" localSheetId="6">'д2(ф9)'!$A$1:$I$79</definedName>
    <definedName name="_xlnm.Print_Area" localSheetId="0">Увязка1!$A$1:$G$15</definedName>
    <definedName name="_xlnm.Print_Area" localSheetId="9">Ф.2.1!$A$1:$J$104</definedName>
    <definedName name="_xlnm.Print_Area" localSheetId="18">Ф.2.10!$A$1:$J$104</definedName>
    <definedName name="_xlnm.Print_Area" localSheetId="19">Ф.2.11!$A$1:$J$104</definedName>
    <definedName name="_xlnm.Print_Area" localSheetId="20">Ф.2.12!$A$1:$J$104</definedName>
    <definedName name="_xlnm.Print_Area" localSheetId="21">Ф.2.13!$A$1:$J$104</definedName>
    <definedName name="_xlnm.Print_Area" localSheetId="22">Ф.2.14!$A$1:$J$104</definedName>
    <definedName name="_xlnm.Print_Area" localSheetId="23">Ф.2.15!$A$1:$J$104</definedName>
    <definedName name="_xlnm.Print_Area" localSheetId="24">Ф.2.16!$A$1:$J$104</definedName>
    <definedName name="_xlnm.Print_Area" localSheetId="25">Ф.2.17!$A$1:$J$104</definedName>
    <definedName name="_xlnm.Print_Area" localSheetId="26">Ф.2.18!$A$1:$J$104</definedName>
    <definedName name="_xlnm.Print_Area" localSheetId="27">Ф.2.19!$A$1:$J$104</definedName>
    <definedName name="_xlnm.Print_Area" localSheetId="10">Ф.2.2!$A$1:$J$104</definedName>
    <definedName name="_xlnm.Print_Area" localSheetId="28">Ф.2.20!$A$1:$J$104</definedName>
    <definedName name="_xlnm.Print_Area" localSheetId="29">Ф.2.21!$A$1:$J$104</definedName>
    <definedName name="_xlnm.Print_Area" localSheetId="30">Ф.2.22!$A$1:$J$104</definedName>
    <definedName name="_xlnm.Print_Area" localSheetId="31">Ф.2.23!$A$1:$J$104</definedName>
    <definedName name="_xlnm.Print_Area" localSheetId="32">Ф.2.24!$A$1:$J$104</definedName>
    <definedName name="_xlnm.Print_Area" localSheetId="33">Ф.2.25!$A$1:$J$104</definedName>
    <definedName name="_xlnm.Print_Area" localSheetId="34">Ф.2.26!$A$1:$J$104</definedName>
    <definedName name="_xlnm.Print_Area" localSheetId="35">Ф.2.27!$A$1:$J$104</definedName>
    <definedName name="_xlnm.Print_Area" localSheetId="36">Ф.2.28!$A$1:$J$104</definedName>
    <definedName name="_xlnm.Print_Area" localSheetId="37">Ф.2.29!$A$1:$J$104</definedName>
    <definedName name="_xlnm.Print_Area" localSheetId="11">Ф.2.3!$A$1:$J$104</definedName>
    <definedName name="_xlnm.Print_Area" localSheetId="38">Ф.2.30!$A$1:$J$104</definedName>
    <definedName name="_xlnm.Print_Area" localSheetId="39">Ф.2.31!$A$1:$J$104</definedName>
    <definedName name="_xlnm.Print_Area" localSheetId="40">Ф.2.32!$A$1:$J$104</definedName>
    <definedName name="_xlnm.Print_Area" localSheetId="41">Ф.2.33!$A$1:$J$104</definedName>
    <definedName name="_xlnm.Print_Area" localSheetId="42">Ф.2.34!$A$1:$J$104</definedName>
    <definedName name="_xlnm.Print_Area" localSheetId="43">Ф.2.35!$A$1:$J$104</definedName>
    <definedName name="_xlnm.Print_Area" localSheetId="44">Ф.2.36!$A$1:$J$104</definedName>
    <definedName name="_xlnm.Print_Area" localSheetId="45">Ф.2.37!$A$1:$J$104</definedName>
    <definedName name="_xlnm.Print_Area" localSheetId="46">Ф.2.38!$A$1:$J$104</definedName>
    <definedName name="_xlnm.Print_Area" localSheetId="47">Ф.2.39!$A$1:$J$104</definedName>
    <definedName name="_xlnm.Print_Area" localSheetId="12">Ф.2.4!$A$1:$J$104</definedName>
    <definedName name="_xlnm.Print_Area" localSheetId="48">Ф.2.40!$A$1:$J$104</definedName>
    <definedName name="_xlnm.Print_Area" localSheetId="49">Ф.2.41!$A$1:$J$104</definedName>
    <definedName name="_xlnm.Print_Area" localSheetId="50">Ф.2.42!$A$1:$J$104</definedName>
    <definedName name="_xlnm.Print_Area" localSheetId="51">Ф.2.43!$A$1:$J$104</definedName>
    <definedName name="_xlnm.Print_Area" localSheetId="52">Ф.2.44!$A$1:$J$104</definedName>
    <definedName name="_xlnm.Print_Area" localSheetId="53">Ф.2.45!$A$1:$J$104</definedName>
    <definedName name="_xlnm.Print_Area" localSheetId="54">Ф.2.46!$A$1:$J$104</definedName>
    <definedName name="_xlnm.Print_Area" localSheetId="55">Ф.2.47!$A$1:$J$104</definedName>
    <definedName name="_xlnm.Print_Area" localSheetId="56">Ф.2.48!$A$1:$J$104</definedName>
    <definedName name="_xlnm.Print_Area" localSheetId="57">Ф.2.49!$A$1:$J$104</definedName>
    <definedName name="_xlnm.Print_Area" localSheetId="13">Ф.2.5!$A$1:$J$104</definedName>
    <definedName name="_xlnm.Print_Area" localSheetId="58">Ф.2.50!$A$1:$J$104</definedName>
    <definedName name="_xlnm.Print_Area" localSheetId="14">Ф.2.6!$A$1:$J$104</definedName>
    <definedName name="_xlnm.Print_Area" localSheetId="15">Ф.2.7!$A$1:$J$104</definedName>
    <definedName name="_xlnm.Print_Area" localSheetId="16">Ф.2.8!$A$1:$J$104</definedName>
    <definedName name="_xlnm.Print_Area" localSheetId="17">Ф.2.9!$A$1:$J$104</definedName>
    <definedName name="_xlnm.Print_Area" localSheetId="8">Ф.2.ЗВЕД!$A$1:$J$104</definedName>
    <definedName name="_xlnm.Print_Area" localSheetId="59">Ф.4.1.ЗВЕД!$A$1:$N$103</definedName>
    <definedName name="_xlnm.Print_Area" localSheetId="60">Ф.4.1.КФК1!$A$1:$N$103</definedName>
    <definedName name="_xlnm.Print_Area" localSheetId="69">Ф.4.1.КФК10!$A$1:$N$103</definedName>
    <definedName name="_xlnm.Print_Area" localSheetId="70">Ф.4.1.КФК11!$A$1:$N$103</definedName>
    <definedName name="_xlnm.Print_Area" localSheetId="71">Ф.4.1.КФК12!$A$1:$N$103</definedName>
    <definedName name="_xlnm.Print_Area" localSheetId="72">Ф.4.1.КФК13!$A$1:$N$103</definedName>
    <definedName name="_xlnm.Print_Area" localSheetId="73">Ф.4.1.КФК14!$A$1:$N$103</definedName>
    <definedName name="_xlnm.Print_Area" localSheetId="74">Ф.4.1.КФК15!$A$1:$N$103</definedName>
    <definedName name="_xlnm.Print_Area" localSheetId="75">Ф.4.1.КФК16!$A$1:$N$103</definedName>
    <definedName name="_xlnm.Print_Area" localSheetId="76">Ф.4.1.КФК17!$A$1:$N$103</definedName>
    <definedName name="_xlnm.Print_Area" localSheetId="77">Ф.4.1.КФК18!$A$1:$N$103</definedName>
    <definedName name="_xlnm.Print_Area" localSheetId="78">Ф.4.1.КФК19!$A$1:$N$103</definedName>
    <definedName name="_xlnm.Print_Area" localSheetId="61">Ф.4.1.КФК2!$A$1:$N$103</definedName>
    <definedName name="_xlnm.Print_Area" localSheetId="79">Ф.4.1.КФК20!$A$1:$N$104</definedName>
    <definedName name="_xlnm.Print_Area" localSheetId="80">Ф.4.1.КФК21!$A$1:$N$103</definedName>
    <definedName name="_xlnm.Print_Area" localSheetId="81">Ф.4.1.КФК22!$A$1:$N$103</definedName>
    <definedName name="_xlnm.Print_Area" localSheetId="82">Ф.4.1.КФК23!$A$1:$N$103</definedName>
    <definedName name="_xlnm.Print_Area" localSheetId="83">Ф.4.1.КФК24!$A$1:$N$103</definedName>
    <definedName name="_xlnm.Print_Area" localSheetId="84">Ф.4.1.КФК25!$A$1:$N$103</definedName>
    <definedName name="_xlnm.Print_Area" localSheetId="85">Ф.4.1.КФК26!$A$1:$N$103</definedName>
    <definedName name="_xlnm.Print_Area" localSheetId="86">Ф.4.1.КФК27!$A$1:$N$103</definedName>
    <definedName name="_xlnm.Print_Area" localSheetId="87">Ф.4.1.КФК28!$A$1:$N$103</definedName>
    <definedName name="_xlnm.Print_Area" localSheetId="88">Ф.4.1.КФК29!$A$1:$N$103</definedName>
    <definedName name="_xlnm.Print_Area" localSheetId="62">Ф.4.1.КФК3!$A$1:$N$103</definedName>
    <definedName name="_xlnm.Print_Area" localSheetId="89">Ф.4.1.КФК30!$A$1:$N$103</definedName>
    <definedName name="_xlnm.Print_Area" localSheetId="63">Ф.4.1.КФК4!$A$1:$N$103</definedName>
    <definedName name="_xlnm.Print_Area" localSheetId="64">Ф.4.1.КФК5!$A$1:$N$103</definedName>
    <definedName name="_xlnm.Print_Area" localSheetId="65">Ф.4.1.КФК6!$A$1:$N$103</definedName>
    <definedName name="_xlnm.Print_Area" localSheetId="66">Ф.4.1.КФК7!$A$1:$N$103</definedName>
    <definedName name="_xlnm.Print_Area" localSheetId="67">Ф.4.1.КФК8!$A$1:$N$103</definedName>
    <definedName name="_xlnm.Print_Area" localSheetId="68">Ф.4.1.КФК9!$A$1:$N$103</definedName>
    <definedName name="_xlnm.Print_Area" localSheetId="91">Ф.4.2.КФК1!$A$1:$K$108</definedName>
    <definedName name="_xlnm.Print_Area" localSheetId="100">Ф.4.2.КФК10!$A$1:$K$108</definedName>
    <definedName name="_xlnm.Print_Area" localSheetId="101">Ф.4.2.КФК11!$A$1:$K$108</definedName>
    <definedName name="_xlnm.Print_Area" localSheetId="102">Ф.4.2.КФК12!$A$1:$K$108</definedName>
    <definedName name="_xlnm.Print_Area" localSheetId="103">Ф.4.2.КФК13!$A$1:$K$108</definedName>
    <definedName name="_xlnm.Print_Area" localSheetId="104">Ф.4.2.КФК14!$A$1:$K$108</definedName>
    <definedName name="_xlnm.Print_Area" localSheetId="106">Ф.4.2.КФК16!$A$1:$K$108</definedName>
    <definedName name="_xlnm.Print_Area" localSheetId="107">Ф.4.2.КФК17!$A$1:$K$108</definedName>
    <definedName name="_xlnm.Print_Area" localSheetId="108">Ф.4.2.КФК18!$A$1:$K$108</definedName>
    <definedName name="_xlnm.Print_Area" localSheetId="109">Ф.4.2.КФК19!$A$1:$K$108</definedName>
    <definedName name="_xlnm.Print_Area" localSheetId="92">Ф.4.2.КФК2!$A$1:$K$108</definedName>
    <definedName name="_xlnm.Print_Area" localSheetId="110">Ф.4.2.КФК20!$A$1:$K$108</definedName>
    <definedName name="_xlnm.Print_Area" localSheetId="111">Ф.4.2.КФК21!$A$1:$K$108</definedName>
    <definedName name="_xlnm.Print_Area" localSheetId="112">Ф.4.2.КФК22!$A$1:$K$108</definedName>
    <definedName name="_xlnm.Print_Area" localSheetId="113">Ф.4.2.КФК23!$A$1:$K$108</definedName>
    <definedName name="_xlnm.Print_Area" localSheetId="114">Ф.4.2.КФК24!$A$1:$K$108</definedName>
    <definedName name="_xlnm.Print_Area" localSheetId="115">Ф.4.2.КФК25!$A$1:$K$108</definedName>
    <definedName name="_xlnm.Print_Area" localSheetId="116">Ф.4.2.КФК26!$A$1:$K$108</definedName>
    <definedName name="_xlnm.Print_Area" localSheetId="117">Ф.4.2.КФК27!$A$1:$K$108</definedName>
    <definedName name="_xlnm.Print_Area" localSheetId="118">Ф.4.2.КФК28!$A$1:$K$108</definedName>
    <definedName name="_xlnm.Print_Area" localSheetId="119">Ф.4.2.КФК29!$A$1:$K$108</definedName>
    <definedName name="_xlnm.Print_Area" localSheetId="93">Ф.4.2.КФК3!$A$1:$K$108</definedName>
    <definedName name="_xlnm.Print_Area" localSheetId="94">Ф.4.2.КФК4!$A$1:$K$108</definedName>
    <definedName name="_xlnm.Print_Area" localSheetId="95">Ф.4.2.КФК5!$A$1:$K$108</definedName>
    <definedName name="_xlnm.Print_Area" localSheetId="96">Ф.4.2.КФК6!$A$1:$K$108</definedName>
    <definedName name="_xlnm.Print_Area" localSheetId="97">Ф.4.2.КФК7!$A$1:$K$108</definedName>
    <definedName name="_xlnm.Print_Area" localSheetId="98">Ф.4.2.КФК8!$A$1:$K$108</definedName>
    <definedName name="_xlnm.Print_Area" localSheetId="99">Ф.4.2.КФК9!$A$1:$K$108</definedName>
    <definedName name="_xlnm.Print_Area" localSheetId="169">'Ф.7(ЗФ).1'!$A$1:$M$89</definedName>
    <definedName name="_xlnm.Print_Area" localSheetId="178">'Ф.7(ЗФ).10'!$A$1:$M$89</definedName>
    <definedName name="_xlnm.Print_Area" localSheetId="179">'Ф.7(ЗФ).11'!$A$1:$M$89</definedName>
    <definedName name="_xlnm.Print_Area" localSheetId="180">'Ф.7(ЗФ).12'!$A$1:$M$89</definedName>
    <definedName name="_xlnm.Print_Area" localSheetId="181">'Ф.7(ЗФ).13'!$A$1:$M$89</definedName>
    <definedName name="_xlnm.Print_Area" localSheetId="182">'Ф.7(ЗФ).14'!$A$1:$M$89</definedName>
    <definedName name="_xlnm.Print_Area" localSheetId="183">'Ф.7(ЗФ).15'!$A$1:$M$89</definedName>
    <definedName name="_xlnm.Print_Area" localSheetId="184">'Ф.7(ЗФ).16'!$A$1:$M$89</definedName>
    <definedName name="_xlnm.Print_Area" localSheetId="185">'Ф.7(ЗФ).17'!$A$1:$M$89</definedName>
    <definedName name="_xlnm.Print_Area" localSheetId="186">'Ф.7(ЗФ).18'!$A$1:$M$89</definedName>
    <definedName name="_xlnm.Print_Area" localSheetId="187">'Ф.7(ЗФ).19'!$A$1:$M$89</definedName>
    <definedName name="_xlnm.Print_Area" localSheetId="170">'Ф.7(ЗФ).2'!$A$1:$M$89</definedName>
    <definedName name="_xlnm.Print_Area" localSheetId="188">'Ф.7(ЗФ).20'!$A$1:$M$89</definedName>
    <definedName name="_xlnm.Print_Area" localSheetId="189">'Ф.7(ЗФ).21'!$A$1:$M$89</definedName>
    <definedName name="_xlnm.Print_Area" localSheetId="190">'Ф.7(ЗФ).22'!$A$1:$M$89</definedName>
    <definedName name="_xlnm.Print_Area" localSheetId="191">'Ф.7(ЗФ).23'!$A$1:$M$89</definedName>
    <definedName name="_xlnm.Print_Area" localSheetId="192">'Ф.7(ЗФ).24'!$A$1:$M$89</definedName>
    <definedName name="_xlnm.Print_Area" localSheetId="193">'Ф.7(ЗФ).25'!$A$1:$M$89</definedName>
    <definedName name="_xlnm.Print_Area" localSheetId="194">'Ф.7(ЗФ).26'!$A$1:$M$89</definedName>
    <definedName name="_xlnm.Print_Area" localSheetId="195">'Ф.7(ЗФ).27'!$A$1:$M$89</definedName>
    <definedName name="_xlnm.Print_Area" localSheetId="196">'Ф.7(ЗФ).28'!$A$1:$M$89</definedName>
    <definedName name="_xlnm.Print_Area" localSheetId="197">'Ф.7(ЗФ).29'!$A$1:$M$89</definedName>
    <definedName name="_xlnm.Print_Area" localSheetId="171">'Ф.7(ЗФ).3'!$A$1:$M$89</definedName>
    <definedName name="_xlnm.Print_Area" localSheetId="198">'Ф.7(ЗФ).30'!$A$1:$M$89</definedName>
    <definedName name="_xlnm.Print_Area" localSheetId="199">'Ф.7(ЗФ).31'!$A$1:$M$89</definedName>
    <definedName name="_xlnm.Print_Area" localSheetId="200">'Ф.7(ЗФ).32'!$A$1:$M$89</definedName>
    <definedName name="_xlnm.Print_Area" localSheetId="201">'Ф.7(ЗФ).33'!$A$1:$M$89</definedName>
    <definedName name="_xlnm.Print_Area" localSheetId="202">'Ф.7(ЗФ).34'!$A$1:$M$89</definedName>
    <definedName name="_xlnm.Print_Area" localSheetId="203">'Ф.7(ЗФ).35'!$A$1:$M$89</definedName>
    <definedName name="_xlnm.Print_Area" localSheetId="204">'Ф.7(ЗФ).36'!$A$1:$M$89</definedName>
    <definedName name="_xlnm.Print_Area" localSheetId="205">'Ф.7(ЗФ).37'!$A$1:$M$89</definedName>
    <definedName name="_xlnm.Print_Area" localSheetId="206">'Ф.7(ЗФ).38'!$A$1:$M$89</definedName>
    <definedName name="_xlnm.Print_Area" localSheetId="207">'Ф.7(ЗФ).39'!$A$1:$M$89</definedName>
    <definedName name="_xlnm.Print_Area" localSheetId="172">'Ф.7(ЗФ).4'!$A$1:$M$89</definedName>
    <definedName name="_xlnm.Print_Area" localSheetId="208">'Ф.7(ЗФ).40'!$A$1:$M$89</definedName>
    <definedName name="_xlnm.Print_Area" localSheetId="209">'Ф.7(ЗФ).41'!$A$1:$M$89</definedName>
    <definedName name="_xlnm.Print_Area" localSheetId="210">'Ф.7(ЗФ).42'!$A$1:$M$89</definedName>
    <definedName name="_xlnm.Print_Area" localSheetId="211">'Ф.7(ЗФ).43'!$A$1:$M$89</definedName>
    <definedName name="_xlnm.Print_Area" localSheetId="212">'Ф.7(ЗФ).44'!$A$1:$M$89</definedName>
    <definedName name="_xlnm.Print_Area" localSheetId="213">'Ф.7(ЗФ).45'!$A$1:$M$89</definedName>
    <definedName name="_xlnm.Print_Area" localSheetId="214">'Ф.7(ЗФ).46'!$A$1:$M$89</definedName>
    <definedName name="_xlnm.Print_Area" localSheetId="215">'Ф.7(ЗФ).47'!$A$1:$M$89</definedName>
    <definedName name="_xlnm.Print_Area" localSheetId="216">'Ф.7(ЗФ).48'!$A$1:$M$89</definedName>
    <definedName name="_xlnm.Print_Area" localSheetId="217">'Ф.7(ЗФ).49'!$A$1:$M$89</definedName>
    <definedName name="_xlnm.Print_Area" localSheetId="173">'Ф.7(ЗФ).5'!$A$1:$M$89</definedName>
    <definedName name="_xlnm.Print_Area" localSheetId="218">'Ф.7(ЗФ).50'!$A$1:$M$89</definedName>
    <definedName name="_xlnm.Print_Area" localSheetId="174">'Ф.7(ЗФ).6'!$A$1:$M$89</definedName>
    <definedName name="_xlnm.Print_Area" localSheetId="175">'Ф.7(ЗФ).7'!$A$1:$M$89</definedName>
    <definedName name="_xlnm.Print_Area" localSheetId="176">'Ф.7(ЗФ).8'!$A$1:$M$89</definedName>
    <definedName name="_xlnm.Print_Area" localSheetId="177">'Ф.7(ЗФ).9'!$A$1:$M$89</definedName>
    <definedName name="_xlnm.Print_Area" localSheetId="168">'Ф.7(ЗФ).ЗВЕД'!$A$1:$M$89</definedName>
    <definedName name="_xlnm.Print_Area" localSheetId="220">'Ф.7(СФ).1'!$A$1:$M$89</definedName>
    <definedName name="_xlnm.Print_Area" localSheetId="229">'Ф.7(СФ).10'!$A$1:$M$89</definedName>
    <definedName name="_xlnm.Print_Area" localSheetId="230">'Ф.7(СФ).11'!$A$1:$M$89</definedName>
    <definedName name="_xlnm.Print_Area" localSheetId="231">'Ф.7(СФ).12'!$A$1:$M$89</definedName>
    <definedName name="_xlnm.Print_Area" localSheetId="232">'Ф.7(СФ).13'!$A$1:$M$89</definedName>
    <definedName name="_xlnm.Print_Area" localSheetId="233">'Ф.7(СФ).14'!$A$1:$M$89</definedName>
    <definedName name="_xlnm.Print_Area" localSheetId="234">'Ф.7(СФ).15'!$A$1:$M$89</definedName>
    <definedName name="_xlnm.Print_Area" localSheetId="235">'Ф.7(СФ).16'!$A$1:$M$89</definedName>
    <definedName name="_xlnm.Print_Area" localSheetId="236">'Ф.7(СФ).17'!$A$1:$M$89</definedName>
    <definedName name="_xlnm.Print_Area" localSheetId="237">'Ф.7(СФ).18'!$A$1:$M$89</definedName>
    <definedName name="_xlnm.Print_Area" localSheetId="238">'Ф.7(СФ).19'!$A$1:$M$89</definedName>
    <definedName name="_xlnm.Print_Area" localSheetId="221">'Ф.7(СФ).2'!$A$1:$M$89</definedName>
    <definedName name="_xlnm.Print_Area" localSheetId="239">'Ф.7(СФ).20'!$A$1:$M$89</definedName>
    <definedName name="_xlnm.Print_Area" localSheetId="240">'Ф.7(СФ).21'!$A$1:$M$89</definedName>
    <definedName name="_xlnm.Print_Area" localSheetId="241">'Ф.7(СФ).22'!$A$1:$M$89</definedName>
    <definedName name="_xlnm.Print_Area" localSheetId="242">'Ф.7(СФ).23'!$A$1:$M$89</definedName>
    <definedName name="_xlnm.Print_Area" localSheetId="243">'Ф.7(СФ).24'!$A$1:$M$89</definedName>
    <definedName name="_xlnm.Print_Area" localSheetId="244">'Ф.7(СФ).25'!$A$1:$M$89</definedName>
    <definedName name="_xlnm.Print_Area" localSheetId="245">'Ф.7(СФ).26'!$A$1:$M$89</definedName>
    <definedName name="_xlnm.Print_Area" localSheetId="246">'Ф.7(СФ).27'!$A$1:$M$89</definedName>
    <definedName name="_xlnm.Print_Area" localSheetId="247">'Ф.7(СФ).28'!$A$1:$M$89</definedName>
    <definedName name="_xlnm.Print_Area" localSheetId="248">'Ф.7(СФ).29'!$A$1:$M$89</definedName>
    <definedName name="_xlnm.Print_Area" localSheetId="222">'Ф.7(СФ).3'!$A$1:$M$89</definedName>
    <definedName name="_xlnm.Print_Area" localSheetId="249">'Ф.7(СФ).30'!$A$1:$M$89</definedName>
    <definedName name="_xlnm.Print_Area" localSheetId="250">'Ф.7(СФ).31'!$A$1:$M$89</definedName>
    <definedName name="_xlnm.Print_Area" localSheetId="251">'Ф.7(СФ).32'!$A$1:$M$89</definedName>
    <definedName name="_xlnm.Print_Area" localSheetId="252">'Ф.7(СФ).33'!$A$1:$M$89</definedName>
    <definedName name="_xlnm.Print_Area" localSheetId="253">'Ф.7(СФ).34'!$A$1:$M$89</definedName>
    <definedName name="_xlnm.Print_Area" localSheetId="254">'Ф.7(СФ).35'!$A$1:$M$89</definedName>
    <definedName name="_xlnm.Print_Area" localSheetId="223">'Ф.7(СФ).4'!$A$1:$M$89</definedName>
    <definedName name="_xlnm.Print_Area" localSheetId="224">'Ф.7(СФ).5'!$A$1:$M$89</definedName>
    <definedName name="_xlnm.Print_Area" localSheetId="225">'Ф.7(СФ).6'!$A$1:$M$89</definedName>
    <definedName name="_xlnm.Print_Area" localSheetId="226">'Ф.7(СФ).7'!$A$1:$M$89</definedName>
    <definedName name="_xlnm.Print_Area" localSheetId="227">'Ф.7(СФ).8'!$A$1:$M$89</definedName>
    <definedName name="_xlnm.Print_Area" localSheetId="228">'Ф.7(СФ).9'!$A$1:$M$89</definedName>
    <definedName name="_xlnm.Print_Area" localSheetId="219">'Ф.7(СФ).ЗВЕД'!$A$1:$M$89</definedName>
    <definedName name="_xlnm.Print_Area" localSheetId="4">Ф1!$B$1:$E$109</definedName>
  </definedNames>
  <calcPr calcId="145621"/>
</workbook>
</file>

<file path=xl/calcChain.xml><?xml version="1.0" encoding="utf-8"?>
<calcChain xmlns="http://schemas.openxmlformats.org/spreadsheetml/2006/main">
  <c r="D20" i="180" l="1"/>
  <c r="D28" i="14"/>
  <c r="D24" i="14" s="1"/>
  <c r="D32" i="14"/>
  <c r="D25" i="9"/>
  <c r="D25" i="11"/>
  <c r="D33" i="14" s="1"/>
  <c r="D26" i="4"/>
  <c r="D26" i="10"/>
  <c r="E32" i="14"/>
  <c r="E25" i="9"/>
  <c r="E25" i="11"/>
  <c r="E33" i="14" s="1"/>
  <c r="E26" i="4"/>
  <c r="E26" i="10"/>
  <c r="D95" i="14"/>
  <c r="H26" i="4"/>
  <c r="H47" i="98"/>
  <c r="H26" i="10"/>
  <c r="H47" i="107"/>
  <c r="H71" i="108"/>
  <c r="E95" i="14"/>
  <c r="I26" i="4"/>
  <c r="I26" i="10"/>
  <c r="D79" i="61"/>
  <c r="D78" i="41"/>
  <c r="D77" i="226"/>
  <c r="D73" i="22"/>
  <c r="D73" i="77"/>
  <c r="J79" i="62"/>
  <c r="J79" i="63"/>
  <c r="J79" i="64"/>
  <c r="J79" i="65"/>
  <c r="J79" i="66"/>
  <c r="J79" i="67"/>
  <c r="J79" i="68"/>
  <c r="J79" i="69"/>
  <c r="J79" i="70"/>
  <c r="J79" i="71"/>
  <c r="J79" i="72"/>
  <c r="J79" i="73"/>
  <c r="J79" i="74"/>
  <c r="J79" i="75"/>
  <c r="J79" i="232"/>
  <c r="J79" i="233"/>
  <c r="J79" i="234"/>
  <c r="J79" i="235"/>
  <c r="J79" i="236"/>
  <c r="J79" i="237"/>
  <c r="J79" i="238"/>
  <c r="J79" i="239"/>
  <c r="J79" i="240"/>
  <c r="J79" i="241"/>
  <c r="J79" i="242"/>
  <c r="J79" i="243"/>
  <c r="J79" i="244"/>
  <c r="J79" i="245"/>
  <c r="J79" i="246"/>
  <c r="J79" i="61"/>
  <c r="I79" i="62"/>
  <c r="I79" i="63"/>
  <c r="I79" i="64"/>
  <c r="I79" i="65"/>
  <c r="I79" i="66"/>
  <c r="I79" i="67"/>
  <c r="I79" i="68"/>
  <c r="I79" i="69"/>
  <c r="I79" i="70"/>
  <c r="I79" i="71"/>
  <c r="I79" i="72"/>
  <c r="I79" i="73"/>
  <c r="I79" i="74"/>
  <c r="I79" i="75"/>
  <c r="I79" i="232"/>
  <c r="I79" i="233"/>
  <c r="I79" i="234"/>
  <c r="I79" i="235"/>
  <c r="I79" i="236"/>
  <c r="I79" i="237"/>
  <c r="I79" i="238"/>
  <c r="I79" i="239"/>
  <c r="I79" i="240"/>
  <c r="I79" i="241"/>
  <c r="I79" i="242"/>
  <c r="I79" i="243"/>
  <c r="I79" i="244"/>
  <c r="I79" i="245"/>
  <c r="I79" i="246"/>
  <c r="I79" i="61"/>
  <c r="D79" i="62"/>
  <c r="D79" i="63"/>
  <c r="D79" i="64"/>
  <c r="D79" i="65"/>
  <c r="D79" i="66"/>
  <c r="D79" i="67"/>
  <c r="D79" i="68"/>
  <c r="D79" i="69"/>
  <c r="D79" i="70"/>
  <c r="D79" i="71"/>
  <c r="D79" i="72"/>
  <c r="D79" i="73"/>
  <c r="D79" i="74"/>
  <c r="D79" i="75"/>
  <c r="D79" i="232"/>
  <c r="D79" i="233"/>
  <c r="D79" i="234"/>
  <c r="D79" i="235"/>
  <c r="D79" i="236"/>
  <c r="D79" i="237"/>
  <c r="D79" i="238"/>
  <c r="D79" i="239"/>
  <c r="D79" i="240"/>
  <c r="D79" i="241"/>
  <c r="D79" i="242"/>
  <c r="D79" i="243"/>
  <c r="D79" i="244"/>
  <c r="D79" i="245"/>
  <c r="D79" i="246"/>
  <c r="D79" i="5"/>
  <c r="K78" i="42"/>
  <c r="L78" i="42"/>
  <c r="M78" i="42"/>
  <c r="K78" i="43"/>
  <c r="L78" i="43"/>
  <c r="M78" i="43"/>
  <c r="K78" i="44"/>
  <c r="L78" i="44"/>
  <c r="M78" i="44"/>
  <c r="K78" i="45"/>
  <c r="L78" i="45"/>
  <c r="M78" i="45"/>
  <c r="K78" i="46"/>
  <c r="L78" i="46"/>
  <c r="M78" i="46"/>
  <c r="K78" i="47"/>
  <c r="L78" i="47"/>
  <c r="M78" i="47"/>
  <c r="K78" i="48"/>
  <c r="L78" i="48"/>
  <c r="M78" i="48"/>
  <c r="K78" i="49"/>
  <c r="L78" i="49"/>
  <c r="M78" i="49"/>
  <c r="K78" i="50"/>
  <c r="L78" i="50"/>
  <c r="M78" i="50"/>
  <c r="K78" i="51"/>
  <c r="L78" i="51"/>
  <c r="M78" i="51"/>
  <c r="K78" i="52"/>
  <c r="L78" i="52"/>
  <c r="M78" i="52"/>
  <c r="K78" i="53"/>
  <c r="L78" i="53"/>
  <c r="M78" i="53"/>
  <c r="K78" i="54"/>
  <c r="L78" i="54"/>
  <c r="M78" i="54"/>
  <c r="K78" i="55"/>
  <c r="L78" i="55"/>
  <c r="M78" i="55"/>
  <c r="K78" i="56"/>
  <c r="L78" i="56"/>
  <c r="M78" i="56"/>
  <c r="K78" i="57"/>
  <c r="L78" i="57"/>
  <c r="M78" i="57"/>
  <c r="K78" i="58"/>
  <c r="L78" i="58"/>
  <c r="M78" i="58"/>
  <c r="K78" i="59"/>
  <c r="L78" i="59"/>
  <c r="M78" i="59"/>
  <c r="K78" i="60"/>
  <c r="L78" i="60"/>
  <c r="M78" i="60"/>
  <c r="K78" i="279"/>
  <c r="L78" i="279"/>
  <c r="M78" i="279"/>
  <c r="K78" i="280"/>
  <c r="L78" i="280"/>
  <c r="M78" i="280"/>
  <c r="K78" i="281"/>
  <c r="L78" i="281"/>
  <c r="M78" i="281"/>
  <c r="K78" i="282"/>
  <c r="L78" i="282"/>
  <c r="M78" i="282"/>
  <c r="K78" i="283"/>
  <c r="L78" i="283"/>
  <c r="M78" i="283"/>
  <c r="K78" i="284"/>
  <c r="L78" i="284"/>
  <c r="M78" i="284"/>
  <c r="K78" i="285"/>
  <c r="L78" i="285"/>
  <c r="M78" i="285"/>
  <c r="K78" i="286"/>
  <c r="L78" i="286"/>
  <c r="M78" i="286"/>
  <c r="K78" i="287"/>
  <c r="L78" i="287"/>
  <c r="M78" i="287"/>
  <c r="K78" i="288"/>
  <c r="L78" i="288"/>
  <c r="M78" i="288"/>
  <c r="K78" i="41"/>
  <c r="L78" i="41"/>
  <c r="M78" i="41"/>
  <c r="J78" i="42"/>
  <c r="J78" i="43"/>
  <c r="J78" i="44"/>
  <c r="J78" i="45"/>
  <c r="J78" i="46"/>
  <c r="J78" i="47"/>
  <c r="J78" i="48"/>
  <c r="J78" i="49"/>
  <c r="J78" i="50"/>
  <c r="J78" i="51"/>
  <c r="J78" i="52"/>
  <c r="J78" i="53"/>
  <c r="J78" i="54"/>
  <c r="J78" i="55"/>
  <c r="J78" i="56"/>
  <c r="J78" i="57"/>
  <c r="J78" i="58"/>
  <c r="J78" i="59"/>
  <c r="J78" i="60"/>
  <c r="J78" i="279"/>
  <c r="J78" i="280"/>
  <c r="J78" i="281"/>
  <c r="J78" i="282"/>
  <c r="J78" i="283"/>
  <c r="J78" i="284"/>
  <c r="J78" i="285"/>
  <c r="J78" i="286"/>
  <c r="J78" i="287"/>
  <c r="J78" i="288"/>
  <c r="J78" i="41"/>
  <c r="D78" i="42"/>
  <c r="D78" i="43"/>
  <c r="D78" i="44"/>
  <c r="D78" i="45"/>
  <c r="D78" i="46"/>
  <c r="D78" i="47"/>
  <c r="D78" i="48"/>
  <c r="D78" i="49"/>
  <c r="D78" i="50"/>
  <c r="D78" i="51"/>
  <c r="D78" i="52"/>
  <c r="D78" i="53"/>
  <c r="D78" i="54"/>
  <c r="D78" i="55"/>
  <c r="D78" i="56"/>
  <c r="D78" i="57"/>
  <c r="D78" i="58"/>
  <c r="D78" i="59"/>
  <c r="D78" i="60"/>
  <c r="D78" i="279"/>
  <c r="D78" i="280"/>
  <c r="D78" i="281"/>
  <c r="D78" i="282"/>
  <c r="D78" i="283"/>
  <c r="D78" i="284"/>
  <c r="D78" i="285"/>
  <c r="D78" i="286"/>
  <c r="D78" i="287"/>
  <c r="D78" i="288"/>
  <c r="G68" i="179"/>
  <c r="D26" i="5"/>
  <c r="H26" i="5"/>
  <c r="G37" i="185"/>
  <c r="D22" i="61"/>
  <c r="D22" i="62"/>
  <c r="D22" i="63"/>
  <c r="D22" i="64"/>
  <c r="D22" i="65"/>
  <c r="D22" i="66"/>
  <c r="D22" i="67"/>
  <c r="D22" i="68"/>
  <c r="D22" i="69"/>
  <c r="D22" i="70"/>
  <c r="D22" i="71"/>
  <c r="D22" i="72"/>
  <c r="D22" i="73"/>
  <c r="D22" i="74"/>
  <c r="D22" i="75"/>
  <c r="D22" i="232"/>
  <c r="D22" i="233"/>
  <c r="D22" i="234"/>
  <c r="D22" i="235"/>
  <c r="D22" i="236"/>
  <c r="D22" i="237"/>
  <c r="D22" i="238"/>
  <c r="D22" i="239"/>
  <c r="D22" i="240"/>
  <c r="D22" i="241"/>
  <c r="D22" i="242"/>
  <c r="D22" i="243"/>
  <c r="D22" i="244"/>
  <c r="D22" i="245"/>
  <c r="D22" i="246"/>
  <c r="H22" i="61"/>
  <c r="H22" i="62"/>
  <c r="H22" i="63"/>
  <c r="H22" i="64"/>
  <c r="H22" i="65"/>
  <c r="H22" i="66"/>
  <c r="H22" i="67"/>
  <c r="H22" i="68"/>
  <c r="H22" i="69"/>
  <c r="H22" i="70"/>
  <c r="H22" i="71"/>
  <c r="H22" i="72"/>
  <c r="H22" i="73"/>
  <c r="H22" i="74"/>
  <c r="H22" i="75"/>
  <c r="H22" i="232"/>
  <c r="H22" i="233"/>
  <c r="H22" i="234"/>
  <c r="H22" i="235"/>
  <c r="H22" i="236"/>
  <c r="H22" i="237"/>
  <c r="H22" i="238"/>
  <c r="H22" i="239"/>
  <c r="H22" i="240"/>
  <c r="H22" i="241"/>
  <c r="H22" i="242"/>
  <c r="H22" i="243"/>
  <c r="H22" i="244"/>
  <c r="H22" i="245"/>
  <c r="H22" i="246"/>
  <c r="F8" i="12"/>
  <c r="F10" i="12"/>
  <c r="F11" i="12"/>
  <c r="F12" i="12"/>
  <c r="F13" i="12"/>
  <c r="F15" i="12"/>
  <c r="F16" i="12"/>
  <c r="F17" i="12"/>
  <c r="F7" i="12"/>
  <c r="D9" i="12"/>
  <c r="E9" i="12"/>
  <c r="D14" i="12"/>
  <c r="D21" i="12"/>
  <c r="E14" i="12"/>
  <c r="E21" i="12"/>
  <c r="C9" i="12"/>
  <c r="D42" i="185"/>
  <c r="G42" i="185"/>
  <c r="H42" i="185"/>
  <c r="I25" i="185"/>
  <c r="I22" i="185"/>
  <c r="I44" i="185"/>
  <c r="I43" i="185"/>
  <c r="A103" i="22"/>
  <c r="A103" i="23"/>
  <c r="A103" i="24"/>
  <c r="A103" i="25"/>
  <c r="A103" i="26"/>
  <c r="A103" i="27"/>
  <c r="A103" i="28"/>
  <c r="A103" i="29"/>
  <c r="A103" i="30"/>
  <c r="A103" i="31"/>
  <c r="A103" i="32"/>
  <c r="A103" i="33"/>
  <c r="A103" i="34"/>
  <c r="A103" i="35"/>
  <c r="A103" i="36"/>
  <c r="A103" i="37"/>
  <c r="A103" i="21"/>
  <c r="A103" i="38"/>
  <c r="A103" i="39"/>
  <c r="A103" i="40"/>
  <c r="A103" i="163"/>
  <c r="A103" i="164"/>
  <c r="A103" i="165"/>
  <c r="A103" i="166"/>
  <c r="A103" i="167"/>
  <c r="A103" i="168"/>
  <c r="A103" i="169"/>
  <c r="A103" i="170"/>
  <c r="A103" i="171"/>
  <c r="A103" i="172"/>
  <c r="A103" i="173"/>
  <c r="A103" i="174"/>
  <c r="A103" i="175"/>
  <c r="A103" i="176"/>
  <c r="A103" i="177"/>
  <c r="A103" i="263"/>
  <c r="A103" i="264"/>
  <c r="A103" i="265"/>
  <c r="A103" i="266"/>
  <c r="A103" i="267"/>
  <c r="A103" i="268"/>
  <c r="A103" i="269"/>
  <c r="A103" i="270"/>
  <c r="A103" i="271"/>
  <c r="A103" i="272"/>
  <c r="A103" i="273"/>
  <c r="A103" i="274"/>
  <c r="A103" i="275"/>
  <c r="A103" i="276"/>
  <c r="A103" i="277"/>
  <c r="A103" i="1"/>
  <c r="A27" i="330"/>
  <c r="G26" i="330"/>
  <c r="A26" i="330"/>
  <c r="G24" i="330"/>
  <c r="A24" i="330"/>
  <c r="E10" i="330"/>
  <c r="D10" i="330"/>
  <c r="D9" i="330"/>
  <c r="E9" i="330" s="1"/>
  <c r="I8" i="330"/>
  <c r="H8" i="330"/>
  <c r="A8" i="330"/>
  <c r="I7" i="330"/>
  <c r="H7" i="330"/>
  <c r="C7" i="330"/>
  <c r="I6" i="330"/>
  <c r="H6" i="330"/>
  <c r="C6" i="330"/>
  <c r="A5" i="330"/>
  <c r="F18" i="12"/>
  <c r="F19" i="12"/>
  <c r="F20" i="12"/>
  <c r="A8" i="321"/>
  <c r="D31" i="10"/>
  <c r="E31" i="10"/>
  <c r="F31" i="10"/>
  <c r="G31" i="10"/>
  <c r="H31" i="10"/>
  <c r="J31" i="10"/>
  <c r="K31" i="10"/>
  <c r="L31" i="10"/>
  <c r="D32" i="10"/>
  <c r="E32" i="10"/>
  <c r="F32" i="10"/>
  <c r="G32" i="10"/>
  <c r="H32" i="10"/>
  <c r="J32" i="10"/>
  <c r="K32" i="10"/>
  <c r="L32" i="10"/>
  <c r="D33" i="10"/>
  <c r="E33" i="10"/>
  <c r="F33" i="10"/>
  <c r="G33" i="10"/>
  <c r="H33" i="10"/>
  <c r="J33" i="10"/>
  <c r="K33" i="10"/>
  <c r="L33" i="10"/>
  <c r="D35" i="10"/>
  <c r="E35" i="10"/>
  <c r="F35" i="10"/>
  <c r="G35" i="10"/>
  <c r="H35" i="10"/>
  <c r="J35" i="10"/>
  <c r="K35" i="10"/>
  <c r="L35" i="10"/>
  <c r="D36" i="10"/>
  <c r="E36" i="10"/>
  <c r="F36" i="10"/>
  <c r="G36" i="10"/>
  <c r="H36" i="10"/>
  <c r="J36" i="10"/>
  <c r="K36" i="10"/>
  <c r="L36" i="10"/>
  <c r="D37" i="10"/>
  <c r="E37" i="10"/>
  <c r="F37" i="10"/>
  <c r="G37" i="10"/>
  <c r="H37" i="10"/>
  <c r="J37" i="10"/>
  <c r="K37" i="10"/>
  <c r="L37" i="10"/>
  <c r="D38" i="10"/>
  <c r="E38" i="10"/>
  <c r="F38" i="10"/>
  <c r="G38" i="10"/>
  <c r="H38" i="10"/>
  <c r="J38" i="10"/>
  <c r="K38" i="10"/>
  <c r="L38" i="10"/>
  <c r="D39" i="10"/>
  <c r="E39" i="10"/>
  <c r="F39" i="10"/>
  <c r="G39" i="10"/>
  <c r="H39" i="10"/>
  <c r="J39" i="10"/>
  <c r="K39" i="10"/>
  <c r="L39" i="10"/>
  <c r="D40" i="10"/>
  <c r="E40" i="10"/>
  <c r="F40" i="10"/>
  <c r="G40" i="10"/>
  <c r="H40" i="10"/>
  <c r="J40" i="10"/>
  <c r="K40" i="10"/>
  <c r="L40" i="10"/>
  <c r="D42" i="10"/>
  <c r="E42" i="10"/>
  <c r="F42" i="10"/>
  <c r="G42" i="10"/>
  <c r="H42" i="10"/>
  <c r="J42" i="10"/>
  <c r="K42" i="10"/>
  <c r="L42" i="10"/>
  <c r="D43" i="10"/>
  <c r="E43" i="10"/>
  <c r="F43" i="10"/>
  <c r="G43" i="10"/>
  <c r="H43" i="10"/>
  <c r="J43" i="10"/>
  <c r="K43" i="10"/>
  <c r="L43" i="10"/>
  <c r="D44" i="10"/>
  <c r="E44" i="10"/>
  <c r="F44" i="10"/>
  <c r="G44" i="10"/>
  <c r="H44" i="10"/>
  <c r="J44" i="10"/>
  <c r="K44" i="10"/>
  <c r="L44" i="10"/>
  <c r="D45" i="10"/>
  <c r="E45" i="10"/>
  <c r="F45" i="10"/>
  <c r="G45" i="10"/>
  <c r="H45" i="10"/>
  <c r="J45" i="10"/>
  <c r="K45" i="10"/>
  <c r="L45" i="10"/>
  <c r="D46" i="10"/>
  <c r="E46" i="10"/>
  <c r="F46" i="10"/>
  <c r="G46" i="10"/>
  <c r="H46" i="10"/>
  <c r="J46" i="10"/>
  <c r="K46" i="10"/>
  <c r="L46" i="10"/>
  <c r="D48" i="10"/>
  <c r="E48" i="10"/>
  <c r="F48" i="10"/>
  <c r="G48" i="10"/>
  <c r="H48" i="10"/>
  <c r="J48" i="10"/>
  <c r="K48" i="10"/>
  <c r="L48" i="10"/>
  <c r="D49" i="10"/>
  <c r="E49" i="10"/>
  <c r="F49" i="10"/>
  <c r="G49" i="10"/>
  <c r="H49" i="10"/>
  <c r="J49" i="10"/>
  <c r="K49" i="10"/>
  <c r="L49" i="10"/>
  <c r="D51" i="10"/>
  <c r="E51" i="10"/>
  <c r="F51" i="10"/>
  <c r="G51" i="10"/>
  <c r="H51" i="10"/>
  <c r="J51" i="10"/>
  <c r="K51" i="10"/>
  <c r="L51" i="10"/>
  <c r="D52" i="10"/>
  <c r="E52" i="10"/>
  <c r="F52" i="10"/>
  <c r="G52" i="10"/>
  <c r="H52" i="10"/>
  <c r="J52" i="10"/>
  <c r="K52" i="10"/>
  <c r="L52" i="10"/>
  <c r="D54" i="10"/>
  <c r="E54" i="10"/>
  <c r="F54" i="10"/>
  <c r="G54" i="10"/>
  <c r="H54" i="10"/>
  <c r="J54" i="10"/>
  <c r="K54" i="10"/>
  <c r="L54" i="10"/>
  <c r="D55" i="10"/>
  <c r="E55" i="10"/>
  <c r="F55" i="10"/>
  <c r="G55" i="10"/>
  <c r="H55" i="10"/>
  <c r="J55" i="10"/>
  <c r="K55" i="10"/>
  <c r="L55" i="10"/>
  <c r="D56" i="10"/>
  <c r="E56" i="10"/>
  <c r="F56" i="10"/>
  <c r="G56" i="10"/>
  <c r="H56" i="10"/>
  <c r="J56" i="10"/>
  <c r="K56" i="10"/>
  <c r="L56" i="10"/>
  <c r="D58" i="10"/>
  <c r="E58" i="10"/>
  <c r="F58" i="10"/>
  <c r="G58" i="10"/>
  <c r="H58" i="10"/>
  <c r="J58" i="10"/>
  <c r="K58" i="10"/>
  <c r="L58" i="10"/>
  <c r="D59" i="10"/>
  <c r="E59" i="10"/>
  <c r="F59" i="10"/>
  <c r="G59" i="10"/>
  <c r="H59" i="10"/>
  <c r="J59" i="10"/>
  <c r="K59" i="10"/>
  <c r="L59" i="10"/>
  <c r="D60" i="10"/>
  <c r="E60" i="10"/>
  <c r="F60" i="10"/>
  <c r="G60" i="10"/>
  <c r="H60" i="10"/>
  <c r="J60" i="10"/>
  <c r="K60" i="10"/>
  <c r="L60" i="10"/>
  <c r="D61" i="10"/>
  <c r="E61" i="10"/>
  <c r="F61" i="10"/>
  <c r="G61" i="10"/>
  <c r="H61" i="10"/>
  <c r="J61" i="10"/>
  <c r="K61" i="10"/>
  <c r="L61" i="10"/>
  <c r="D64" i="10"/>
  <c r="E64" i="10"/>
  <c r="F64" i="10"/>
  <c r="G64" i="10"/>
  <c r="H64" i="10"/>
  <c r="J64" i="10"/>
  <c r="K64" i="10"/>
  <c r="L64" i="10"/>
  <c r="D66" i="10"/>
  <c r="E66" i="10"/>
  <c r="F66" i="10"/>
  <c r="G66" i="10"/>
  <c r="H66" i="10"/>
  <c r="J66" i="10"/>
  <c r="K66" i="10"/>
  <c r="L66" i="10"/>
  <c r="D67" i="10"/>
  <c r="E67" i="10"/>
  <c r="F67" i="10"/>
  <c r="G67" i="10"/>
  <c r="H67" i="10"/>
  <c r="J67" i="10"/>
  <c r="K67" i="10"/>
  <c r="L67" i="10"/>
  <c r="D69" i="10"/>
  <c r="E69" i="10"/>
  <c r="F69" i="10"/>
  <c r="G69" i="10"/>
  <c r="H69" i="10"/>
  <c r="J69" i="10"/>
  <c r="K69" i="10"/>
  <c r="L69" i="10"/>
  <c r="D70" i="10"/>
  <c r="E70" i="10"/>
  <c r="F70" i="10"/>
  <c r="G70" i="10"/>
  <c r="H70" i="10"/>
  <c r="J70" i="10"/>
  <c r="K70" i="10"/>
  <c r="L70" i="10"/>
  <c r="D72" i="10"/>
  <c r="E72" i="10"/>
  <c r="F72" i="10"/>
  <c r="G72" i="10"/>
  <c r="H72" i="10"/>
  <c r="J72" i="10"/>
  <c r="K72" i="10"/>
  <c r="L72" i="10"/>
  <c r="D73" i="10"/>
  <c r="E73" i="10"/>
  <c r="F73" i="10"/>
  <c r="G73" i="10"/>
  <c r="H73" i="10"/>
  <c r="J73" i="10"/>
  <c r="K73" i="10"/>
  <c r="L73" i="10"/>
  <c r="D74" i="10"/>
  <c r="E74" i="10"/>
  <c r="F74" i="10"/>
  <c r="G74" i="10"/>
  <c r="H74" i="10"/>
  <c r="J74" i="10"/>
  <c r="K74" i="10"/>
  <c r="L74" i="10"/>
  <c r="D75" i="10"/>
  <c r="E75" i="10"/>
  <c r="F75" i="10"/>
  <c r="G75" i="10"/>
  <c r="H75" i="10"/>
  <c r="J75" i="10"/>
  <c r="K75" i="10"/>
  <c r="L75" i="10"/>
  <c r="D76" i="10"/>
  <c r="E76" i="10"/>
  <c r="F76" i="10"/>
  <c r="G76" i="10"/>
  <c r="H76" i="10"/>
  <c r="J76" i="10"/>
  <c r="K76" i="10"/>
  <c r="L76" i="10"/>
  <c r="D78" i="10"/>
  <c r="E78" i="10"/>
  <c r="F78" i="10"/>
  <c r="G78" i="10"/>
  <c r="H78" i="10"/>
  <c r="J78" i="10"/>
  <c r="K78" i="10"/>
  <c r="L78" i="10"/>
  <c r="D79" i="10"/>
  <c r="E79" i="10"/>
  <c r="F79" i="10"/>
  <c r="G79" i="10"/>
  <c r="H79" i="10"/>
  <c r="J79" i="10"/>
  <c r="K79" i="10"/>
  <c r="L79" i="10"/>
  <c r="D80" i="10"/>
  <c r="E80" i="10"/>
  <c r="F80" i="10"/>
  <c r="G80" i="10"/>
  <c r="H80" i="10"/>
  <c r="J80" i="10"/>
  <c r="K80" i="10"/>
  <c r="L80" i="10"/>
  <c r="D81" i="10"/>
  <c r="E81" i="10"/>
  <c r="F81" i="10"/>
  <c r="G81" i="10"/>
  <c r="H81" i="10"/>
  <c r="J81" i="10"/>
  <c r="K81" i="10"/>
  <c r="L81" i="10"/>
  <c r="D31" i="4"/>
  <c r="E31" i="4"/>
  <c r="F31" i="4"/>
  <c r="G31" i="4"/>
  <c r="H31" i="4"/>
  <c r="J31" i="4"/>
  <c r="K31" i="4"/>
  <c r="L31" i="4"/>
  <c r="D32" i="4"/>
  <c r="E32" i="4"/>
  <c r="F32" i="4"/>
  <c r="G32" i="4"/>
  <c r="H32" i="4"/>
  <c r="J32" i="4"/>
  <c r="K32" i="4"/>
  <c r="L32" i="4"/>
  <c r="D33" i="4"/>
  <c r="E33" i="4"/>
  <c r="F33" i="4"/>
  <c r="G33" i="4"/>
  <c r="H33" i="4"/>
  <c r="J33" i="4"/>
  <c r="K33" i="4"/>
  <c r="L33" i="4"/>
  <c r="D35" i="4"/>
  <c r="E35" i="4"/>
  <c r="F35" i="4"/>
  <c r="G35" i="4"/>
  <c r="H35" i="4"/>
  <c r="J35" i="4"/>
  <c r="K35" i="4"/>
  <c r="L35" i="4"/>
  <c r="D36" i="4"/>
  <c r="E36" i="4"/>
  <c r="F36" i="4"/>
  <c r="G36" i="4"/>
  <c r="H36" i="4"/>
  <c r="J36" i="4"/>
  <c r="K36" i="4"/>
  <c r="L36" i="4"/>
  <c r="D37" i="4"/>
  <c r="E37" i="4"/>
  <c r="F37" i="4"/>
  <c r="G37" i="4"/>
  <c r="H37" i="4"/>
  <c r="J37" i="4"/>
  <c r="K37" i="4"/>
  <c r="L37" i="4"/>
  <c r="D38" i="4"/>
  <c r="E38" i="4"/>
  <c r="F38" i="4"/>
  <c r="G38" i="4"/>
  <c r="H38" i="4"/>
  <c r="J38" i="4"/>
  <c r="K38" i="4"/>
  <c r="L38" i="4"/>
  <c r="D39" i="4"/>
  <c r="E39" i="4"/>
  <c r="F39" i="4"/>
  <c r="G39" i="4"/>
  <c r="H39" i="4"/>
  <c r="J39" i="4"/>
  <c r="K39" i="4"/>
  <c r="L39" i="4"/>
  <c r="D40" i="4"/>
  <c r="E40" i="4"/>
  <c r="F40" i="4"/>
  <c r="G40" i="4"/>
  <c r="H40" i="4"/>
  <c r="J40" i="4"/>
  <c r="K40" i="4"/>
  <c r="L40" i="4"/>
  <c r="D42" i="4"/>
  <c r="E42" i="4"/>
  <c r="F42" i="4"/>
  <c r="G42" i="4"/>
  <c r="H42" i="4"/>
  <c r="J42" i="4"/>
  <c r="K42" i="4"/>
  <c r="L42" i="4"/>
  <c r="D43" i="4"/>
  <c r="E43" i="4"/>
  <c r="F43" i="4"/>
  <c r="G43" i="4"/>
  <c r="H43" i="4"/>
  <c r="J43" i="4"/>
  <c r="K43" i="4"/>
  <c r="L43" i="4"/>
  <c r="D44" i="4"/>
  <c r="E44" i="4"/>
  <c r="F44" i="4"/>
  <c r="G44" i="4"/>
  <c r="H44" i="4"/>
  <c r="J44" i="4"/>
  <c r="K44" i="4"/>
  <c r="L44" i="4"/>
  <c r="D45" i="4"/>
  <c r="E45" i="4"/>
  <c r="F45" i="4"/>
  <c r="G45" i="4"/>
  <c r="H45" i="4"/>
  <c r="J45" i="4"/>
  <c r="K45" i="4"/>
  <c r="L45" i="4"/>
  <c r="D46" i="4"/>
  <c r="E46" i="4"/>
  <c r="F46" i="4"/>
  <c r="G46" i="4"/>
  <c r="H46" i="4"/>
  <c r="J46" i="4"/>
  <c r="K46" i="4"/>
  <c r="L46" i="4"/>
  <c r="D48" i="4"/>
  <c r="E48" i="4"/>
  <c r="F48" i="4"/>
  <c r="G48" i="4"/>
  <c r="H48" i="4"/>
  <c r="J48" i="4"/>
  <c r="K48" i="4"/>
  <c r="L48" i="4"/>
  <c r="D49" i="4"/>
  <c r="E49" i="4"/>
  <c r="F49" i="4"/>
  <c r="G49" i="4"/>
  <c r="H49" i="4"/>
  <c r="J49" i="4"/>
  <c r="K49" i="4"/>
  <c r="L49" i="4"/>
  <c r="D51" i="4"/>
  <c r="E51" i="4"/>
  <c r="F51" i="4"/>
  <c r="G51" i="4"/>
  <c r="H51" i="4"/>
  <c r="J51" i="4"/>
  <c r="K51" i="4"/>
  <c r="L51" i="4"/>
  <c r="D52" i="4"/>
  <c r="E52" i="4"/>
  <c r="F52" i="4"/>
  <c r="G52" i="4"/>
  <c r="H52" i="4"/>
  <c r="J52" i="4"/>
  <c r="K52" i="4"/>
  <c r="L52" i="4"/>
  <c r="D54" i="4"/>
  <c r="E54" i="4"/>
  <c r="F54" i="4"/>
  <c r="G54" i="4"/>
  <c r="H54" i="4"/>
  <c r="J54" i="4"/>
  <c r="K54" i="4"/>
  <c r="L54" i="4"/>
  <c r="D55" i="4"/>
  <c r="E55" i="4"/>
  <c r="F55" i="4"/>
  <c r="G55" i="4"/>
  <c r="H55" i="4"/>
  <c r="J55" i="4"/>
  <c r="K55" i="4"/>
  <c r="L55" i="4"/>
  <c r="D56" i="4"/>
  <c r="E56" i="4"/>
  <c r="F56" i="4"/>
  <c r="G56" i="4"/>
  <c r="H56" i="4"/>
  <c r="J56" i="4"/>
  <c r="K56" i="4"/>
  <c r="L56" i="4"/>
  <c r="D58" i="4"/>
  <c r="E58" i="4"/>
  <c r="F58" i="4"/>
  <c r="G58" i="4"/>
  <c r="H58" i="4"/>
  <c r="J58" i="4"/>
  <c r="K58" i="4"/>
  <c r="L58" i="4"/>
  <c r="D59" i="4"/>
  <c r="E59" i="4"/>
  <c r="F59" i="4"/>
  <c r="G59" i="4"/>
  <c r="H59" i="4"/>
  <c r="J59" i="4"/>
  <c r="K59" i="4"/>
  <c r="L59" i="4"/>
  <c r="D60" i="4"/>
  <c r="E60" i="4"/>
  <c r="F60" i="4"/>
  <c r="G60" i="4"/>
  <c r="H60" i="4"/>
  <c r="J60" i="4"/>
  <c r="K60" i="4"/>
  <c r="L60" i="4"/>
  <c r="D61" i="4"/>
  <c r="E61" i="4"/>
  <c r="F61" i="4"/>
  <c r="G61" i="4"/>
  <c r="H61" i="4"/>
  <c r="J61" i="4"/>
  <c r="K61" i="4"/>
  <c r="L61" i="4"/>
  <c r="D64" i="4"/>
  <c r="E64" i="4"/>
  <c r="F64" i="4"/>
  <c r="G64" i="4"/>
  <c r="H64" i="4"/>
  <c r="J64" i="4"/>
  <c r="K64" i="4"/>
  <c r="L64" i="4"/>
  <c r="D66" i="4"/>
  <c r="E66" i="4"/>
  <c r="F66" i="4"/>
  <c r="G66" i="4"/>
  <c r="H66" i="4"/>
  <c r="J66" i="4"/>
  <c r="K66" i="4"/>
  <c r="L66" i="4"/>
  <c r="D67" i="4"/>
  <c r="E67" i="4"/>
  <c r="F67" i="4"/>
  <c r="G67" i="4"/>
  <c r="H67" i="4"/>
  <c r="J67" i="4"/>
  <c r="K67" i="4"/>
  <c r="L67" i="4"/>
  <c r="D69" i="4"/>
  <c r="E69" i="4"/>
  <c r="F69" i="4"/>
  <c r="G69" i="4"/>
  <c r="H69" i="4"/>
  <c r="J69" i="4"/>
  <c r="K69" i="4"/>
  <c r="L69" i="4"/>
  <c r="D70" i="4"/>
  <c r="E70" i="4"/>
  <c r="F70" i="4"/>
  <c r="G70" i="4"/>
  <c r="H70" i="4"/>
  <c r="J70" i="4"/>
  <c r="K70" i="4"/>
  <c r="L70" i="4"/>
  <c r="D72" i="4"/>
  <c r="E72" i="4"/>
  <c r="F72" i="4"/>
  <c r="G72" i="4"/>
  <c r="H72" i="4"/>
  <c r="J72" i="4"/>
  <c r="K72" i="4"/>
  <c r="L72" i="4"/>
  <c r="D73" i="4"/>
  <c r="E73" i="4"/>
  <c r="F73" i="4"/>
  <c r="G73" i="4"/>
  <c r="H73" i="4"/>
  <c r="J73" i="4"/>
  <c r="K73" i="4"/>
  <c r="L73" i="4"/>
  <c r="D74" i="4"/>
  <c r="E74" i="4"/>
  <c r="F74" i="4"/>
  <c r="G74" i="4"/>
  <c r="H74" i="4"/>
  <c r="J74" i="4"/>
  <c r="K74" i="4"/>
  <c r="L74" i="4"/>
  <c r="D75" i="4"/>
  <c r="E75" i="4"/>
  <c r="F75" i="4"/>
  <c r="G75" i="4"/>
  <c r="H75" i="4"/>
  <c r="J75" i="4"/>
  <c r="K75" i="4"/>
  <c r="L75" i="4"/>
  <c r="D76" i="4"/>
  <c r="E76" i="4"/>
  <c r="F76" i="4"/>
  <c r="G76" i="4"/>
  <c r="H76" i="4"/>
  <c r="J76" i="4"/>
  <c r="K76" i="4"/>
  <c r="L76" i="4"/>
  <c r="D78" i="4"/>
  <c r="E78" i="4"/>
  <c r="F78" i="4"/>
  <c r="G78" i="4"/>
  <c r="H78" i="4"/>
  <c r="J78" i="4"/>
  <c r="K78" i="4"/>
  <c r="L78" i="4"/>
  <c r="D79" i="4"/>
  <c r="E79" i="4"/>
  <c r="F79" i="4"/>
  <c r="G79" i="4"/>
  <c r="H79" i="4"/>
  <c r="J79" i="4"/>
  <c r="K79" i="4"/>
  <c r="L79" i="4"/>
  <c r="D80" i="4"/>
  <c r="E80" i="4"/>
  <c r="F80" i="4"/>
  <c r="G80" i="4"/>
  <c r="H80" i="4"/>
  <c r="J80" i="4"/>
  <c r="K80" i="4"/>
  <c r="L80" i="4"/>
  <c r="D81" i="4"/>
  <c r="E81" i="4"/>
  <c r="F81" i="4"/>
  <c r="G81" i="4"/>
  <c r="H81" i="4"/>
  <c r="J81" i="4"/>
  <c r="K81" i="4"/>
  <c r="L81" i="4"/>
  <c r="I31" i="97"/>
  <c r="F14" i="262"/>
  <c r="F12" i="262"/>
  <c r="I84" i="5"/>
  <c r="J84" i="5"/>
  <c r="I85" i="5"/>
  <c r="J85" i="5"/>
  <c r="I86" i="5"/>
  <c r="J86" i="5"/>
  <c r="I89" i="5"/>
  <c r="J89" i="5"/>
  <c r="I90" i="5"/>
  <c r="J90" i="5"/>
  <c r="I91" i="5"/>
  <c r="J91" i="5"/>
  <c r="I92" i="5"/>
  <c r="J92" i="5"/>
  <c r="I93" i="5"/>
  <c r="J93" i="5"/>
  <c r="I94" i="5"/>
  <c r="J94" i="5"/>
  <c r="I95" i="5"/>
  <c r="J95" i="5"/>
  <c r="I97" i="5"/>
  <c r="J97" i="5"/>
  <c r="D84" i="5"/>
  <c r="D85" i="5"/>
  <c r="D86" i="5"/>
  <c r="D89" i="5"/>
  <c r="D90" i="5"/>
  <c r="D91" i="5"/>
  <c r="D92" i="5"/>
  <c r="D93" i="5"/>
  <c r="D94" i="5"/>
  <c r="D95" i="5"/>
  <c r="D97" i="5"/>
  <c r="J96" i="62"/>
  <c r="J96" i="63"/>
  <c r="J96" i="64"/>
  <c r="J96" i="65"/>
  <c r="J96" i="66"/>
  <c r="J96" i="67"/>
  <c r="J96" i="68"/>
  <c r="J96" i="69"/>
  <c r="J96" i="70"/>
  <c r="J96" i="71"/>
  <c r="J96" i="72"/>
  <c r="J96" i="73"/>
  <c r="J96" i="74"/>
  <c r="J96" i="75"/>
  <c r="J96" i="232"/>
  <c r="J96" i="233"/>
  <c r="J96" i="234"/>
  <c r="J96" i="235"/>
  <c r="J96" i="236"/>
  <c r="J96" i="237"/>
  <c r="J96" i="238"/>
  <c r="J96" i="239"/>
  <c r="J96" i="240"/>
  <c r="J96" i="241"/>
  <c r="J96" i="242"/>
  <c r="J96" i="243"/>
  <c r="J96" i="244"/>
  <c r="J96" i="245"/>
  <c r="J96" i="246"/>
  <c r="J96" i="61"/>
  <c r="J96" i="5" s="1"/>
  <c r="I96" i="62"/>
  <c r="I96" i="63"/>
  <c r="I96" i="64"/>
  <c r="I96" i="65"/>
  <c r="I96" i="66"/>
  <c r="I96" i="67"/>
  <c r="I96" i="68"/>
  <c r="I96" i="69"/>
  <c r="I96" i="70"/>
  <c r="I96" i="71"/>
  <c r="I96" i="72"/>
  <c r="I96" i="73"/>
  <c r="I96" i="74"/>
  <c r="I96" i="75"/>
  <c r="I96" i="232"/>
  <c r="I96" i="233"/>
  <c r="I96" i="234"/>
  <c r="I96" i="235"/>
  <c r="I96" i="236"/>
  <c r="I96" i="237"/>
  <c r="I96" i="238"/>
  <c r="I96" i="239"/>
  <c r="I96" i="240"/>
  <c r="I96" i="241"/>
  <c r="I96" i="242"/>
  <c r="I96" i="243"/>
  <c r="I96" i="244"/>
  <c r="I96" i="245"/>
  <c r="I96" i="246"/>
  <c r="I96" i="61"/>
  <c r="I96" i="5"/>
  <c r="D96" i="62"/>
  <c r="D96" i="63"/>
  <c r="D96" i="64"/>
  <c r="D96" i="65"/>
  <c r="D96" i="66"/>
  <c r="D96" i="67"/>
  <c r="D96" i="68"/>
  <c r="D96" i="69"/>
  <c r="D96" i="70"/>
  <c r="D96" i="71"/>
  <c r="D96" i="72"/>
  <c r="D96" i="73"/>
  <c r="D96" i="74"/>
  <c r="D96" i="75"/>
  <c r="D96" i="232"/>
  <c r="D96" i="233"/>
  <c r="D96" i="234"/>
  <c r="D96" i="235"/>
  <c r="D96" i="236"/>
  <c r="D96" i="237"/>
  <c r="D96" i="238"/>
  <c r="D96" i="239"/>
  <c r="D96" i="240"/>
  <c r="D96" i="241"/>
  <c r="D96" i="242"/>
  <c r="D96" i="243"/>
  <c r="D96" i="244"/>
  <c r="D96" i="245"/>
  <c r="D96" i="246"/>
  <c r="D96" i="61"/>
  <c r="D96" i="5" s="1"/>
  <c r="I88" i="62"/>
  <c r="I87" i="62" s="1"/>
  <c r="I88" i="63"/>
  <c r="I87" i="63" s="1"/>
  <c r="I88" i="64"/>
  <c r="I87" i="64" s="1"/>
  <c r="I88" i="65"/>
  <c r="I87" i="65" s="1"/>
  <c r="I88" i="66"/>
  <c r="I87" i="66" s="1"/>
  <c r="I88" i="67"/>
  <c r="I87" i="67" s="1"/>
  <c r="I88" i="68"/>
  <c r="I87" i="68"/>
  <c r="I88" i="69"/>
  <c r="I87" i="69"/>
  <c r="I88" i="70"/>
  <c r="I87" i="70"/>
  <c r="I88" i="71"/>
  <c r="I87" i="71"/>
  <c r="I88" i="72"/>
  <c r="I87" i="72"/>
  <c r="I88" i="73"/>
  <c r="I87" i="73"/>
  <c r="I88" i="74"/>
  <c r="I87" i="74"/>
  <c r="I88" i="75"/>
  <c r="I87" i="75"/>
  <c r="I88" i="232"/>
  <c r="I87" i="232"/>
  <c r="I88" i="233"/>
  <c r="I88" i="234"/>
  <c r="I87" i="234" s="1"/>
  <c r="I88" i="235"/>
  <c r="I87" i="235" s="1"/>
  <c r="I88" i="236"/>
  <c r="I87" i="236" s="1"/>
  <c r="I88" i="237"/>
  <c r="I87" i="237" s="1"/>
  <c r="I88" i="238"/>
  <c r="I87" i="238" s="1"/>
  <c r="I88" i="239"/>
  <c r="I87" i="239" s="1"/>
  <c r="I88" i="240"/>
  <c r="I87" i="240" s="1"/>
  <c r="I88" i="241"/>
  <c r="I87" i="241" s="1"/>
  <c r="I88" i="242"/>
  <c r="I87" i="242" s="1"/>
  <c r="I88" i="243"/>
  <c r="I87" i="243" s="1"/>
  <c r="I88" i="244"/>
  <c r="I87" i="244" s="1"/>
  <c r="I88" i="245"/>
  <c r="I87" i="245" s="1"/>
  <c r="I88" i="246"/>
  <c r="I87" i="246"/>
  <c r="I88" i="61"/>
  <c r="I87" i="61"/>
  <c r="J88" i="62"/>
  <c r="J87" i="62"/>
  <c r="J88" i="63"/>
  <c r="J87" i="63"/>
  <c r="J88" i="64"/>
  <c r="J87" i="64"/>
  <c r="J88" i="65"/>
  <c r="J87" i="65"/>
  <c r="J88" i="66"/>
  <c r="J87" i="66"/>
  <c r="J88" i="67"/>
  <c r="J87" i="67"/>
  <c r="J88" i="68"/>
  <c r="J87" i="68"/>
  <c r="J88" i="69"/>
  <c r="J87" i="69"/>
  <c r="J88" i="70"/>
  <c r="J87" i="70"/>
  <c r="J88" i="71"/>
  <c r="J87" i="71"/>
  <c r="J88" i="72"/>
  <c r="J87" i="72"/>
  <c r="J88" i="73"/>
  <c r="J87" i="73"/>
  <c r="J88" i="74"/>
  <c r="J87" i="74"/>
  <c r="J88" i="75"/>
  <c r="J87" i="75"/>
  <c r="J88" i="232"/>
  <c r="J87" i="232"/>
  <c r="J88" i="233"/>
  <c r="J87" i="233"/>
  <c r="J88" i="234"/>
  <c r="J87" i="234"/>
  <c r="J88" i="235"/>
  <c r="J87" i="235"/>
  <c r="J88" i="236"/>
  <c r="J87" i="236"/>
  <c r="J88" i="237"/>
  <c r="J87" i="237"/>
  <c r="J88" i="238"/>
  <c r="J87" i="238"/>
  <c r="J88" i="239"/>
  <c r="J87" i="239"/>
  <c r="J88" i="240"/>
  <c r="J87" i="240"/>
  <c r="J88" i="241"/>
  <c r="J87" i="241"/>
  <c r="J88" i="242"/>
  <c r="J87" i="242"/>
  <c r="J88" i="243"/>
  <c r="J87" i="243"/>
  <c r="J88" i="244"/>
  <c r="J87" i="244"/>
  <c r="J88" i="245"/>
  <c r="J87" i="245"/>
  <c r="J88" i="246"/>
  <c r="J87" i="246"/>
  <c r="J88" i="61"/>
  <c r="J87" i="61"/>
  <c r="I87" i="233"/>
  <c r="D88" i="62"/>
  <c r="D87" i="62" s="1"/>
  <c r="D88" i="63"/>
  <c r="D87" i="63" s="1"/>
  <c r="D88" i="64"/>
  <c r="D87" i="64" s="1"/>
  <c r="D88" i="65"/>
  <c r="D87" i="65" s="1"/>
  <c r="D88" i="66"/>
  <c r="D87" i="66" s="1"/>
  <c r="D88" i="67"/>
  <c r="D87" i="67" s="1"/>
  <c r="D88" i="68"/>
  <c r="D88" i="69"/>
  <c r="D87" i="69"/>
  <c r="D88" i="70"/>
  <c r="D87" i="70"/>
  <c r="D88" i="71"/>
  <c r="D87" i="71"/>
  <c r="D88" i="72"/>
  <c r="D87" i="72"/>
  <c r="D88" i="73"/>
  <c r="D87" i="73"/>
  <c r="D88" i="74"/>
  <c r="D87" i="74"/>
  <c r="D88" i="75"/>
  <c r="D87" i="75"/>
  <c r="D88" i="232"/>
  <c r="D87" i="232"/>
  <c r="D88" i="233"/>
  <c r="D87" i="233"/>
  <c r="D88" i="234"/>
  <c r="D87" i="234"/>
  <c r="D88" i="235"/>
  <c r="D87" i="235"/>
  <c r="D88" i="236"/>
  <c r="D87" i="236"/>
  <c r="D88" i="237"/>
  <c r="D87" i="237"/>
  <c r="D88" i="238"/>
  <c r="D87" i="238"/>
  <c r="D88" i="239"/>
  <c r="D87" i="239"/>
  <c r="D88" i="240"/>
  <c r="D87" i="240"/>
  <c r="D88" i="241"/>
  <c r="D87" i="241"/>
  <c r="D88" i="242"/>
  <c r="D87" i="242"/>
  <c r="D88" i="243"/>
  <c r="D87" i="243"/>
  <c r="D88" i="244"/>
  <c r="D87" i="244"/>
  <c r="D88" i="245"/>
  <c r="D87" i="245"/>
  <c r="D88" i="246"/>
  <c r="D87" i="246"/>
  <c r="D88" i="61"/>
  <c r="D87" i="68"/>
  <c r="A10" i="321"/>
  <c r="B5" i="321"/>
  <c r="B4" i="321"/>
  <c r="A25" i="321"/>
  <c r="C23" i="321"/>
  <c r="A23" i="321"/>
  <c r="C21" i="321"/>
  <c r="A21" i="321"/>
  <c r="C4" i="321"/>
  <c r="D4" i="321"/>
  <c r="C5" i="321"/>
  <c r="D5" i="321"/>
  <c r="C6" i="321"/>
  <c r="D6" i="321"/>
  <c r="A6" i="184"/>
  <c r="D43" i="14"/>
  <c r="E17" i="14"/>
  <c r="E15" i="14"/>
  <c r="E9" i="14"/>
  <c r="E7" i="14"/>
  <c r="F28" i="183"/>
  <c r="F20" i="183"/>
  <c r="F13" i="183"/>
  <c r="F4" i="183"/>
  <c r="E32" i="182"/>
  <c r="F32" i="182"/>
  <c r="F19" i="183" s="1"/>
  <c r="F17" i="183" s="1"/>
  <c r="D32" i="182"/>
  <c r="G6" i="181"/>
  <c r="G16" i="181"/>
  <c r="G22" i="181"/>
  <c r="G26" i="181"/>
  <c r="E39" i="180"/>
  <c r="E18" i="14"/>
  <c r="E13" i="14"/>
  <c r="E11" i="14"/>
  <c r="A14" i="262"/>
  <c r="A12" i="262"/>
  <c r="E35" i="129"/>
  <c r="F35" i="129"/>
  <c r="G35" i="129"/>
  <c r="D35" i="129"/>
  <c r="E22" i="129"/>
  <c r="F22" i="129"/>
  <c r="G22" i="129"/>
  <c r="D22" i="129"/>
  <c r="E18" i="129"/>
  <c r="F18" i="129"/>
  <c r="G18" i="129"/>
  <c r="D18" i="129"/>
  <c r="D11" i="129"/>
  <c r="E11" i="129"/>
  <c r="G11" i="130"/>
  <c r="G11" i="200"/>
  <c r="E44" i="180"/>
  <c r="E19" i="14"/>
  <c r="E75" i="14" s="1"/>
  <c r="D44" i="180"/>
  <c r="D19" i="14" s="1"/>
  <c r="D75" i="14"/>
  <c r="K26" i="11"/>
  <c r="K27" i="11"/>
  <c r="K28" i="11"/>
  <c r="K29" i="11"/>
  <c r="K30" i="11"/>
  <c r="K31" i="11"/>
  <c r="K32" i="11"/>
  <c r="K33" i="11"/>
  <c r="K34" i="11"/>
  <c r="K35" i="11"/>
  <c r="K36" i="11"/>
  <c r="K37" i="11"/>
  <c r="K38" i="11"/>
  <c r="K25" i="11"/>
  <c r="K26" i="9"/>
  <c r="K27" i="9"/>
  <c r="K28" i="9"/>
  <c r="K29" i="9"/>
  <c r="K30" i="9"/>
  <c r="K31" i="9"/>
  <c r="K32" i="9"/>
  <c r="K33" i="9"/>
  <c r="K34" i="9"/>
  <c r="K35" i="9"/>
  <c r="K36" i="9"/>
  <c r="K37" i="9"/>
  <c r="K38" i="9"/>
  <c r="K25" i="9"/>
  <c r="E36" i="14"/>
  <c r="D36" i="14"/>
  <c r="E85" i="6"/>
  <c r="E86" i="6"/>
  <c r="E87" i="6"/>
  <c r="E88" i="6"/>
  <c r="E89" i="6"/>
  <c r="E90" i="6"/>
  <c r="E91" i="6"/>
  <c r="E92" i="6"/>
  <c r="E93" i="6"/>
  <c r="D57" i="6"/>
  <c r="E57" i="6"/>
  <c r="F57" i="6"/>
  <c r="G57" i="6"/>
  <c r="H57" i="6"/>
  <c r="I57" i="6"/>
  <c r="J57" i="6"/>
  <c r="D60" i="6"/>
  <c r="E60" i="6"/>
  <c r="F60" i="6"/>
  <c r="G60" i="6"/>
  <c r="H60" i="6"/>
  <c r="I60" i="6"/>
  <c r="J60" i="6"/>
  <c r="D62" i="6"/>
  <c r="E62" i="6"/>
  <c r="F62" i="6"/>
  <c r="G62" i="6"/>
  <c r="H62" i="6"/>
  <c r="I62" i="6"/>
  <c r="J62" i="6"/>
  <c r="D63" i="6"/>
  <c r="E63" i="6"/>
  <c r="F63" i="6"/>
  <c r="G63" i="6"/>
  <c r="H63" i="6"/>
  <c r="I63" i="6"/>
  <c r="J63" i="6"/>
  <c r="D65" i="6"/>
  <c r="E65" i="6"/>
  <c r="F65" i="6"/>
  <c r="G65" i="6"/>
  <c r="H65" i="6"/>
  <c r="I65" i="6"/>
  <c r="J65" i="6"/>
  <c r="D66" i="6"/>
  <c r="E66" i="6"/>
  <c r="F66" i="6"/>
  <c r="G66" i="6"/>
  <c r="H66" i="6"/>
  <c r="I66" i="6"/>
  <c r="J66" i="6"/>
  <c r="D68" i="6"/>
  <c r="E68" i="6"/>
  <c r="F68" i="6"/>
  <c r="G68" i="6"/>
  <c r="H68" i="6"/>
  <c r="I68" i="6"/>
  <c r="J68" i="6"/>
  <c r="D69" i="6"/>
  <c r="E69" i="6"/>
  <c r="F69" i="6"/>
  <c r="G69" i="6"/>
  <c r="H69" i="6"/>
  <c r="I69" i="6"/>
  <c r="J69" i="6"/>
  <c r="D70" i="6"/>
  <c r="E70" i="6"/>
  <c r="F70" i="6"/>
  <c r="G70" i="6"/>
  <c r="H70" i="6"/>
  <c r="I70" i="6"/>
  <c r="J70" i="6"/>
  <c r="D71" i="6"/>
  <c r="E71" i="6"/>
  <c r="F71" i="6"/>
  <c r="G71" i="6"/>
  <c r="H71" i="6"/>
  <c r="I71" i="6"/>
  <c r="J71" i="6"/>
  <c r="D72" i="6"/>
  <c r="E72" i="6"/>
  <c r="F72" i="6"/>
  <c r="G72" i="6"/>
  <c r="H72" i="6"/>
  <c r="I72" i="6"/>
  <c r="J72" i="6"/>
  <c r="D74" i="6"/>
  <c r="E74" i="6"/>
  <c r="F74" i="6"/>
  <c r="G74" i="6"/>
  <c r="H74" i="6"/>
  <c r="I74" i="6"/>
  <c r="J74" i="6"/>
  <c r="D75" i="6"/>
  <c r="E75" i="6"/>
  <c r="F75" i="6"/>
  <c r="G75" i="6"/>
  <c r="H75" i="6"/>
  <c r="I75" i="6"/>
  <c r="J75" i="6"/>
  <c r="D76" i="6"/>
  <c r="E76" i="6"/>
  <c r="F76" i="6"/>
  <c r="G76" i="6"/>
  <c r="H76" i="6"/>
  <c r="I76" i="6"/>
  <c r="J76" i="6"/>
  <c r="D77" i="6"/>
  <c r="E77" i="6"/>
  <c r="F77" i="6"/>
  <c r="G77" i="6"/>
  <c r="H77" i="6"/>
  <c r="I77" i="6"/>
  <c r="J77" i="6"/>
  <c r="D80" i="6"/>
  <c r="E80" i="6"/>
  <c r="F80" i="6"/>
  <c r="G80" i="6"/>
  <c r="H80" i="6"/>
  <c r="I80" i="6"/>
  <c r="J80" i="6"/>
  <c r="D81" i="6"/>
  <c r="E81" i="6"/>
  <c r="F81" i="6"/>
  <c r="G81" i="6"/>
  <c r="H81" i="6"/>
  <c r="I81" i="6"/>
  <c r="J81" i="6"/>
  <c r="D82" i="6"/>
  <c r="E82" i="6"/>
  <c r="F82" i="6"/>
  <c r="G82" i="6"/>
  <c r="H82" i="6"/>
  <c r="I82" i="6"/>
  <c r="J82" i="6"/>
  <c r="D84" i="6"/>
  <c r="E84" i="6"/>
  <c r="F84" i="6"/>
  <c r="G84" i="6"/>
  <c r="H84" i="6"/>
  <c r="I84" i="6"/>
  <c r="J84" i="6"/>
  <c r="E43" i="6"/>
  <c r="D44" i="6"/>
  <c r="E44" i="6"/>
  <c r="F44" i="6"/>
  <c r="G44" i="6"/>
  <c r="H44" i="6"/>
  <c r="I44" i="6"/>
  <c r="J44" i="6"/>
  <c r="D45" i="6"/>
  <c r="E45" i="6"/>
  <c r="F45" i="6"/>
  <c r="G45" i="6"/>
  <c r="H45" i="6"/>
  <c r="I45" i="6"/>
  <c r="J45" i="6"/>
  <c r="D47" i="6"/>
  <c r="E47" i="6"/>
  <c r="F47" i="6"/>
  <c r="G47" i="6"/>
  <c r="H47" i="6"/>
  <c r="I47" i="6"/>
  <c r="J47" i="6"/>
  <c r="D48" i="6"/>
  <c r="E48" i="6"/>
  <c r="F48" i="6"/>
  <c r="G48" i="6"/>
  <c r="H48" i="6"/>
  <c r="I48" i="6"/>
  <c r="J48" i="6"/>
  <c r="D50" i="6"/>
  <c r="E50" i="6"/>
  <c r="F50" i="6"/>
  <c r="G50" i="6"/>
  <c r="H50" i="6"/>
  <c r="I50" i="6"/>
  <c r="J50" i="6"/>
  <c r="D51" i="6"/>
  <c r="E51" i="6"/>
  <c r="F51" i="6"/>
  <c r="G51" i="6"/>
  <c r="H51" i="6"/>
  <c r="I51" i="6"/>
  <c r="J51" i="6"/>
  <c r="D52" i="6"/>
  <c r="E52" i="6"/>
  <c r="F52" i="6"/>
  <c r="G52" i="6"/>
  <c r="H52" i="6"/>
  <c r="I52" i="6"/>
  <c r="J52" i="6"/>
  <c r="E53" i="6"/>
  <c r="D54" i="6"/>
  <c r="E54" i="6"/>
  <c r="F54" i="6"/>
  <c r="G54" i="6"/>
  <c r="H54" i="6"/>
  <c r="I54" i="6"/>
  <c r="J54" i="6"/>
  <c r="D55" i="6"/>
  <c r="E55" i="6"/>
  <c r="F55" i="6"/>
  <c r="G55" i="6"/>
  <c r="H55" i="6"/>
  <c r="I55" i="6"/>
  <c r="J55" i="6"/>
  <c r="D56" i="6"/>
  <c r="E56" i="6"/>
  <c r="F56" i="6"/>
  <c r="G56" i="6"/>
  <c r="H56" i="6"/>
  <c r="I56" i="6"/>
  <c r="J56" i="6"/>
  <c r="E24" i="6"/>
  <c r="E25" i="6"/>
  <c r="D27" i="6"/>
  <c r="E27" i="6"/>
  <c r="F27" i="6"/>
  <c r="G27" i="6"/>
  <c r="H27" i="6"/>
  <c r="I27" i="6"/>
  <c r="J27" i="6"/>
  <c r="D28" i="6"/>
  <c r="E28" i="6"/>
  <c r="F28" i="6"/>
  <c r="G28" i="6"/>
  <c r="H28" i="6"/>
  <c r="I28" i="6"/>
  <c r="J28" i="6"/>
  <c r="D29" i="6"/>
  <c r="E29" i="6"/>
  <c r="F29" i="6"/>
  <c r="G29" i="6"/>
  <c r="H29" i="6"/>
  <c r="I29" i="6"/>
  <c r="J29" i="6"/>
  <c r="E30" i="6"/>
  <c r="D31" i="6"/>
  <c r="E31" i="6"/>
  <c r="F31" i="6"/>
  <c r="G31" i="6"/>
  <c r="H31" i="6"/>
  <c r="I31" i="6"/>
  <c r="J31" i="6"/>
  <c r="D32" i="6"/>
  <c r="E32" i="6"/>
  <c r="F32" i="6"/>
  <c r="G32" i="6"/>
  <c r="H32" i="6"/>
  <c r="I32" i="6"/>
  <c r="J32" i="6"/>
  <c r="D33" i="6"/>
  <c r="E33" i="6"/>
  <c r="F33" i="6"/>
  <c r="G33" i="6"/>
  <c r="H33" i="6"/>
  <c r="I33" i="6"/>
  <c r="J33" i="6"/>
  <c r="D34" i="6"/>
  <c r="E34" i="6"/>
  <c r="F34" i="6"/>
  <c r="G34" i="6"/>
  <c r="H34" i="6"/>
  <c r="I34" i="6"/>
  <c r="J34" i="6"/>
  <c r="D35" i="6"/>
  <c r="E35" i="6"/>
  <c r="F35" i="6"/>
  <c r="G35" i="6"/>
  <c r="H35" i="6"/>
  <c r="I35" i="6"/>
  <c r="J35" i="6"/>
  <c r="D36" i="6"/>
  <c r="E36" i="6"/>
  <c r="F36" i="6"/>
  <c r="G36" i="6"/>
  <c r="H36" i="6"/>
  <c r="I36" i="6"/>
  <c r="J36" i="6"/>
  <c r="E37" i="6"/>
  <c r="D38" i="6"/>
  <c r="E38" i="6"/>
  <c r="F38" i="6"/>
  <c r="G38" i="6"/>
  <c r="H38" i="6"/>
  <c r="I38" i="6"/>
  <c r="J38" i="6"/>
  <c r="D39" i="6"/>
  <c r="E39" i="6"/>
  <c r="F39" i="6"/>
  <c r="G39" i="6"/>
  <c r="H39" i="6"/>
  <c r="I39" i="6"/>
  <c r="J39" i="6"/>
  <c r="D40" i="6"/>
  <c r="E40" i="6"/>
  <c r="F40" i="6"/>
  <c r="G40" i="6"/>
  <c r="H40" i="6"/>
  <c r="I40" i="6"/>
  <c r="J40" i="6"/>
  <c r="D41" i="6"/>
  <c r="E41" i="6"/>
  <c r="F41" i="6"/>
  <c r="G41" i="6"/>
  <c r="H41" i="6"/>
  <c r="I41" i="6"/>
  <c r="J41" i="6"/>
  <c r="D42" i="6"/>
  <c r="E42" i="6"/>
  <c r="F42" i="6"/>
  <c r="G42" i="6"/>
  <c r="H42" i="6"/>
  <c r="I42" i="6"/>
  <c r="J42" i="6"/>
  <c r="A101" i="315"/>
  <c r="F99" i="315"/>
  <c r="A99" i="315"/>
  <c r="F97" i="315"/>
  <c r="A97" i="315"/>
  <c r="K84" i="315"/>
  <c r="J83" i="315"/>
  <c r="I83" i="315"/>
  <c r="H83" i="315"/>
  <c r="G83" i="315"/>
  <c r="F83" i="315"/>
  <c r="E83" i="315"/>
  <c r="D83" i="315"/>
  <c r="K82" i="315"/>
  <c r="K81" i="315"/>
  <c r="K80" i="315"/>
  <c r="J79" i="315"/>
  <c r="J78" i="315"/>
  <c r="I79" i="315"/>
  <c r="I78" i="315"/>
  <c r="H79" i="315"/>
  <c r="H78" i="315"/>
  <c r="G79" i="315"/>
  <c r="G78" i="315"/>
  <c r="F79" i="315"/>
  <c r="E79" i="315"/>
  <c r="E78" i="315" s="1"/>
  <c r="D79" i="315"/>
  <c r="D78" i="315" s="1"/>
  <c r="K77" i="315"/>
  <c r="K76" i="315"/>
  <c r="K75" i="315"/>
  <c r="K74" i="315"/>
  <c r="J73" i="315"/>
  <c r="I73" i="315"/>
  <c r="H73" i="315"/>
  <c r="G73" i="315"/>
  <c r="F73" i="315"/>
  <c r="E73" i="315"/>
  <c r="D73" i="315"/>
  <c r="K72" i="315"/>
  <c r="K71" i="315"/>
  <c r="K70" i="315"/>
  <c r="K69" i="315"/>
  <c r="K68" i="315"/>
  <c r="J67" i="315"/>
  <c r="I67" i="315"/>
  <c r="H67" i="315"/>
  <c r="G67" i="315"/>
  <c r="F67" i="315"/>
  <c r="E67" i="315"/>
  <c r="D67" i="315"/>
  <c r="K66" i="315"/>
  <c r="K65" i="315"/>
  <c r="J64" i="315"/>
  <c r="I64" i="315"/>
  <c r="H64" i="315"/>
  <c r="G64" i="315"/>
  <c r="F64" i="315"/>
  <c r="E64" i="315"/>
  <c r="D64" i="315"/>
  <c r="K63" i="315"/>
  <c r="K62" i="315"/>
  <c r="J61" i="315"/>
  <c r="I61" i="315"/>
  <c r="H61" i="315"/>
  <c r="G61" i="315"/>
  <c r="F61" i="315"/>
  <c r="E61" i="315"/>
  <c r="D61" i="315"/>
  <c r="K60" i="315"/>
  <c r="K57" i="315"/>
  <c r="K56" i="315"/>
  <c r="K55" i="315"/>
  <c r="K54" i="315"/>
  <c r="J53" i="315"/>
  <c r="I53" i="315"/>
  <c r="H53" i="315"/>
  <c r="G53" i="315"/>
  <c r="F53" i="315"/>
  <c r="D53" i="315"/>
  <c r="K52" i="315"/>
  <c r="K51" i="315"/>
  <c r="K50" i="315"/>
  <c r="J49" i="315"/>
  <c r="I49" i="315"/>
  <c r="H49" i="315"/>
  <c r="G49" i="315"/>
  <c r="F49" i="315"/>
  <c r="E49" i="315"/>
  <c r="D49" i="315"/>
  <c r="K48" i="315"/>
  <c r="K47" i="315"/>
  <c r="J46" i="315"/>
  <c r="I46" i="315"/>
  <c r="H46" i="315"/>
  <c r="G46" i="315"/>
  <c r="F46" i="315"/>
  <c r="E46" i="315"/>
  <c r="D46" i="315"/>
  <c r="K45" i="315"/>
  <c r="K44" i="315"/>
  <c r="J43" i="315"/>
  <c r="I43" i="315"/>
  <c r="H43" i="315"/>
  <c r="G43" i="315"/>
  <c r="F43" i="315"/>
  <c r="D43" i="315"/>
  <c r="K42" i="315"/>
  <c r="K41" i="315"/>
  <c r="K40" i="315"/>
  <c r="K39" i="315"/>
  <c r="K38" i="315"/>
  <c r="J37" i="315"/>
  <c r="I37" i="315"/>
  <c r="H37" i="315"/>
  <c r="G37" i="315"/>
  <c r="F37" i="315"/>
  <c r="D37" i="315"/>
  <c r="K36" i="315"/>
  <c r="K35" i="315"/>
  <c r="K34" i="315"/>
  <c r="K33" i="315"/>
  <c r="K32" i="315"/>
  <c r="K31" i="315"/>
  <c r="K29" i="315"/>
  <c r="K28" i="315"/>
  <c r="K27" i="315"/>
  <c r="J26" i="315"/>
  <c r="J25" i="315"/>
  <c r="I26" i="315"/>
  <c r="H26" i="315"/>
  <c r="H25" i="315" s="1"/>
  <c r="G26" i="315"/>
  <c r="G25" i="315" s="1"/>
  <c r="F26" i="315"/>
  <c r="F25" i="315" s="1"/>
  <c r="E26" i="315"/>
  <c r="E22" i="315" s="1"/>
  <c r="D26" i="315"/>
  <c r="I25" i="315"/>
  <c r="D25" i="315"/>
  <c r="E15" i="315"/>
  <c r="E14" i="315"/>
  <c r="D14" i="315"/>
  <c r="E13" i="315"/>
  <c r="D12" i="315"/>
  <c r="E12" i="315"/>
  <c r="K11" i="315"/>
  <c r="J11" i="315"/>
  <c r="K10" i="315"/>
  <c r="J10" i="315"/>
  <c r="B10" i="315"/>
  <c r="K9" i="315"/>
  <c r="J9" i="315"/>
  <c r="B9" i="315"/>
  <c r="A6" i="315"/>
  <c r="I5" i="315"/>
  <c r="H5" i="315"/>
  <c r="A5" i="315"/>
  <c r="A101" i="314"/>
  <c r="F99" i="314"/>
  <c r="A99" i="314"/>
  <c r="F97" i="314"/>
  <c r="A97" i="314"/>
  <c r="K84" i="314"/>
  <c r="J83" i="314"/>
  <c r="I83" i="314"/>
  <c r="H83" i="314"/>
  <c r="G83" i="314"/>
  <c r="F83" i="314"/>
  <c r="E83" i="314"/>
  <c r="D83" i="314"/>
  <c r="K82" i="314"/>
  <c r="K81" i="314"/>
  <c r="K80" i="314"/>
  <c r="J79" i="314"/>
  <c r="I79" i="314"/>
  <c r="I78" i="314" s="1"/>
  <c r="H79" i="314"/>
  <c r="H78" i="314" s="1"/>
  <c r="G79" i="314"/>
  <c r="G78" i="314" s="1"/>
  <c r="F79" i="314"/>
  <c r="F78" i="314" s="1"/>
  <c r="E79" i="314"/>
  <c r="E78" i="314" s="1"/>
  <c r="D79" i="314"/>
  <c r="J78" i="314"/>
  <c r="D78" i="314"/>
  <c r="K77" i="314"/>
  <c r="K76" i="314"/>
  <c r="K75" i="314"/>
  <c r="K74" i="314"/>
  <c r="J73" i="314"/>
  <c r="I73" i="314"/>
  <c r="H73" i="314"/>
  <c r="G73" i="314"/>
  <c r="F73" i="314"/>
  <c r="E73" i="314"/>
  <c r="D73" i="314"/>
  <c r="K72" i="314"/>
  <c r="K71" i="314"/>
  <c r="K70" i="314"/>
  <c r="K69" i="314"/>
  <c r="K68" i="314"/>
  <c r="J67" i="314"/>
  <c r="I67" i="314"/>
  <c r="H67" i="314"/>
  <c r="G67" i="314"/>
  <c r="F67" i="314"/>
  <c r="E67" i="314"/>
  <c r="D67" i="314"/>
  <c r="K66" i="314"/>
  <c r="K65" i="314"/>
  <c r="J64" i="314"/>
  <c r="I64" i="314"/>
  <c r="H64" i="314"/>
  <c r="G64" i="314"/>
  <c r="F64" i="314"/>
  <c r="E64" i="314"/>
  <c r="D64" i="314"/>
  <c r="K63" i="314"/>
  <c r="K62" i="314"/>
  <c r="J61" i="314"/>
  <c r="I61" i="314"/>
  <c r="H61" i="314"/>
  <c r="G61" i="314"/>
  <c r="F61" i="314"/>
  <c r="E61" i="314"/>
  <c r="D61" i="314"/>
  <c r="K60" i="314"/>
  <c r="K57" i="314"/>
  <c r="K56" i="314"/>
  <c r="K55" i="314"/>
  <c r="K54" i="314"/>
  <c r="J53" i="314"/>
  <c r="I53" i="314"/>
  <c r="H53" i="314"/>
  <c r="G53" i="314"/>
  <c r="F53" i="314"/>
  <c r="D53" i="314"/>
  <c r="K52" i="314"/>
  <c r="K51" i="314"/>
  <c r="K50" i="314"/>
  <c r="J49" i="314"/>
  <c r="I49" i="314"/>
  <c r="H49" i="314"/>
  <c r="G49" i="314"/>
  <c r="F49" i="314"/>
  <c r="E49" i="314"/>
  <c r="D49" i="314"/>
  <c r="K48" i="314"/>
  <c r="K47" i="314"/>
  <c r="J46" i="314"/>
  <c r="I46" i="314"/>
  <c r="H46" i="314"/>
  <c r="G46" i="314"/>
  <c r="F46" i="314"/>
  <c r="E46" i="314"/>
  <c r="D46" i="314"/>
  <c r="K45" i="314"/>
  <c r="K44" i="314"/>
  <c r="J43" i="314"/>
  <c r="I43" i="314"/>
  <c r="H43" i="314"/>
  <c r="G43" i="314"/>
  <c r="F43" i="314"/>
  <c r="D43" i="314"/>
  <c r="K42" i="314"/>
  <c r="K41" i="314"/>
  <c r="K40" i="314"/>
  <c r="K39" i="314"/>
  <c r="K38" i="314"/>
  <c r="J37" i="314"/>
  <c r="I37" i="314"/>
  <c r="H37" i="314"/>
  <c r="G37" i="314"/>
  <c r="F37" i="314"/>
  <c r="D37" i="314"/>
  <c r="K36" i="314"/>
  <c r="K35" i="314"/>
  <c r="K34" i="314"/>
  <c r="K33" i="314"/>
  <c r="K32" i="314"/>
  <c r="K31" i="314"/>
  <c r="K29" i="314"/>
  <c r="K28" i="314"/>
  <c r="K27" i="314"/>
  <c r="J26" i="314"/>
  <c r="J25" i="314" s="1"/>
  <c r="I26" i="314"/>
  <c r="I25" i="314" s="1"/>
  <c r="H26" i="314"/>
  <c r="H25" i="314" s="1"/>
  <c r="G26" i="314"/>
  <c r="F26" i="314"/>
  <c r="E26" i="314"/>
  <c r="E22" i="314" s="1"/>
  <c r="D26" i="314"/>
  <c r="D25" i="314" s="1"/>
  <c r="E15" i="314"/>
  <c r="E14" i="314"/>
  <c r="D14" i="314"/>
  <c r="E13" i="314"/>
  <c r="D12" i="314"/>
  <c r="E12" i="314" s="1"/>
  <c r="K11" i="314"/>
  <c r="J11" i="314"/>
  <c r="K10" i="314"/>
  <c r="J10" i="314"/>
  <c r="B10" i="314"/>
  <c r="K9" i="314"/>
  <c r="J9" i="314"/>
  <c r="B9" i="314"/>
  <c r="A6" i="314"/>
  <c r="I5" i="314"/>
  <c r="H5" i="314"/>
  <c r="A5" i="314"/>
  <c r="A101" i="313"/>
  <c r="F99" i="313"/>
  <c r="A99" i="313"/>
  <c r="F97" i="313"/>
  <c r="A97" i="313"/>
  <c r="K84" i="313"/>
  <c r="J83" i="313"/>
  <c r="I83" i="313"/>
  <c r="H83" i="313"/>
  <c r="G83" i="313"/>
  <c r="F83" i="313"/>
  <c r="E83" i="313"/>
  <c r="D83" i="313"/>
  <c r="K82" i="313"/>
  <c r="K81" i="313"/>
  <c r="K80" i="313"/>
  <c r="J79" i="313"/>
  <c r="J78" i="313" s="1"/>
  <c r="I79" i="313"/>
  <c r="I78" i="313" s="1"/>
  <c r="H79" i="313"/>
  <c r="H78" i="313" s="1"/>
  <c r="G79" i="313"/>
  <c r="G78" i="313" s="1"/>
  <c r="F79" i="313"/>
  <c r="E79" i="313"/>
  <c r="E78" i="313"/>
  <c r="D79" i="313"/>
  <c r="D78" i="313"/>
  <c r="K77" i="313"/>
  <c r="K76" i="313"/>
  <c r="K75" i="313"/>
  <c r="K74" i="313"/>
  <c r="J73" i="313"/>
  <c r="I73" i="313"/>
  <c r="H73" i="313"/>
  <c r="G73" i="313"/>
  <c r="F73" i="313"/>
  <c r="E73" i="313"/>
  <c r="D73" i="313"/>
  <c r="K72" i="313"/>
  <c r="K71" i="313"/>
  <c r="K70" i="313"/>
  <c r="K69" i="313"/>
  <c r="K68" i="313"/>
  <c r="J67" i="313"/>
  <c r="I67" i="313"/>
  <c r="H67" i="313"/>
  <c r="G67" i="313"/>
  <c r="F67" i="313"/>
  <c r="E67" i="313"/>
  <c r="D67" i="313"/>
  <c r="K66" i="313"/>
  <c r="K65" i="313"/>
  <c r="J64" i="313"/>
  <c r="I64" i="313"/>
  <c r="H64" i="313"/>
  <c r="G64" i="313"/>
  <c r="F64" i="313"/>
  <c r="E64" i="313"/>
  <c r="D64" i="313"/>
  <c r="K63" i="313"/>
  <c r="K62" i="313"/>
  <c r="J61" i="313"/>
  <c r="I61" i="313"/>
  <c r="H61" i="313"/>
  <c r="G61" i="313"/>
  <c r="F61" i="313"/>
  <c r="E61" i="313"/>
  <c r="D61" i="313"/>
  <c r="K60" i="313"/>
  <c r="K57" i="313"/>
  <c r="K56" i="313"/>
  <c r="K55" i="313"/>
  <c r="K54" i="313"/>
  <c r="J53" i="313"/>
  <c r="I53" i="313"/>
  <c r="H53" i="313"/>
  <c r="G53" i="313"/>
  <c r="F53" i="313"/>
  <c r="D53" i="313"/>
  <c r="K52" i="313"/>
  <c r="K51" i="313"/>
  <c r="K50" i="313"/>
  <c r="J49" i="313"/>
  <c r="I49" i="313"/>
  <c r="H49" i="313"/>
  <c r="G49" i="313"/>
  <c r="F49" i="313"/>
  <c r="E49" i="313"/>
  <c r="D49" i="313"/>
  <c r="K48" i="313"/>
  <c r="K47" i="313"/>
  <c r="J46" i="313"/>
  <c r="I46" i="313"/>
  <c r="H46" i="313"/>
  <c r="G46" i="313"/>
  <c r="F46" i="313"/>
  <c r="E46" i="313"/>
  <c r="D46" i="313"/>
  <c r="K45" i="313"/>
  <c r="K44" i="313"/>
  <c r="J43" i="313"/>
  <c r="I43" i="313"/>
  <c r="H43" i="313"/>
  <c r="G43" i="313"/>
  <c r="F43" i="313"/>
  <c r="D43" i="313"/>
  <c r="K42" i="313"/>
  <c r="K41" i="313"/>
  <c r="K40" i="313"/>
  <c r="K39" i="313"/>
  <c r="K38" i="313"/>
  <c r="J37" i="313"/>
  <c r="I37" i="313"/>
  <c r="H37" i="313"/>
  <c r="G37" i="313"/>
  <c r="F37" i="313"/>
  <c r="D37" i="313"/>
  <c r="K36" i="313"/>
  <c r="K35" i="313"/>
  <c r="K34" i="313"/>
  <c r="K33" i="313"/>
  <c r="K32" i="313"/>
  <c r="K31" i="313"/>
  <c r="K29" i="313"/>
  <c r="K28" i="313"/>
  <c r="K27" i="313"/>
  <c r="J26" i="313"/>
  <c r="J25" i="313" s="1"/>
  <c r="I26" i="313"/>
  <c r="I25" i="313" s="1"/>
  <c r="H26" i="313"/>
  <c r="H25" i="313" s="1"/>
  <c r="G26" i="313"/>
  <c r="F26" i="313"/>
  <c r="F25" i="313"/>
  <c r="E26" i="313"/>
  <c r="E22" i="313"/>
  <c r="D26" i="313"/>
  <c r="D25" i="313"/>
  <c r="E15" i="313"/>
  <c r="E14" i="313"/>
  <c r="D14" i="313"/>
  <c r="E13" i="313"/>
  <c r="D12" i="313"/>
  <c r="E12" i="313"/>
  <c r="K11" i="313"/>
  <c r="J11" i="313"/>
  <c r="K10" i="313"/>
  <c r="J10" i="313"/>
  <c r="B10" i="313"/>
  <c r="K9" i="313"/>
  <c r="J9" i="313"/>
  <c r="B9" i="313"/>
  <c r="A6" i="313"/>
  <c r="I5" i="313"/>
  <c r="H5" i="313"/>
  <c r="A5" i="313"/>
  <c r="A101" i="312"/>
  <c r="F99" i="312"/>
  <c r="A99" i="312"/>
  <c r="F97" i="312"/>
  <c r="A97" i="312"/>
  <c r="K84" i="312"/>
  <c r="J83" i="312"/>
  <c r="I83" i="312"/>
  <c r="H83" i="312"/>
  <c r="G83" i="312"/>
  <c r="F83" i="312"/>
  <c r="E83" i="312"/>
  <c r="D83" i="312"/>
  <c r="K82" i="312"/>
  <c r="K81" i="312"/>
  <c r="K80" i="312"/>
  <c r="J79" i="312"/>
  <c r="J78" i="312"/>
  <c r="I79" i="312"/>
  <c r="I78" i="312"/>
  <c r="H79" i="312"/>
  <c r="H78" i="312"/>
  <c r="G79" i="312"/>
  <c r="G78" i="312"/>
  <c r="F79" i="312"/>
  <c r="F78" i="312"/>
  <c r="K78" i="312" s="1"/>
  <c r="E79" i="312"/>
  <c r="E78" i="312" s="1"/>
  <c r="D79" i="312"/>
  <c r="D78" i="312" s="1"/>
  <c r="K77" i="312"/>
  <c r="K76" i="312"/>
  <c r="K75" i="312"/>
  <c r="K74" i="312"/>
  <c r="J73" i="312"/>
  <c r="I73" i="312"/>
  <c r="H73" i="312"/>
  <c r="G73" i="312"/>
  <c r="F73" i="312"/>
  <c r="E73" i="312"/>
  <c r="D73" i="312"/>
  <c r="K72" i="312"/>
  <c r="K71" i="312"/>
  <c r="K70" i="312"/>
  <c r="K69" i="312"/>
  <c r="K68" i="312"/>
  <c r="J67" i="312"/>
  <c r="I67" i="312"/>
  <c r="H67" i="312"/>
  <c r="G67" i="312"/>
  <c r="F67" i="312"/>
  <c r="E67" i="312"/>
  <c r="D67" i="312"/>
  <c r="K66" i="312"/>
  <c r="K65" i="312"/>
  <c r="J64" i="312"/>
  <c r="I64" i="312"/>
  <c r="H64" i="312"/>
  <c r="G64" i="312"/>
  <c r="F64" i="312"/>
  <c r="E64" i="312"/>
  <c r="D64" i="312"/>
  <c r="K63" i="312"/>
  <c r="K62" i="312"/>
  <c r="J61" i="312"/>
  <c r="I61" i="312"/>
  <c r="H61" i="312"/>
  <c r="G61" i="312"/>
  <c r="F61" i="312"/>
  <c r="E61" i="312"/>
  <c r="D61" i="312"/>
  <c r="K60" i="312"/>
  <c r="K57" i="312"/>
  <c r="K56" i="312"/>
  <c r="K55" i="312"/>
  <c r="K54" i="312"/>
  <c r="J53" i="312"/>
  <c r="I53" i="312"/>
  <c r="H53" i="312"/>
  <c r="G53" i="312"/>
  <c r="F53" i="312"/>
  <c r="D53" i="312"/>
  <c r="K52" i="312"/>
  <c r="K51" i="312"/>
  <c r="K50" i="312"/>
  <c r="J49" i="312"/>
  <c r="I49" i="312"/>
  <c r="H49" i="312"/>
  <c r="G49" i="312"/>
  <c r="F49" i="312"/>
  <c r="E49" i="312"/>
  <c r="D49" i="312"/>
  <c r="K48" i="312"/>
  <c r="K47" i="312"/>
  <c r="J46" i="312"/>
  <c r="I46" i="312"/>
  <c r="H46" i="312"/>
  <c r="G46" i="312"/>
  <c r="F46" i="312"/>
  <c r="E46" i="312"/>
  <c r="D46" i="312"/>
  <c r="K45" i="312"/>
  <c r="K44" i="312"/>
  <c r="J43" i="312"/>
  <c r="I43" i="312"/>
  <c r="H43" i="312"/>
  <c r="G43" i="312"/>
  <c r="F43" i="312"/>
  <c r="D43" i="312"/>
  <c r="K42" i="312"/>
  <c r="K41" i="312"/>
  <c r="K40" i="312"/>
  <c r="K39" i="312"/>
  <c r="K38" i="312"/>
  <c r="J37" i="312"/>
  <c r="I37" i="312"/>
  <c r="H37" i="312"/>
  <c r="G37" i="312"/>
  <c r="F37" i="312"/>
  <c r="D37" i="312"/>
  <c r="K36" i="312"/>
  <c r="K35" i="312"/>
  <c r="K34" i="312"/>
  <c r="K33" i="312"/>
  <c r="K32" i="312"/>
  <c r="K31" i="312"/>
  <c r="K29" i="312"/>
  <c r="K28" i="312"/>
  <c r="K27" i="312"/>
  <c r="J26" i="312"/>
  <c r="J25" i="312"/>
  <c r="I26" i="312"/>
  <c r="I25" i="312"/>
  <c r="H26" i="312"/>
  <c r="H25" i="312"/>
  <c r="G26" i="312"/>
  <c r="F26" i="312"/>
  <c r="F25" i="312" s="1"/>
  <c r="E26" i="312"/>
  <c r="E22" i="312" s="1"/>
  <c r="D26" i="312"/>
  <c r="D25" i="312" s="1"/>
  <c r="E15" i="312"/>
  <c r="E14" i="312"/>
  <c r="D14" i="312"/>
  <c r="E13" i="312"/>
  <c r="D12" i="312"/>
  <c r="E12" i="312" s="1"/>
  <c r="K11" i="312"/>
  <c r="J11" i="312"/>
  <c r="K10" i="312"/>
  <c r="J10" i="312"/>
  <c r="B10" i="312"/>
  <c r="K9" i="312"/>
  <c r="J9" i="312"/>
  <c r="B9" i="312"/>
  <c r="A6" i="312"/>
  <c r="I5" i="312"/>
  <c r="H5" i="312"/>
  <c r="A5" i="312"/>
  <c r="A101" i="311"/>
  <c r="F99" i="311"/>
  <c r="A99" i="311"/>
  <c r="F97" i="311"/>
  <c r="A97" i="311"/>
  <c r="K84" i="311"/>
  <c r="J83" i="311"/>
  <c r="I83" i="311"/>
  <c r="H83" i="311"/>
  <c r="G83" i="311"/>
  <c r="F83" i="311"/>
  <c r="E83" i="311"/>
  <c r="D83" i="311"/>
  <c r="K82" i="311"/>
  <c r="K81" i="311"/>
  <c r="K80" i="311"/>
  <c r="J79" i="311"/>
  <c r="J78" i="311" s="1"/>
  <c r="I79" i="311"/>
  <c r="I78" i="311" s="1"/>
  <c r="H79" i="311"/>
  <c r="H78" i="311" s="1"/>
  <c r="G79" i="311"/>
  <c r="G78" i="311" s="1"/>
  <c r="F79" i="311"/>
  <c r="F78" i="311" s="1"/>
  <c r="E79" i="311"/>
  <c r="E78" i="311" s="1"/>
  <c r="D79" i="311"/>
  <c r="D78" i="311" s="1"/>
  <c r="K77" i="311"/>
  <c r="K76" i="311"/>
  <c r="K75" i="311"/>
  <c r="K74" i="311"/>
  <c r="J73" i="311"/>
  <c r="I73" i="311"/>
  <c r="H73" i="311"/>
  <c r="G73" i="311"/>
  <c r="F73" i="311"/>
  <c r="E73" i="311"/>
  <c r="D73" i="311"/>
  <c r="K72" i="311"/>
  <c r="K71" i="311"/>
  <c r="K70" i="311"/>
  <c r="K69" i="311"/>
  <c r="K68" i="311"/>
  <c r="J67" i="311"/>
  <c r="I67" i="311"/>
  <c r="H67" i="311"/>
  <c r="G67" i="311"/>
  <c r="F67" i="311"/>
  <c r="E67" i="311"/>
  <c r="D67" i="311"/>
  <c r="K66" i="311"/>
  <c r="K65" i="311"/>
  <c r="J64" i="311"/>
  <c r="I64" i="311"/>
  <c r="H64" i="311"/>
  <c r="G64" i="311"/>
  <c r="F64" i="311"/>
  <c r="E64" i="311"/>
  <c r="D64" i="311"/>
  <c r="K63" i="311"/>
  <c r="K62" i="311"/>
  <c r="J61" i="311"/>
  <c r="I61" i="311"/>
  <c r="H61" i="311"/>
  <c r="G61" i="311"/>
  <c r="F61" i="311"/>
  <c r="E61" i="311"/>
  <c r="D61" i="311"/>
  <c r="K60" i="311"/>
  <c r="K57" i="311"/>
  <c r="K56" i="311"/>
  <c r="K55" i="311"/>
  <c r="K54" i="311"/>
  <c r="J53" i="311"/>
  <c r="I53" i="311"/>
  <c r="H53" i="311"/>
  <c r="G53" i="311"/>
  <c r="F53" i="311"/>
  <c r="D53" i="311"/>
  <c r="K52" i="311"/>
  <c r="K51" i="311"/>
  <c r="K50" i="311"/>
  <c r="J49" i="311"/>
  <c r="I49" i="311"/>
  <c r="H49" i="311"/>
  <c r="G49" i="311"/>
  <c r="F49" i="311"/>
  <c r="E49" i="311"/>
  <c r="D49" i="311"/>
  <c r="K48" i="311"/>
  <c r="K47" i="311"/>
  <c r="J46" i="311"/>
  <c r="I46" i="311"/>
  <c r="H46" i="311"/>
  <c r="G46" i="311"/>
  <c r="F46" i="311"/>
  <c r="E46" i="311"/>
  <c r="D46" i="311"/>
  <c r="K45" i="311"/>
  <c r="K44" i="311"/>
  <c r="J43" i="311"/>
  <c r="I43" i="311"/>
  <c r="H43" i="311"/>
  <c r="G43" i="311"/>
  <c r="F43" i="311"/>
  <c r="D43" i="311"/>
  <c r="K42" i="311"/>
  <c r="K41" i="311"/>
  <c r="K40" i="311"/>
  <c r="K39" i="311"/>
  <c r="K38" i="311"/>
  <c r="J37" i="311"/>
  <c r="I37" i="311"/>
  <c r="H37" i="311"/>
  <c r="G37" i="311"/>
  <c r="F37" i="311"/>
  <c r="D37" i="311"/>
  <c r="K36" i="311"/>
  <c r="K35" i="311"/>
  <c r="K34" i="311"/>
  <c r="K33" i="311"/>
  <c r="K32" i="311"/>
  <c r="K31" i="311"/>
  <c r="K29" i="311"/>
  <c r="K28" i="311"/>
  <c r="K27" i="311"/>
  <c r="J26" i="311"/>
  <c r="J25" i="311"/>
  <c r="I26" i="311"/>
  <c r="I25" i="311"/>
  <c r="H26" i="311"/>
  <c r="H25" i="311"/>
  <c r="G26" i="311"/>
  <c r="F26" i="311"/>
  <c r="F25" i="311" s="1"/>
  <c r="E26" i="311"/>
  <c r="E22" i="311" s="1"/>
  <c r="D26" i="311"/>
  <c r="D25" i="311" s="1"/>
  <c r="E15" i="311"/>
  <c r="E14" i="311"/>
  <c r="D14" i="311"/>
  <c r="E13" i="311"/>
  <c r="D12" i="311"/>
  <c r="E12" i="311" s="1"/>
  <c r="K11" i="311"/>
  <c r="J11" i="311"/>
  <c r="K10" i="311"/>
  <c r="J10" i="311"/>
  <c r="B10" i="311"/>
  <c r="K9" i="311"/>
  <c r="J9" i="311"/>
  <c r="B9" i="311"/>
  <c r="A6" i="311"/>
  <c r="I5" i="311"/>
  <c r="H5" i="311"/>
  <c r="A5" i="311"/>
  <c r="A101" i="310"/>
  <c r="F99" i="310"/>
  <c r="A99" i="310"/>
  <c r="F97" i="310"/>
  <c r="A97" i="310"/>
  <c r="K84" i="310"/>
  <c r="J83" i="310"/>
  <c r="I83" i="310"/>
  <c r="H83" i="310"/>
  <c r="G83" i="310"/>
  <c r="F83" i="310"/>
  <c r="E83" i="310"/>
  <c r="D83" i="310"/>
  <c r="K82" i="310"/>
  <c r="K81" i="310"/>
  <c r="K80" i="310"/>
  <c r="J79" i="310"/>
  <c r="J78" i="310" s="1"/>
  <c r="I79" i="310"/>
  <c r="I78" i="310" s="1"/>
  <c r="H79" i="310"/>
  <c r="H78" i="310" s="1"/>
  <c r="G79" i="310"/>
  <c r="G78" i="310" s="1"/>
  <c r="F79" i="310"/>
  <c r="F78" i="310" s="1"/>
  <c r="E79" i="310"/>
  <c r="E78" i="310" s="1"/>
  <c r="D79" i="310"/>
  <c r="D78" i="310" s="1"/>
  <c r="K77" i="310"/>
  <c r="K76" i="310"/>
  <c r="K75" i="310"/>
  <c r="K74" i="310"/>
  <c r="J73" i="310"/>
  <c r="I73" i="310"/>
  <c r="H73" i="310"/>
  <c r="G73" i="310"/>
  <c r="F73" i="310"/>
  <c r="E73" i="310"/>
  <c r="D73" i="310"/>
  <c r="K72" i="310"/>
  <c r="K71" i="310"/>
  <c r="K70" i="310"/>
  <c r="K69" i="310"/>
  <c r="K68" i="310"/>
  <c r="J67" i="310"/>
  <c r="I67" i="310"/>
  <c r="H67" i="310"/>
  <c r="G67" i="310"/>
  <c r="F67" i="310"/>
  <c r="E67" i="310"/>
  <c r="D67" i="310"/>
  <c r="K66" i="310"/>
  <c r="K65" i="310"/>
  <c r="J64" i="310"/>
  <c r="I64" i="310"/>
  <c r="H64" i="310"/>
  <c r="G64" i="310"/>
  <c r="F64" i="310"/>
  <c r="E64" i="310"/>
  <c r="D64" i="310"/>
  <c r="K63" i="310"/>
  <c r="K62" i="310"/>
  <c r="J61" i="310"/>
  <c r="I61" i="310"/>
  <c r="H61" i="310"/>
  <c r="G61" i="310"/>
  <c r="F61" i="310"/>
  <c r="E61" i="310"/>
  <c r="D61" i="310"/>
  <c r="K60" i="310"/>
  <c r="K57" i="310"/>
  <c r="K56" i="310"/>
  <c r="K55" i="310"/>
  <c r="K54" i="310"/>
  <c r="J53" i="310"/>
  <c r="I53" i="310"/>
  <c r="H53" i="310"/>
  <c r="G53" i="310"/>
  <c r="F53" i="310"/>
  <c r="D53" i="310"/>
  <c r="K52" i="310"/>
  <c r="K51" i="310"/>
  <c r="K50" i="310"/>
  <c r="J49" i="310"/>
  <c r="I49" i="310"/>
  <c r="H49" i="310"/>
  <c r="G49" i="310"/>
  <c r="F49" i="310"/>
  <c r="E49" i="310"/>
  <c r="D49" i="310"/>
  <c r="K48" i="310"/>
  <c r="K47" i="310"/>
  <c r="J46" i="310"/>
  <c r="I46" i="310"/>
  <c r="H46" i="310"/>
  <c r="G46" i="310"/>
  <c r="F46" i="310"/>
  <c r="E46" i="310"/>
  <c r="D46" i="310"/>
  <c r="K45" i="310"/>
  <c r="K44" i="310"/>
  <c r="J43" i="310"/>
  <c r="I43" i="310"/>
  <c r="H43" i="310"/>
  <c r="G43" i="310"/>
  <c r="F43" i="310"/>
  <c r="D43" i="310"/>
  <c r="K42" i="310"/>
  <c r="K41" i="310"/>
  <c r="K40" i="310"/>
  <c r="K39" i="310"/>
  <c r="K38" i="310"/>
  <c r="J37" i="310"/>
  <c r="I37" i="310"/>
  <c r="H37" i="310"/>
  <c r="G37" i="310"/>
  <c r="G30" i="310"/>
  <c r="F37" i="310"/>
  <c r="D37" i="310"/>
  <c r="K36" i="310"/>
  <c r="K35" i="310"/>
  <c r="K34" i="310"/>
  <c r="K33" i="310"/>
  <c r="K32" i="310"/>
  <c r="K31" i="310"/>
  <c r="K29" i="310"/>
  <c r="K28" i="310"/>
  <c r="K27" i="310"/>
  <c r="J26" i="310"/>
  <c r="J25" i="310" s="1"/>
  <c r="I26" i="310"/>
  <c r="I25" i="310" s="1"/>
  <c r="H26" i="310"/>
  <c r="H25" i="310" s="1"/>
  <c r="G26" i="310"/>
  <c r="F26" i="310"/>
  <c r="F25" i="310"/>
  <c r="E26" i="310"/>
  <c r="E22" i="310"/>
  <c r="D26" i="310"/>
  <c r="D25" i="310"/>
  <c r="E15" i="310"/>
  <c r="E14" i="310"/>
  <c r="D14" i="310"/>
  <c r="E13" i="310"/>
  <c r="D12" i="310"/>
  <c r="E12" i="310"/>
  <c r="K11" i="310"/>
  <c r="J11" i="310"/>
  <c r="K10" i="310"/>
  <c r="J10" i="310"/>
  <c r="B10" i="310"/>
  <c r="K9" i="310"/>
  <c r="J9" i="310"/>
  <c r="B9" i="310"/>
  <c r="A6" i="310"/>
  <c r="I5" i="310"/>
  <c r="H5" i="310"/>
  <c r="A5" i="310"/>
  <c r="A101" i="309"/>
  <c r="F99" i="309"/>
  <c r="A99" i="309"/>
  <c r="F97" i="309"/>
  <c r="A97" i="309"/>
  <c r="K84" i="309"/>
  <c r="J83" i="309"/>
  <c r="I83" i="309"/>
  <c r="H83" i="309"/>
  <c r="G83" i="309"/>
  <c r="F83" i="309"/>
  <c r="E83" i="309"/>
  <c r="D83" i="309"/>
  <c r="K82" i="309"/>
  <c r="K81" i="309"/>
  <c r="K80" i="309"/>
  <c r="J79" i="309"/>
  <c r="J78" i="309"/>
  <c r="I79" i="309"/>
  <c r="I78" i="309"/>
  <c r="H79" i="309"/>
  <c r="H78" i="309"/>
  <c r="G79" i="309"/>
  <c r="G78" i="309"/>
  <c r="F79" i="309"/>
  <c r="F78" i="309"/>
  <c r="E79" i="309"/>
  <c r="E78" i="309"/>
  <c r="D79" i="309"/>
  <c r="D78" i="309"/>
  <c r="K77" i="309"/>
  <c r="K76" i="309"/>
  <c r="K75" i="309"/>
  <c r="K74" i="309"/>
  <c r="J73" i="309"/>
  <c r="I73" i="309"/>
  <c r="H73" i="309"/>
  <c r="G73" i="309"/>
  <c r="F73" i="309"/>
  <c r="E73" i="309"/>
  <c r="D73" i="309"/>
  <c r="K72" i="309"/>
  <c r="K71" i="309"/>
  <c r="K70" i="309"/>
  <c r="K69" i="309"/>
  <c r="K68" i="309"/>
  <c r="J67" i="309"/>
  <c r="I67" i="309"/>
  <c r="H67" i="309"/>
  <c r="G67" i="309"/>
  <c r="F67" i="309"/>
  <c r="E67" i="309"/>
  <c r="D67" i="309"/>
  <c r="K66" i="309"/>
  <c r="K65" i="309"/>
  <c r="J64" i="309"/>
  <c r="I64" i="309"/>
  <c r="H64" i="309"/>
  <c r="G64" i="309"/>
  <c r="F64" i="309"/>
  <c r="E64" i="309"/>
  <c r="D64" i="309"/>
  <c r="K63" i="309"/>
  <c r="K62" i="309"/>
  <c r="J61" i="309"/>
  <c r="I61" i="309"/>
  <c r="H61" i="309"/>
  <c r="G61" i="309"/>
  <c r="F61" i="309"/>
  <c r="E61" i="309"/>
  <c r="D61" i="309"/>
  <c r="K60" i="309"/>
  <c r="K57" i="309"/>
  <c r="K56" i="309"/>
  <c r="K55" i="309"/>
  <c r="K54" i="309"/>
  <c r="J53" i="309"/>
  <c r="I53" i="309"/>
  <c r="H53" i="309"/>
  <c r="G53" i="309"/>
  <c r="F53" i="309"/>
  <c r="D53" i="309"/>
  <c r="K52" i="309"/>
  <c r="K51" i="309"/>
  <c r="K50" i="309"/>
  <c r="J49" i="309"/>
  <c r="I49" i="309"/>
  <c r="H49" i="309"/>
  <c r="G49" i="309"/>
  <c r="F49" i="309"/>
  <c r="E49" i="309"/>
  <c r="D49" i="309"/>
  <c r="K48" i="309"/>
  <c r="K47" i="309"/>
  <c r="J46" i="309"/>
  <c r="I46" i="309"/>
  <c r="H46" i="309"/>
  <c r="G46" i="309"/>
  <c r="F46" i="309"/>
  <c r="E46" i="309"/>
  <c r="D46" i="309"/>
  <c r="K45" i="309"/>
  <c r="K44" i="309"/>
  <c r="J43" i="309"/>
  <c r="I43" i="309"/>
  <c r="H43" i="309"/>
  <c r="G43" i="309"/>
  <c r="F43" i="309"/>
  <c r="D43" i="309"/>
  <c r="K42" i="309"/>
  <c r="K41" i="309"/>
  <c r="K40" i="309"/>
  <c r="K39" i="309"/>
  <c r="K38" i="309"/>
  <c r="J37" i="309"/>
  <c r="J30" i="309"/>
  <c r="I37" i="309"/>
  <c r="H37" i="309"/>
  <c r="G37" i="309"/>
  <c r="F37" i="309"/>
  <c r="D37" i="309"/>
  <c r="K36" i="309"/>
  <c r="K35" i="309"/>
  <c r="K34" i="309"/>
  <c r="K33" i="309"/>
  <c r="K32" i="309"/>
  <c r="K31" i="309"/>
  <c r="K29" i="309"/>
  <c r="K28" i="309"/>
  <c r="K27" i="309"/>
  <c r="J26" i="309"/>
  <c r="J25" i="309"/>
  <c r="I26" i="309"/>
  <c r="I25" i="309"/>
  <c r="H26" i="309"/>
  <c r="H25" i="309"/>
  <c r="G26" i="309"/>
  <c r="F26" i="309"/>
  <c r="E26" i="309"/>
  <c r="E22" i="309"/>
  <c r="D26" i="309"/>
  <c r="D25" i="309"/>
  <c r="E15" i="309"/>
  <c r="E14" i="309"/>
  <c r="D14" i="309"/>
  <c r="E13" i="309"/>
  <c r="D12" i="309"/>
  <c r="E12" i="309"/>
  <c r="K11" i="309"/>
  <c r="J11" i="309"/>
  <c r="K10" i="309"/>
  <c r="J10" i="309"/>
  <c r="B10" i="309"/>
  <c r="K9" i="309"/>
  <c r="J9" i="309"/>
  <c r="B9" i="309"/>
  <c r="A6" i="309"/>
  <c r="I5" i="309"/>
  <c r="H5" i="309"/>
  <c r="A5" i="309"/>
  <c r="A101" i="308"/>
  <c r="F99" i="308"/>
  <c r="A99" i="308"/>
  <c r="F97" i="308"/>
  <c r="A97" i="308"/>
  <c r="K84" i="308"/>
  <c r="J83" i="308"/>
  <c r="I83" i="308"/>
  <c r="H83" i="308"/>
  <c r="G83" i="308"/>
  <c r="F83" i="308"/>
  <c r="E83" i="308"/>
  <c r="D83" i="308"/>
  <c r="K82" i="308"/>
  <c r="K81" i="308"/>
  <c r="K80" i="308"/>
  <c r="J79" i="308"/>
  <c r="J78" i="308"/>
  <c r="I79" i="308"/>
  <c r="I78" i="308"/>
  <c r="H79" i="308"/>
  <c r="H78" i="308"/>
  <c r="G79" i="308"/>
  <c r="G78" i="308"/>
  <c r="F79" i="308"/>
  <c r="E79" i="308"/>
  <c r="E78" i="308" s="1"/>
  <c r="D79" i="308"/>
  <c r="D78" i="308" s="1"/>
  <c r="K77" i="308"/>
  <c r="K76" i="308"/>
  <c r="K75" i="308"/>
  <c r="K74" i="308"/>
  <c r="J73" i="308"/>
  <c r="I73" i="308"/>
  <c r="H73" i="308"/>
  <c r="G73" i="308"/>
  <c r="F73" i="308"/>
  <c r="E73" i="308"/>
  <c r="D73" i="308"/>
  <c r="K72" i="308"/>
  <c r="K71" i="308"/>
  <c r="K70" i="308"/>
  <c r="K69" i="308"/>
  <c r="K68" i="308"/>
  <c r="J67" i="308"/>
  <c r="I67" i="308"/>
  <c r="H67" i="308"/>
  <c r="G67" i="308"/>
  <c r="F67" i="308"/>
  <c r="E67" i="308"/>
  <c r="D67" i="308"/>
  <c r="K66" i="308"/>
  <c r="K65" i="308"/>
  <c r="J64" i="308"/>
  <c r="I64" i="308"/>
  <c r="H64" i="308"/>
  <c r="G64" i="308"/>
  <c r="F64" i="308"/>
  <c r="E64" i="308"/>
  <c r="D64" i="308"/>
  <c r="K63" i="308"/>
  <c r="K62" i="308"/>
  <c r="J61" i="308"/>
  <c r="I61" i="308"/>
  <c r="H61" i="308"/>
  <c r="G61" i="308"/>
  <c r="F61" i="308"/>
  <c r="E61" i="308"/>
  <c r="D61" i="308"/>
  <c r="K60" i="308"/>
  <c r="K57" i="308"/>
  <c r="K56" i="308"/>
  <c r="K55" i="308"/>
  <c r="K54" i="308"/>
  <c r="J53" i="308"/>
  <c r="I53" i="308"/>
  <c r="H53" i="308"/>
  <c r="G53" i="308"/>
  <c r="F53" i="308"/>
  <c r="D53" i="308"/>
  <c r="K52" i="308"/>
  <c r="K51" i="308"/>
  <c r="K50" i="308"/>
  <c r="J49" i="308"/>
  <c r="I49" i="308"/>
  <c r="H49" i="308"/>
  <c r="G49" i="308"/>
  <c r="F49" i="308"/>
  <c r="E49" i="308"/>
  <c r="D49" i="308"/>
  <c r="K48" i="308"/>
  <c r="K47" i="308"/>
  <c r="J46" i="308"/>
  <c r="I46" i="308"/>
  <c r="H46" i="308"/>
  <c r="G46" i="308"/>
  <c r="F46" i="308"/>
  <c r="E46" i="308"/>
  <c r="D46" i="308"/>
  <c r="K45" i="308"/>
  <c r="K44" i="308"/>
  <c r="J43" i="308"/>
  <c r="I43" i="308"/>
  <c r="H43" i="308"/>
  <c r="G43" i="308"/>
  <c r="F43" i="308"/>
  <c r="D43" i="308"/>
  <c r="K42" i="308"/>
  <c r="K41" i="308"/>
  <c r="K40" i="308"/>
  <c r="K39" i="308"/>
  <c r="K38" i="308"/>
  <c r="J37" i="308"/>
  <c r="I37" i="308"/>
  <c r="H37" i="308"/>
  <c r="G37" i="308"/>
  <c r="F37" i="308"/>
  <c r="D37" i="308"/>
  <c r="K36" i="308"/>
  <c r="K35" i="308"/>
  <c r="K34" i="308"/>
  <c r="K33" i="308"/>
  <c r="K32" i="308"/>
  <c r="K31" i="308"/>
  <c r="K29" i="308"/>
  <c r="K28" i="308"/>
  <c r="K27" i="308"/>
  <c r="J26" i="308"/>
  <c r="J25" i="308"/>
  <c r="I26" i="308"/>
  <c r="I25" i="308"/>
  <c r="H26" i="308"/>
  <c r="H25" i="308"/>
  <c r="G26" i="308"/>
  <c r="F26" i="308"/>
  <c r="F25" i="308" s="1"/>
  <c r="E26" i="308"/>
  <c r="E22" i="308" s="1"/>
  <c r="D26" i="308"/>
  <c r="D25" i="308" s="1"/>
  <c r="E15" i="308"/>
  <c r="E14" i="308"/>
  <c r="D14" i="308"/>
  <c r="E13" i="308"/>
  <c r="D12" i="308"/>
  <c r="E12" i="308" s="1"/>
  <c r="K11" i="308"/>
  <c r="J11" i="308"/>
  <c r="K10" i="308"/>
  <c r="J10" i="308"/>
  <c r="B10" i="308"/>
  <c r="K9" i="308"/>
  <c r="J9" i="308"/>
  <c r="B9" i="308"/>
  <c r="A6" i="308"/>
  <c r="I5" i="308"/>
  <c r="H5" i="308"/>
  <c r="A5" i="308"/>
  <c r="A101" i="307"/>
  <c r="F99" i="307"/>
  <c r="A99" i="307"/>
  <c r="F97" i="307"/>
  <c r="A97" i="307"/>
  <c r="K84" i="307"/>
  <c r="J83" i="307"/>
  <c r="I83" i="307"/>
  <c r="H83" i="307"/>
  <c r="G83" i="307"/>
  <c r="F83" i="307"/>
  <c r="E83" i="307"/>
  <c r="D83" i="307"/>
  <c r="K82" i="307"/>
  <c r="K81" i="307"/>
  <c r="K80" i="307"/>
  <c r="J79" i="307"/>
  <c r="J78" i="307" s="1"/>
  <c r="I79" i="307"/>
  <c r="I78" i="307" s="1"/>
  <c r="H79" i="307"/>
  <c r="H78" i="307" s="1"/>
  <c r="G79" i="307"/>
  <c r="G78" i="307" s="1"/>
  <c r="F79" i="307"/>
  <c r="F78" i="307" s="1"/>
  <c r="E79" i="307"/>
  <c r="E78" i="307" s="1"/>
  <c r="D79" i="307"/>
  <c r="D78" i="307" s="1"/>
  <c r="K77" i="307"/>
  <c r="K76" i="307"/>
  <c r="K75" i="307"/>
  <c r="K74" i="307"/>
  <c r="J73" i="307"/>
  <c r="I73" i="307"/>
  <c r="H73" i="307"/>
  <c r="G73" i="307"/>
  <c r="F73" i="307"/>
  <c r="E73" i="307"/>
  <c r="D73" i="307"/>
  <c r="K72" i="307"/>
  <c r="K71" i="307"/>
  <c r="K70" i="307"/>
  <c r="K69" i="307"/>
  <c r="K68" i="307"/>
  <c r="J67" i="307"/>
  <c r="I67" i="307"/>
  <c r="H67" i="307"/>
  <c r="G67" i="307"/>
  <c r="F67" i="307"/>
  <c r="E67" i="307"/>
  <c r="D67" i="307"/>
  <c r="K66" i="307"/>
  <c r="K65" i="307"/>
  <c r="J64" i="307"/>
  <c r="I64" i="307"/>
  <c r="H64" i="307"/>
  <c r="G64" i="307"/>
  <c r="F64" i="307"/>
  <c r="E64" i="307"/>
  <c r="D64" i="307"/>
  <c r="K63" i="307"/>
  <c r="K62" i="307"/>
  <c r="J61" i="307"/>
  <c r="I61" i="307"/>
  <c r="H61" i="307"/>
  <c r="G61" i="307"/>
  <c r="F61" i="307"/>
  <c r="E61" i="307"/>
  <c r="D61" i="307"/>
  <c r="K60" i="307"/>
  <c r="K57" i="307"/>
  <c r="K56" i="307"/>
  <c r="K55" i="307"/>
  <c r="K54" i="307"/>
  <c r="J53" i="307"/>
  <c r="I53" i="307"/>
  <c r="H53" i="307"/>
  <c r="G53" i="307"/>
  <c r="F53" i="307"/>
  <c r="D53" i="307"/>
  <c r="K52" i="307"/>
  <c r="K51" i="307"/>
  <c r="K50" i="307"/>
  <c r="J49" i="307"/>
  <c r="I49" i="307"/>
  <c r="H49" i="307"/>
  <c r="G49" i="307"/>
  <c r="F49" i="307"/>
  <c r="E49" i="307"/>
  <c r="D49" i="307"/>
  <c r="K48" i="307"/>
  <c r="K47" i="307"/>
  <c r="J46" i="307"/>
  <c r="I46" i="307"/>
  <c r="H46" i="307"/>
  <c r="G46" i="307"/>
  <c r="F46" i="307"/>
  <c r="E46" i="307"/>
  <c r="D46" i="307"/>
  <c r="K45" i="307"/>
  <c r="K44" i="307"/>
  <c r="J43" i="307"/>
  <c r="I43" i="307"/>
  <c r="H43" i="307"/>
  <c r="G43" i="307"/>
  <c r="F43" i="307"/>
  <c r="D43" i="307"/>
  <c r="K42" i="307"/>
  <c r="K41" i="307"/>
  <c r="K40" i="307"/>
  <c r="K39" i="307"/>
  <c r="K38" i="307"/>
  <c r="J37" i="307"/>
  <c r="I37" i="307"/>
  <c r="H37" i="307"/>
  <c r="G37" i="307"/>
  <c r="F37" i="307"/>
  <c r="D37" i="307"/>
  <c r="K36" i="307"/>
  <c r="K35" i="307"/>
  <c r="K34" i="307"/>
  <c r="K33" i="307"/>
  <c r="K32" i="307"/>
  <c r="K31" i="307"/>
  <c r="K29" i="307"/>
  <c r="K28" i="307"/>
  <c r="K27" i="307"/>
  <c r="J26" i="307"/>
  <c r="J25" i="307"/>
  <c r="I26" i="307"/>
  <c r="I25" i="307"/>
  <c r="H26" i="307"/>
  <c r="H25" i="307"/>
  <c r="G26" i="307"/>
  <c r="F26" i="307"/>
  <c r="E26" i="307"/>
  <c r="E22" i="307"/>
  <c r="D26" i="307"/>
  <c r="D25" i="307"/>
  <c r="E15" i="307"/>
  <c r="E14" i="307"/>
  <c r="D14" i="307"/>
  <c r="E13" i="307"/>
  <c r="D12" i="307"/>
  <c r="E12" i="307"/>
  <c r="K11" i="307"/>
  <c r="J11" i="307"/>
  <c r="K10" i="307"/>
  <c r="J10" i="307"/>
  <c r="B10" i="307"/>
  <c r="K9" i="307"/>
  <c r="J9" i="307"/>
  <c r="B9" i="307"/>
  <c r="A6" i="307"/>
  <c r="I5" i="307"/>
  <c r="H5" i="307"/>
  <c r="A5" i="307"/>
  <c r="A101" i="306"/>
  <c r="F99" i="306"/>
  <c r="A99" i="306"/>
  <c r="F97" i="306"/>
  <c r="A97" i="306"/>
  <c r="K84" i="306"/>
  <c r="J83" i="306"/>
  <c r="I83" i="306"/>
  <c r="H83" i="306"/>
  <c r="G83" i="306"/>
  <c r="F83" i="306"/>
  <c r="E83" i="306"/>
  <c r="D83" i="306"/>
  <c r="K82" i="306"/>
  <c r="K81" i="306"/>
  <c r="K80" i="306"/>
  <c r="J79" i="306"/>
  <c r="J78" i="306"/>
  <c r="I79" i="306"/>
  <c r="I78" i="306"/>
  <c r="H79" i="306"/>
  <c r="H78" i="306"/>
  <c r="G79" i="306"/>
  <c r="G78" i="306"/>
  <c r="F79" i="306"/>
  <c r="F78" i="306"/>
  <c r="E79" i="306"/>
  <c r="E78" i="306"/>
  <c r="D79" i="306"/>
  <c r="D78" i="306"/>
  <c r="K77" i="306"/>
  <c r="K76" i="306"/>
  <c r="K75" i="306"/>
  <c r="K74" i="306"/>
  <c r="J73" i="306"/>
  <c r="I73" i="306"/>
  <c r="H73" i="306"/>
  <c r="G73" i="306"/>
  <c r="F73" i="306"/>
  <c r="E73" i="306"/>
  <c r="D73" i="306"/>
  <c r="K72" i="306"/>
  <c r="K71" i="306"/>
  <c r="K70" i="306"/>
  <c r="K69" i="306"/>
  <c r="K68" i="306"/>
  <c r="J67" i="306"/>
  <c r="I67" i="306"/>
  <c r="H67" i="306"/>
  <c r="G67" i="306"/>
  <c r="F67" i="306"/>
  <c r="E67" i="306"/>
  <c r="D67" i="306"/>
  <c r="K66" i="306"/>
  <c r="K65" i="306"/>
  <c r="J64" i="306"/>
  <c r="I64" i="306"/>
  <c r="H64" i="306"/>
  <c r="G64" i="306"/>
  <c r="F64" i="306"/>
  <c r="E64" i="306"/>
  <c r="D64" i="306"/>
  <c r="K63" i="306"/>
  <c r="K62" i="306"/>
  <c r="J61" i="306"/>
  <c r="I61" i="306"/>
  <c r="H61" i="306"/>
  <c r="G61" i="306"/>
  <c r="F61" i="306"/>
  <c r="E61" i="306"/>
  <c r="D61" i="306"/>
  <c r="K60" i="306"/>
  <c r="K57" i="306"/>
  <c r="K56" i="306"/>
  <c r="K55" i="306"/>
  <c r="K54" i="306"/>
  <c r="J53" i="306"/>
  <c r="I53" i="306"/>
  <c r="H53" i="306"/>
  <c r="G53" i="306"/>
  <c r="F53" i="306"/>
  <c r="D53" i="306"/>
  <c r="K52" i="306"/>
  <c r="K51" i="306"/>
  <c r="K50" i="306"/>
  <c r="J49" i="306"/>
  <c r="I49" i="306"/>
  <c r="H49" i="306"/>
  <c r="G49" i="306"/>
  <c r="F49" i="306"/>
  <c r="E49" i="306"/>
  <c r="D49" i="306"/>
  <c r="K48" i="306"/>
  <c r="K47" i="306"/>
  <c r="J46" i="306"/>
  <c r="I46" i="306"/>
  <c r="H46" i="306"/>
  <c r="G46" i="306"/>
  <c r="F46" i="306"/>
  <c r="E46" i="306"/>
  <c r="D46" i="306"/>
  <c r="K45" i="306"/>
  <c r="K44" i="306"/>
  <c r="J43" i="306"/>
  <c r="I43" i="306"/>
  <c r="H43" i="306"/>
  <c r="G43" i="306"/>
  <c r="F43" i="306"/>
  <c r="D43" i="306"/>
  <c r="K42" i="306"/>
  <c r="K41" i="306"/>
  <c r="K40" i="306"/>
  <c r="K39" i="306"/>
  <c r="K38" i="306"/>
  <c r="J37" i="306"/>
  <c r="I37" i="306"/>
  <c r="H37" i="306"/>
  <c r="G37" i="306"/>
  <c r="F37" i="306"/>
  <c r="D37" i="306"/>
  <c r="K36" i="306"/>
  <c r="K35" i="306"/>
  <c r="K34" i="306"/>
  <c r="K33" i="306"/>
  <c r="K32" i="306"/>
  <c r="K31" i="306"/>
  <c r="K29" i="306"/>
  <c r="K28" i="306"/>
  <c r="K27" i="306"/>
  <c r="J26" i="306"/>
  <c r="J25" i="306" s="1"/>
  <c r="I26" i="306"/>
  <c r="I25" i="306" s="1"/>
  <c r="H26" i="306"/>
  <c r="H25" i="306" s="1"/>
  <c r="G26" i="306"/>
  <c r="F26" i="306"/>
  <c r="E26" i="306"/>
  <c r="E22" i="306" s="1"/>
  <c r="D26" i="306"/>
  <c r="D25" i="306" s="1"/>
  <c r="E15" i="306"/>
  <c r="E14" i="306"/>
  <c r="D14" i="306"/>
  <c r="E13" i="306"/>
  <c r="D12" i="306"/>
  <c r="E12" i="306" s="1"/>
  <c r="K11" i="306"/>
  <c r="J11" i="306"/>
  <c r="K10" i="306"/>
  <c r="J10" i="306"/>
  <c r="B10" i="306"/>
  <c r="K9" i="306"/>
  <c r="J9" i="306"/>
  <c r="B9" i="306"/>
  <c r="A6" i="306"/>
  <c r="I5" i="306"/>
  <c r="H5" i="306"/>
  <c r="A5" i="306"/>
  <c r="I81" i="98"/>
  <c r="I81" i="99"/>
  <c r="I81" i="100"/>
  <c r="I81" i="101"/>
  <c r="I81" i="102"/>
  <c r="I81" i="103"/>
  <c r="I81" i="104"/>
  <c r="I81" i="105"/>
  <c r="I81" i="106"/>
  <c r="I81" i="137"/>
  <c r="I81" i="138"/>
  <c r="I81" i="139"/>
  <c r="I81" i="140"/>
  <c r="I81" i="141"/>
  <c r="I81" i="142"/>
  <c r="I81" i="143"/>
  <c r="I81" i="144"/>
  <c r="I81" i="145"/>
  <c r="I81" i="146"/>
  <c r="I81" i="147"/>
  <c r="I81" i="148"/>
  <c r="I81" i="149"/>
  <c r="I81" i="150"/>
  <c r="I81" i="151"/>
  <c r="I81" i="152"/>
  <c r="I81" i="153"/>
  <c r="I81" i="154"/>
  <c r="I81" i="155"/>
  <c r="I81" i="156"/>
  <c r="I81" i="157"/>
  <c r="I81" i="158"/>
  <c r="I81" i="159"/>
  <c r="I81" i="160"/>
  <c r="I81" i="161"/>
  <c r="I81" i="291"/>
  <c r="I81" i="292"/>
  <c r="I81" i="293"/>
  <c r="I81" i="294"/>
  <c r="I81" i="295"/>
  <c r="I81" i="296"/>
  <c r="I81" i="297"/>
  <c r="I81" i="298"/>
  <c r="I81" i="299"/>
  <c r="I81" i="300"/>
  <c r="I81" i="301"/>
  <c r="I81" i="302"/>
  <c r="I81" i="303"/>
  <c r="I81" i="304"/>
  <c r="I81" i="305"/>
  <c r="I81" i="107"/>
  <c r="I81" i="108"/>
  <c r="I81" i="109"/>
  <c r="I81" i="110"/>
  <c r="I81" i="111"/>
  <c r="I81" i="112"/>
  <c r="I81" i="113"/>
  <c r="I81" i="114"/>
  <c r="I81" i="115"/>
  <c r="I81" i="116"/>
  <c r="I81" i="202"/>
  <c r="I81" i="203"/>
  <c r="I81" i="204"/>
  <c r="I81" i="205"/>
  <c r="I81" i="206"/>
  <c r="I81" i="207"/>
  <c r="I81" i="208"/>
  <c r="I81" i="209"/>
  <c r="I81" i="210"/>
  <c r="I81" i="211"/>
  <c r="I81" i="212"/>
  <c r="I81" i="213"/>
  <c r="I81" i="214"/>
  <c r="I81" i="215"/>
  <c r="I81" i="216"/>
  <c r="I81" i="217"/>
  <c r="I81" i="218"/>
  <c r="I81" i="219"/>
  <c r="I81" i="220"/>
  <c r="I81" i="221"/>
  <c r="I81" i="222"/>
  <c r="I81" i="223"/>
  <c r="I81" i="224"/>
  <c r="I81" i="225"/>
  <c r="I81" i="226"/>
  <c r="I81" i="97"/>
  <c r="I80" i="98"/>
  <c r="I80" i="99"/>
  <c r="I80" i="100"/>
  <c r="I80" i="101"/>
  <c r="I80" i="102"/>
  <c r="I80" i="103"/>
  <c r="I80" i="104"/>
  <c r="I80" i="105"/>
  <c r="I80" i="106"/>
  <c r="I80" i="137"/>
  <c r="I80" i="138"/>
  <c r="I80" i="139"/>
  <c r="I80" i="140"/>
  <c r="I80" i="141"/>
  <c r="I80" i="142"/>
  <c r="I80" i="143"/>
  <c r="I80" i="144"/>
  <c r="I80" i="145"/>
  <c r="I80" i="146"/>
  <c r="I80" i="147"/>
  <c r="I80" i="148"/>
  <c r="I80" i="149"/>
  <c r="I80" i="150"/>
  <c r="I80" i="151"/>
  <c r="I80" i="152"/>
  <c r="I80" i="153"/>
  <c r="I80" i="154"/>
  <c r="I80" i="155"/>
  <c r="I80" i="156"/>
  <c r="I80" i="157"/>
  <c r="I80" i="158"/>
  <c r="I80" i="159"/>
  <c r="I80" i="160"/>
  <c r="I80" i="161"/>
  <c r="I80" i="291"/>
  <c r="I80" i="292"/>
  <c r="I80" i="293"/>
  <c r="I80" i="294"/>
  <c r="I80" i="295"/>
  <c r="I80" i="296"/>
  <c r="I80" i="297"/>
  <c r="I80" i="298"/>
  <c r="I80" i="299"/>
  <c r="I80" i="300"/>
  <c r="I80" i="301"/>
  <c r="I80" i="302"/>
  <c r="I80" i="303"/>
  <c r="I80" i="304"/>
  <c r="I80" i="305"/>
  <c r="I80" i="107"/>
  <c r="I80" i="108"/>
  <c r="I80" i="109"/>
  <c r="I80" i="110"/>
  <c r="I80" i="111"/>
  <c r="I80" i="112"/>
  <c r="I80" i="113"/>
  <c r="I80" i="114"/>
  <c r="I80" i="115"/>
  <c r="I80" i="116"/>
  <c r="I80" i="202"/>
  <c r="I80" i="203"/>
  <c r="I80" i="204"/>
  <c r="I80" i="205"/>
  <c r="I80" i="206"/>
  <c r="I80" i="207"/>
  <c r="I80" i="208"/>
  <c r="I80" i="209"/>
  <c r="I80" i="210"/>
  <c r="I80" i="211"/>
  <c r="I80" i="212"/>
  <c r="I80" i="213"/>
  <c r="I80" i="214"/>
  <c r="I80" i="215"/>
  <c r="I80" i="216"/>
  <c r="I80" i="217"/>
  <c r="I80" i="218"/>
  <c r="I80" i="219"/>
  <c r="I80" i="220"/>
  <c r="I80" i="221"/>
  <c r="I80" i="222"/>
  <c r="I80" i="223"/>
  <c r="I80" i="224"/>
  <c r="I80" i="225"/>
  <c r="I80" i="226"/>
  <c r="I80" i="97"/>
  <c r="I79" i="98"/>
  <c r="I79" i="99"/>
  <c r="I79" i="100"/>
  <c r="I79" i="101"/>
  <c r="I79" i="102"/>
  <c r="I79" i="103"/>
  <c r="I79" i="104"/>
  <c r="I79" i="105"/>
  <c r="I79" i="106"/>
  <c r="I79" i="137"/>
  <c r="I79" i="138"/>
  <c r="I79" i="139"/>
  <c r="I79" i="140"/>
  <c r="I79" i="141"/>
  <c r="I79" i="142"/>
  <c r="I79" i="143"/>
  <c r="I79" i="144"/>
  <c r="I79" i="145"/>
  <c r="I79" i="146"/>
  <c r="I79" i="147"/>
  <c r="I79" i="148"/>
  <c r="I79" i="149"/>
  <c r="I79" i="150"/>
  <c r="I79" i="151"/>
  <c r="I79" i="152"/>
  <c r="I79" i="153"/>
  <c r="I79" i="154"/>
  <c r="I79" i="155"/>
  <c r="I79" i="156"/>
  <c r="I79" i="157"/>
  <c r="I79" i="158"/>
  <c r="I79" i="159"/>
  <c r="I79" i="160"/>
  <c r="I79" i="161"/>
  <c r="I79" i="291"/>
  <c r="I79" i="292"/>
  <c r="I79" i="293"/>
  <c r="I79" i="294"/>
  <c r="I79" i="295"/>
  <c r="I79" i="296"/>
  <c r="I79" i="297"/>
  <c r="I79" i="298"/>
  <c r="I79" i="299"/>
  <c r="I79" i="300"/>
  <c r="I79" i="301"/>
  <c r="I79" i="302"/>
  <c r="I79" i="303"/>
  <c r="I79" i="304"/>
  <c r="I79" i="305"/>
  <c r="I79" i="107"/>
  <c r="I79" i="108"/>
  <c r="I79" i="109"/>
  <c r="I79" i="110"/>
  <c r="I79" i="111"/>
  <c r="I79" i="112"/>
  <c r="I79" i="113"/>
  <c r="I79" i="114"/>
  <c r="I79" i="115"/>
  <c r="I79" i="116"/>
  <c r="I79" i="202"/>
  <c r="I79" i="203"/>
  <c r="I79" i="204"/>
  <c r="I79" i="205"/>
  <c r="I79" i="206"/>
  <c r="I79" i="207"/>
  <c r="I79" i="208"/>
  <c r="I79" i="209"/>
  <c r="I79" i="210"/>
  <c r="I79" i="211"/>
  <c r="I79" i="212"/>
  <c r="I79" i="213"/>
  <c r="I79" i="214"/>
  <c r="I79" i="215"/>
  <c r="I79" i="216"/>
  <c r="I79" i="217"/>
  <c r="I79" i="218"/>
  <c r="I79" i="219"/>
  <c r="I79" i="220"/>
  <c r="I79" i="221"/>
  <c r="I79" i="222"/>
  <c r="I79" i="223"/>
  <c r="I79" i="224"/>
  <c r="I79" i="225"/>
  <c r="I79" i="226"/>
  <c r="I79" i="97"/>
  <c r="M79" i="97" s="1"/>
  <c r="I78" i="98"/>
  <c r="I78" i="99"/>
  <c r="I78" i="100"/>
  <c r="I78" i="101"/>
  <c r="I78" i="102"/>
  <c r="I78" i="103"/>
  <c r="I78" i="104"/>
  <c r="I78" i="105"/>
  <c r="I78" i="106"/>
  <c r="I78" i="137"/>
  <c r="I78" i="138"/>
  <c r="I78" i="139"/>
  <c r="I78" i="140"/>
  <c r="I78" i="141"/>
  <c r="I78" i="142"/>
  <c r="I78" i="143"/>
  <c r="I78" i="144"/>
  <c r="I78" i="145"/>
  <c r="I78" i="146"/>
  <c r="I78" i="147"/>
  <c r="I78" i="148"/>
  <c r="I78" i="149"/>
  <c r="I78" i="150"/>
  <c r="I78" i="151"/>
  <c r="I78" i="152"/>
  <c r="I78" i="153"/>
  <c r="I78" i="154"/>
  <c r="I78" i="155"/>
  <c r="I78" i="156"/>
  <c r="I78" i="157"/>
  <c r="I78" i="158"/>
  <c r="I78" i="159"/>
  <c r="I78" i="160"/>
  <c r="I78" i="161"/>
  <c r="I78" i="291"/>
  <c r="I78" i="292"/>
  <c r="I78" i="293"/>
  <c r="I78" i="294"/>
  <c r="I78" i="295"/>
  <c r="I78" i="296"/>
  <c r="I78" i="297"/>
  <c r="I78" i="298"/>
  <c r="I78" i="299"/>
  <c r="I78" i="300"/>
  <c r="I78" i="301"/>
  <c r="I78" i="302"/>
  <c r="I78" i="303"/>
  <c r="I78" i="304"/>
  <c r="I78" i="305"/>
  <c r="I78" i="107"/>
  <c r="I78" i="108"/>
  <c r="I78" i="109"/>
  <c r="I78" i="110"/>
  <c r="I78" i="111"/>
  <c r="I78" i="112"/>
  <c r="I78" i="113"/>
  <c r="I78" i="114"/>
  <c r="I78" i="115"/>
  <c r="I78" i="116"/>
  <c r="I78" i="202"/>
  <c r="I78" i="203"/>
  <c r="I78" i="204"/>
  <c r="I78" i="205"/>
  <c r="I78" i="206"/>
  <c r="I78" i="207"/>
  <c r="I78" i="208"/>
  <c r="I78" i="209"/>
  <c r="I78" i="210"/>
  <c r="I78" i="211"/>
  <c r="I78" i="212"/>
  <c r="I78" i="213"/>
  <c r="I78" i="214"/>
  <c r="I78" i="215"/>
  <c r="I78" i="216"/>
  <c r="I78" i="217"/>
  <c r="I78" i="218"/>
  <c r="I78" i="219"/>
  <c r="I78" i="220"/>
  <c r="I78" i="221"/>
  <c r="I78" i="222"/>
  <c r="I78" i="223"/>
  <c r="I78" i="224"/>
  <c r="I78" i="225"/>
  <c r="I78" i="226"/>
  <c r="I78" i="97"/>
  <c r="I76" i="98"/>
  <c r="I76" i="99"/>
  <c r="I76" i="100"/>
  <c r="I76" i="101"/>
  <c r="I76" i="102"/>
  <c r="I76" i="103"/>
  <c r="I76" i="104"/>
  <c r="I76" i="105"/>
  <c r="I76" i="106"/>
  <c r="I76" i="137"/>
  <c r="I76" i="138"/>
  <c r="I76" i="139"/>
  <c r="I76" i="140"/>
  <c r="I76" i="141"/>
  <c r="I76" i="142"/>
  <c r="I76" i="143"/>
  <c r="I76" i="144"/>
  <c r="I76" i="145"/>
  <c r="I76" i="146"/>
  <c r="I76" i="147"/>
  <c r="I76" i="148"/>
  <c r="I76" i="149"/>
  <c r="I76" i="150"/>
  <c r="I76" i="151"/>
  <c r="I76" i="152"/>
  <c r="I76" i="153"/>
  <c r="I76" i="154"/>
  <c r="I76" i="155"/>
  <c r="I76" i="156"/>
  <c r="I76" i="157"/>
  <c r="I76" i="158"/>
  <c r="I76" i="159"/>
  <c r="I76" i="160"/>
  <c r="I76" i="161"/>
  <c r="I76" i="291"/>
  <c r="I76" i="292"/>
  <c r="I76" i="293"/>
  <c r="I76" i="294"/>
  <c r="I76" i="295"/>
  <c r="I76" i="296"/>
  <c r="I76" i="297"/>
  <c r="I76" i="298"/>
  <c r="I76" i="299"/>
  <c r="I76" i="300"/>
  <c r="I76" i="301"/>
  <c r="I76" i="302"/>
  <c r="I76" i="303"/>
  <c r="I76" i="304"/>
  <c r="I76" i="305"/>
  <c r="I76" i="107"/>
  <c r="I76" i="108"/>
  <c r="I76" i="109"/>
  <c r="I76" i="110"/>
  <c r="I76" i="111"/>
  <c r="I76" i="112"/>
  <c r="I76" i="113"/>
  <c r="I76" i="114"/>
  <c r="I76" i="115"/>
  <c r="I76" i="116"/>
  <c r="I76" i="202"/>
  <c r="I76" i="203"/>
  <c r="I76" i="204"/>
  <c r="I76" i="205"/>
  <c r="I76" i="206"/>
  <c r="I76" i="207"/>
  <c r="I76" i="208"/>
  <c r="I76" i="209"/>
  <c r="I76" i="210"/>
  <c r="I76" i="211"/>
  <c r="I76" i="212"/>
  <c r="I76" i="213"/>
  <c r="I76" i="214"/>
  <c r="I76" i="215"/>
  <c r="I76" i="216"/>
  <c r="I76" i="217"/>
  <c r="I76" i="218"/>
  <c r="I76" i="219"/>
  <c r="I76" i="220"/>
  <c r="I76" i="221"/>
  <c r="I76" i="222"/>
  <c r="I76" i="223"/>
  <c r="I76" i="224"/>
  <c r="I76" i="225"/>
  <c r="I76" i="226"/>
  <c r="I76" i="97"/>
  <c r="I75" i="98"/>
  <c r="I75" i="99"/>
  <c r="I75" i="100"/>
  <c r="I75" i="101"/>
  <c r="I75" i="102"/>
  <c r="I75" i="103"/>
  <c r="I75" i="104"/>
  <c r="I75" i="105"/>
  <c r="I75" i="106"/>
  <c r="I75" i="137"/>
  <c r="I75" i="138"/>
  <c r="I75" i="139"/>
  <c r="I75" i="140"/>
  <c r="I75" i="141"/>
  <c r="I75" i="142"/>
  <c r="I75" i="143"/>
  <c r="I75" i="144"/>
  <c r="I75" i="145"/>
  <c r="I75" i="146"/>
  <c r="I75" i="147"/>
  <c r="I75" i="148"/>
  <c r="I75" i="149"/>
  <c r="I75" i="150"/>
  <c r="I75" i="151"/>
  <c r="I75" i="152"/>
  <c r="I75" i="153"/>
  <c r="I75" i="154"/>
  <c r="I75" i="155"/>
  <c r="I75" i="156"/>
  <c r="I75" i="157"/>
  <c r="I75" i="158"/>
  <c r="I75" i="159"/>
  <c r="I75" i="160"/>
  <c r="I75" i="161"/>
  <c r="I75" i="291"/>
  <c r="I75" i="292"/>
  <c r="I75" i="293"/>
  <c r="I75" i="294"/>
  <c r="I75" i="295"/>
  <c r="I75" i="296"/>
  <c r="I75" i="297"/>
  <c r="I75" i="298"/>
  <c r="I75" i="299"/>
  <c r="I75" i="300"/>
  <c r="I75" i="301"/>
  <c r="I75" i="302"/>
  <c r="I75" i="303"/>
  <c r="I75" i="304"/>
  <c r="I75" i="305"/>
  <c r="I75" i="107"/>
  <c r="I75" i="108"/>
  <c r="I75" i="109"/>
  <c r="I75" i="110"/>
  <c r="I75" i="111"/>
  <c r="I75" i="112"/>
  <c r="I75" i="113"/>
  <c r="I75" i="114"/>
  <c r="I75" i="115"/>
  <c r="I75" i="116"/>
  <c r="I75" i="202"/>
  <c r="I75" i="203"/>
  <c r="I75" i="204"/>
  <c r="I75" i="205"/>
  <c r="I75" i="206"/>
  <c r="I75" i="207"/>
  <c r="I75" i="208"/>
  <c r="I75" i="209"/>
  <c r="I75" i="210"/>
  <c r="I75" i="211"/>
  <c r="I75" i="212"/>
  <c r="I75" i="213"/>
  <c r="I75" i="214"/>
  <c r="I75" i="215"/>
  <c r="I75" i="216"/>
  <c r="I75" i="217"/>
  <c r="I75" i="218"/>
  <c r="I75" i="219"/>
  <c r="I75" i="220"/>
  <c r="I75" i="221"/>
  <c r="I75" i="222"/>
  <c r="I75" i="223"/>
  <c r="I75" i="224"/>
  <c r="I75" i="225"/>
  <c r="I75" i="226"/>
  <c r="I75" i="97"/>
  <c r="I74" i="98"/>
  <c r="I74" i="99"/>
  <c r="I74" i="100"/>
  <c r="I74" i="101"/>
  <c r="I74" i="102"/>
  <c r="I74" i="103"/>
  <c r="I74" i="104"/>
  <c r="I74" i="105"/>
  <c r="I74" i="106"/>
  <c r="I74" i="137"/>
  <c r="I74" i="138"/>
  <c r="I74" i="139"/>
  <c r="I74" i="140"/>
  <c r="I74" i="141"/>
  <c r="I74" i="142"/>
  <c r="I74" i="143"/>
  <c r="I74" i="144"/>
  <c r="I74" i="145"/>
  <c r="I74" i="146"/>
  <c r="I74" i="147"/>
  <c r="I74" i="148"/>
  <c r="I74" i="149"/>
  <c r="I74" i="150"/>
  <c r="I74" i="151"/>
  <c r="I74" i="152"/>
  <c r="I74" i="153"/>
  <c r="I74" i="154"/>
  <c r="I74" i="155"/>
  <c r="I74" i="156"/>
  <c r="I74" i="157"/>
  <c r="I74" i="158"/>
  <c r="I74" i="159"/>
  <c r="I74" i="160"/>
  <c r="I74" i="161"/>
  <c r="I74" i="291"/>
  <c r="I74" i="292"/>
  <c r="I74" i="293"/>
  <c r="I74" i="294"/>
  <c r="I74" i="295"/>
  <c r="I74" i="296"/>
  <c r="I74" i="297"/>
  <c r="I74" i="298"/>
  <c r="I74" i="299"/>
  <c r="I74" i="300"/>
  <c r="I74" i="301"/>
  <c r="I74" i="302"/>
  <c r="I74" i="303"/>
  <c r="I74" i="304"/>
  <c r="I74" i="305"/>
  <c r="I74" i="107"/>
  <c r="I74" i="108"/>
  <c r="I74" i="109"/>
  <c r="I74" i="110"/>
  <c r="I74" i="111"/>
  <c r="I74" i="112"/>
  <c r="I74" i="113"/>
  <c r="I74" i="114"/>
  <c r="I74" i="115"/>
  <c r="I74" i="116"/>
  <c r="I74" i="202"/>
  <c r="I74" i="203"/>
  <c r="I74" i="204"/>
  <c r="I74" i="205"/>
  <c r="I74" i="206"/>
  <c r="I74" i="207"/>
  <c r="I74" i="208"/>
  <c r="I74" i="209"/>
  <c r="I74" i="210"/>
  <c r="I74" i="211"/>
  <c r="I74" i="212"/>
  <c r="I74" i="213"/>
  <c r="I74" i="214"/>
  <c r="I74" i="215"/>
  <c r="I74" i="216"/>
  <c r="I74" i="217"/>
  <c r="I74" i="218"/>
  <c r="I74" i="219"/>
  <c r="I74" i="220"/>
  <c r="I74" i="221"/>
  <c r="I74" i="222"/>
  <c r="I74" i="223"/>
  <c r="I74" i="224"/>
  <c r="I74" i="225"/>
  <c r="I74" i="226"/>
  <c r="I74" i="97"/>
  <c r="I73" i="98"/>
  <c r="I73" i="99"/>
  <c r="I73" i="100"/>
  <c r="I73" i="101"/>
  <c r="I73" i="102"/>
  <c r="I73" i="103"/>
  <c r="I73" i="104"/>
  <c r="I73" i="105"/>
  <c r="I73" i="106"/>
  <c r="I73" i="137"/>
  <c r="I73" i="138"/>
  <c r="I73" i="139"/>
  <c r="I73" i="140"/>
  <c r="I73" i="141"/>
  <c r="I73" i="142"/>
  <c r="I73" i="143"/>
  <c r="I73" i="144"/>
  <c r="I73" i="145"/>
  <c r="I73" i="146"/>
  <c r="I73" i="147"/>
  <c r="I73" i="148"/>
  <c r="I73" i="149"/>
  <c r="I73" i="150"/>
  <c r="I73" i="151"/>
  <c r="I73" i="152"/>
  <c r="I73" i="153"/>
  <c r="I73" i="154"/>
  <c r="I73" i="155"/>
  <c r="I73" i="156"/>
  <c r="I73" i="157"/>
  <c r="I73" i="158"/>
  <c r="I73" i="159"/>
  <c r="I73" i="160"/>
  <c r="I73" i="161"/>
  <c r="I73" i="291"/>
  <c r="I73" i="292"/>
  <c r="I73" i="293"/>
  <c r="I73" i="294"/>
  <c r="I73" i="295"/>
  <c r="I73" i="296"/>
  <c r="I73" i="297"/>
  <c r="I73" i="298"/>
  <c r="I73" i="299"/>
  <c r="I73" i="300"/>
  <c r="I73" i="301"/>
  <c r="I73" i="302"/>
  <c r="I73" i="303"/>
  <c r="I73" i="304"/>
  <c r="I73" i="305"/>
  <c r="I73" i="107"/>
  <c r="I73" i="108"/>
  <c r="I73" i="109"/>
  <c r="I73" i="110"/>
  <c r="I73" i="111"/>
  <c r="I73" i="112"/>
  <c r="I73" i="113"/>
  <c r="I73" i="114"/>
  <c r="I73" i="115"/>
  <c r="I73" i="116"/>
  <c r="I73" i="202"/>
  <c r="I73" i="203"/>
  <c r="I73" i="204"/>
  <c r="I73" i="205"/>
  <c r="I73" i="206"/>
  <c r="I73" i="207"/>
  <c r="I73" i="208"/>
  <c r="I73" i="209"/>
  <c r="I73" i="210"/>
  <c r="I73" i="211"/>
  <c r="I73" i="212"/>
  <c r="I73" i="213"/>
  <c r="I73" i="214"/>
  <c r="I73" i="215"/>
  <c r="I73" i="216"/>
  <c r="I73" i="217"/>
  <c r="I73" i="218"/>
  <c r="I73" i="219"/>
  <c r="I73" i="220"/>
  <c r="I73" i="221"/>
  <c r="I73" i="222"/>
  <c r="I73" i="223"/>
  <c r="I73" i="224"/>
  <c r="I73" i="225"/>
  <c r="I73" i="226"/>
  <c r="I73" i="97"/>
  <c r="I72" i="98"/>
  <c r="I72" i="99"/>
  <c r="I72" i="100"/>
  <c r="I72" i="101"/>
  <c r="I72" i="102"/>
  <c r="I72" i="103"/>
  <c r="I72" i="104"/>
  <c r="I72" i="105"/>
  <c r="I72" i="106"/>
  <c r="I72" i="137"/>
  <c r="I72" i="138"/>
  <c r="I72" i="139"/>
  <c r="I72" i="140"/>
  <c r="I72" i="141"/>
  <c r="I72" i="142"/>
  <c r="I72" i="143"/>
  <c r="I72" i="144"/>
  <c r="I72" i="145"/>
  <c r="I72" i="146"/>
  <c r="I72" i="147"/>
  <c r="I72" i="148"/>
  <c r="I72" i="149"/>
  <c r="I72" i="150"/>
  <c r="I72" i="151"/>
  <c r="I72" i="152"/>
  <c r="I72" i="153"/>
  <c r="I72" i="154"/>
  <c r="I72" i="155"/>
  <c r="I72" i="156"/>
  <c r="I72" i="157"/>
  <c r="I72" i="158"/>
  <c r="I72" i="159"/>
  <c r="I72" i="160"/>
  <c r="I72" i="161"/>
  <c r="I72" i="291"/>
  <c r="I72" i="292"/>
  <c r="I72" i="293"/>
  <c r="I72" i="294"/>
  <c r="I72" i="295"/>
  <c r="I72" i="296"/>
  <c r="I72" i="297"/>
  <c r="I72" i="298"/>
  <c r="I72" i="299"/>
  <c r="I72" i="300"/>
  <c r="I72" i="301"/>
  <c r="I72" i="302"/>
  <c r="I72" i="303"/>
  <c r="I72" i="304"/>
  <c r="I72" i="305"/>
  <c r="I72" i="107"/>
  <c r="I72" i="108"/>
  <c r="I72" i="109"/>
  <c r="I72" i="110"/>
  <c r="I72" i="111"/>
  <c r="I72" i="112"/>
  <c r="I72" i="113"/>
  <c r="I72" i="114"/>
  <c r="I72" i="115"/>
  <c r="I72" i="116"/>
  <c r="I72" i="202"/>
  <c r="I72" i="203"/>
  <c r="I72" i="204"/>
  <c r="I72" i="205"/>
  <c r="I72" i="206"/>
  <c r="I72" i="207"/>
  <c r="I72" i="208"/>
  <c r="I72" i="209"/>
  <c r="I72" i="210"/>
  <c r="I72" i="211"/>
  <c r="I72" i="212"/>
  <c r="I72" i="213"/>
  <c r="I72" i="214"/>
  <c r="I72" i="215"/>
  <c r="I72" i="216"/>
  <c r="I72" i="217"/>
  <c r="I72" i="218"/>
  <c r="I72" i="219"/>
  <c r="I72" i="220"/>
  <c r="I72" i="221"/>
  <c r="I72" i="222"/>
  <c r="I72" i="223"/>
  <c r="I72" i="224"/>
  <c r="I72" i="225"/>
  <c r="I72" i="226"/>
  <c r="I72" i="97"/>
  <c r="I70" i="98"/>
  <c r="I70" i="99"/>
  <c r="I70" i="100"/>
  <c r="I70" i="101"/>
  <c r="I70" i="102"/>
  <c r="I70" i="103"/>
  <c r="I70" i="104"/>
  <c r="I70" i="105"/>
  <c r="I70" i="106"/>
  <c r="I70" i="137"/>
  <c r="I70" i="138"/>
  <c r="I70" i="139"/>
  <c r="I70" i="140"/>
  <c r="I70" i="141"/>
  <c r="I70" i="142"/>
  <c r="I70" i="143"/>
  <c r="I70" i="144"/>
  <c r="I70" i="145"/>
  <c r="I70" i="146"/>
  <c r="I70" i="147"/>
  <c r="I70" i="148"/>
  <c r="I70" i="149"/>
  <c r="I70" i="150"/>
  <c r="I70" i="151"/>
  <c r="I70" i="152"/>
  <c r="I70" i="153"/>
  <c r="I70" i="154"/>
  <c r="I70" i="155"/>
  <c r="I70" i="156"/>
  <c r="I70" i="157"/>
  <c r="I70" i="158"/>
  <c r="I70" i="159"/>
  <c r="I70" i="160"/>
  <c r="I70" i="161"/>
  <c r="I70" i="291"/>
  <c r="I70" i="292"/>
  <c r="I70" i="293"/>
  <c r="I70" i="294"/>
  <c r="I70" i="295"/>
  <c r="I70" i="296"/>
  <c r="I70" i="297"/>
  <c r="I70" i="298"/>
  <c r="I70" i="299"/>
  <c r="I70" i="300"/>
  <c r="I70" i="301"/>
  <c r="I70" i="302"/>
  <c r="I70" i="303"/>
  <c r="I70" i="304"/>
  <c r="I70" i="305"/>
  <c r="I70" i="107"/>
  <c r="I70" i="108"/>
  <c r="I70" i="109"/>
  <c r="I70" i="110"/>
  <c r="I70" i="111"/>
  <c r="I70" i="112"/>
  <c r="I70" i="113"/>
  <c r="I70" i="114"/>
  <c r="I70" i="115"/>
  <c r="I70" i="116"/>
  <c r="I70" i="202"/>
  <c r="I70" i="203"/>
  <c r="I70" i="204"/>
  <c r="I70" i="205"/>
  <c r="I70" i="206"/>
  <c r="I70" i="207"/>
  <c r="I70" i="208"/>
  <c r="I70" i="209"/>
  <c r="I70" i="210"/>
  <c r="I70" i="211"/>
  <c r="I70" i="212"/>
  <c r="I70" i="213"/>
  <c r="I70" i="214"/>
  <c r="I70" i="215"/>
  <c r="I70" i="216"/>
  <c r="I68" i="216"/>
  <c r="I70" i="217"/>
  <c r="I70" i="218"/>
  <c r="I70" i="219"/>
  <c r="I70" i="220"/>
  <c r="I70" i="221"/>
  <c r="I70" i="222"/>
  <c r="I70" i="223"/>
  <c r="I70" i="224"/>
  <c r="I70" i="225"/>
  <c r="I70" i="226"/>
  <c r="I70" i="97"/>
  <c r="I69" i="98"/>
  <c r="I69" i="99"/>
  <c r="I69" i="100"/>
  <c r="I69" i="101"/>
  <c r="I69" i="102"/>
  <c r="I69" i="103"/>
  <c r="I69" i="104"/>
  <c r="I69" i="105"/>
  <c r="I69" i="106"/>
  <c r="I69" i="137"/>
  <c r="I69" i="138"/>
  <c r="I69" i="139"/>
  <c r="I69" i="140"/>
  <c r="I69" i="141"/>
  <c r="I69" i="142"/>
  <c r="I69" i="143"/>
  <c r="I68" i="143"/>
  <c r="I69" i="144"/>
  <c r="I69" i="145"/>
  <c r="I69" i="146"/>
  <c r="I69" i="147"/>
  <c r="I69" i="148"/>
  <c r="I69" i="149"/>
  <c r="I69" i="150"/>
  <c r="I69" i="151"/>
  <c r="I69" i="152"/>
  <c r="I69" i="153"/>
  <c r="I69" i="154"/>
  <c r="I69" i="155"/>
  <c r="I69" i="156"/>
  <c r="I69" i="157"/>
  <c r="I69" i="158"/>
  <c r="I69" i="159"/>
  <c r="I69" i="160"/>
  <c r="I69" i="161"/>
  <c r="I69" i="291"/>
  <c r="I69" i="292"/>
  <c r="I69" i="293"/>
  <c r="I69" i="294"/>
  <c r="I69" i="295"/>
  <c r="I69" i="296"/>
  <c r="I69" i="297"/>
  <c r="I69" i="298"/>
  <c r="I69" i="299"/>
  <c r="I69" i="300"/>
  <c r="I69" i="301"/>
  <c r="I69" i="302"/>
  <c r="I69" i="303"/>
  <c r="I69" i="304"/>
  <c r="I69" i="305"/>
  <c r="I69" i="107"/>
  <c r="I69" i="108"/>
  <c r="I69" i="109"/>
  <c r="I69" i="110"/>
  <c r="I69" i="111"/>
  <c r="I68" i="111" s="1"/>
  <c r="I69" i="112"/>
  <c r="I69" i="113"/>
  <c r="I69" i="114"/>
  <c r="I69" i="115"/>
  <c r="I69" i="116"/>
  <c r="I69" i="202"/>
  <c r="I69" i="203"/>
  <c r="I69" i="204"/>
  <c r="I69" i="205"/>
  <c r="I69" i="206"/>
  <c r="I69" i="207"/>
  <c r="I69" i="208"/>
  <c r="I69" i="209"/>
  <c r="I69" i="210"/>
  <c r="I69" i="211"/>
  <c r="I69" i="212"/>
  <c r="I69" i="213"/>
  <c r="I69" i="214"/>
  <c r="I69" i="215"/>
  <c r="I69" i="216"/>
  <c r="I69" i="217"/>
  <c r="I69" i="218"/>
  <c r="I69" i="219"/>
  <c r="I69" i="220"/>
  <c r="I69" i="221"/>
  <c r="I69" i="222"/>
  <c r="I69" i="223"/>
  <c r="I69" i="224"/>
  <c r="I69" i="225"/>
  <c r="I69" i="226"/>
  <c r="I69" i="97"/>
  <c r="I67" i="98"/>
  <c r="I67" i="99"/>
  <c r="I67" i="100"/>
  <c r="I67" i="101"/>
  <c r="I67" i="102"/>
  <c r="I67" i="103"/>
  <c r="I67" i="104"/>
  <c r="I67" i="105"/>
  <c r="I67" i="106"/>
  <c r="I67" i="137"/>
  <c r="I67" i="138"/>
  <c r="I67" i="139"/>
  <c r="I67" i="140"/>
  <c r="I67" i="141"/>
  <c r="I67" i="142"/>
  <c r="I67" i="143"/>
  <c r="I67" i="144"/>
  <c r="I67" i="145"/>
  <c r="I67" i="146"/>
  <c r="I67" i="147"/>
  <c r="I67" i="148"/>
  <c r="I67" i="149"/>
  <c r="I67" i="150"/>
  <c r="I67" i="151"/>
  <c r="I67" i="152"/>
  <c r="I67" i="153"/>
  <c r="I67" i="154"/>
  <c r="I67" i="155"/>
  <c r="I67" i="156"/>
  <c r="I67" i="157"/>
  <c r="I67" i="158"/>
  <c r="I67" i="159"/>
  <c r="I67" i="160"/>
  <c r="I67" i="161"/>
  <c r="I67" i="291"/>
  <c r="I67" i="292"/>
  <c r="I67" i="293"/>
  <c r="I67" i="294"/>
  <c r="I67" i="295"/>
  <c r="I67" i="296"/>
  <c r="I67" i="297"/>
  <c r="I67" i="298"/>
  <c r="I67" i="299"/>
  <c r="I67" i="300"/>
  <c r="I67" i="301"/>
  <c r="I67" i="302"/>
  <c r="I67" i="303"/>
  <c r="I67" i="304"/>
  <c r="I67" i="305"/>
  <c r="I67" i="107"/>
  <c r="I67" i="108"/>
  <c r="I67" i="109"/>
  <c r="I67" i="110"/>
  <c r="I67" i="111"/>
  <c r="I67" i="112"/>
  <c r="I67" i="113"/>
  <c r="I67" i="114"/>
  <c r="I67" i="115"/>
  <c r="I67" i="116"/>
  <c r="I67" i="202"/>
  <c r="I67" i="203"/>
  <c r="I67" i="204"/>
  <c r="I67" i="205"/>
  <c r="I67" i="206"/>
  <c r="I67" i="207"/>
  <c r="I67" i="208"/>
  <c r="I67" i="209"/>
  <c r="I67" i="210"/>
  <c r="I67" i="211"/>
  <c r="I67" i="212"/>
  <c r="I67" i="213"/>
  <c r="I67" i="214"/>
  <c r="I67" i="215"/>
  <c r="I67" i="216"/>
  <c r="I67" i="217"/>
  <c r="I67" i="218"/>
  <c r="I67" i="219"/>
  <c r="I67" i="220"/>
  <c r="I67" i="221"/>
  <c r="I67" i="222"/>
  <c r="I67" i="223"/>
  <c r="I67" i="224"/>
  <c r="I67" i="225"/>
  <c r="I67" i="226"/>
  <c r="I67" i="97"/>
  <c r="I66" i="98"/>
  <c r="I66" i="99"/>
  <c r="I66" i="100"/>
  <c r="I65" i="100" s="1"/>
  <c r="I66" i="101"/>
  <c r="I66" i="102"/>
  <c r="I66" i="103"/>
  <c r="I66" i="104"/>
  <c r="I66" i="105"/>
  <c r="I66" i="106"/>
  <c r="I66" i="137"/>
  <c r="I66" i="138"/>
  <c r="I66" i="139"/>
  <c r="I66" i="140"/>
  <c r="I66" i="141"/>
  <c r="I66" i="142"/>
  <c r="I66" i="143"/>
  <c r="I66" i="144"/>
  <c r="I66" i="145"/>
  <c r="I66" i="146"/>
  <c r="I66" i="147"/>
  <c r="I66" i="148"/>
  <c r="I66" i="149"/>
  <c r="I66" i="150"/>
  <c r="I66" i="151"/>
  <c r="I66" i="152"/>
  <c r="I66" i="153"/>
  <c r="I66" i="154"/>
  <c r="I66" i="155"/>
  <c r="I66" i="156"/>
  <c r="I66" i="157"/>
  <c r="I66" i="158"/>
  <c r="I66" i="159"/>
  <c r="I66" i="160"/>
  <c r="I66" i="161"/>
  <c r="I66" i="291"/>
  <c r="I66" i="292"/>
  <c r="I66" i="293"/>
  <c r="I66" i="294"/>
  <c r="I66" i="295"/>
  <c r="I66" i="296"/>
  <c r="I66" i="297"/>
  <c r="I66" i="298"/>
  <c r="I66" i="299"/>
  <c r="I66" i="300"/>
  <c r="I66" i="301"/>
  <c r="I66" i="302"/>
  <c r="I66" i="303"/>
  <c r="I66" i="304"/>
  <c r="I66" i="305"/>
  <c r="I66" i="107"/>
  <c r="I66" i="108"/>
  <c r="I66" i="109"/>
  <c r="I66" i="110"/>
  <c r="I66" i="111"/>
  <c r="I66" i="112"/>
  <c r="I66" i="113"/>
  <c r="I66" i="114"/>
  <c r="I66" i="115"/>
  <c r="I66" i="116"/>
  <c r="I66" i="202"/>
  <c r="I66" i="203"/>
  <c r="I66" i="204"/>
  <c r="I66" i="205"/>
  <c r="I66" i="206"/>
  <c r="I66" i="207"/>
  <c r="I66" i="208"/>
  <c r="I66" i="209"/>
  <c r="I66" i="210"/>
  <c r="I66" i="211"/>
  <c r="I66" i="212"/>
  <c r="I66" i="213"/>
  <c r="I66" i="214"/>
  <c r="I66" i="215"/>
  <c r="I66" i="216"/>
  <c r="I66" i="217"/>
  <c r="I66" i="218"/>
  <c r="I66" i="219"/>
  <c r="I66" i="220"/>
  <c r="I66" i="221"/>
  <c r="I66" i="222"/>
  <c r="I66" i="223"/>
  <c r="I66" i="224"/>
  <c r="I66" i="225"/>
  <c r="I66" i="226"/>
  <c r="I66" i="97"/>
  <c r="I64" i="98"/>
  <c r="I64" i="99"/>
  <c r="I64" i="100"/>
  <c r="I64" i="101"/>
  <c r="I64" i="102"/>
  <c r="I64" i="103"/>
  <c r="I64" i="104"/>
  <c r="I64" i="105"/>
  <c r="I64" i="106"/>
  <c r="I64" i="137"/>
  <c r="I64" i="138"/>
  <c r="I64" i="139"/>
  <c r="I64" i="140"/>
  <c r="I64" i="141"/>
  <c r="I64" i="142"/>
  <c r="I64" i="143"/>
  <c r="I64" i="144"/>
  <c r="I64" i="145"/>
  <c r="I64" i="146"/>
  <c r="I64" i="147"/>
  <c r="I64" i="148"/>
  <c r="I64" i="149"/>
  <c r="I64" i="150"/>
  <c r="I64" i="151"/>
  <c r="I64" i="152"/>
  <c r="I64" i="153"/>
  <c r="I64" i="154"/>
  <c r="I64" i="155"/>
  <c r="I64" i="156"/>
  <c r="I64" i="157"/>
  <c r="I64" i="158"/>
  <c r="I64" i="159"/>
  <c r="I64" i="160"/>
  <c r="I64" i="161"/>
  <c r="I64" i="291"/>
  <c r="I64" i="292"/>
  <c r="I64" i="293"/>
  <c r="I64" i="294"/>
  <c r="I64" i="295"/>
  <c r="I64" i="296"/>
  <c r="I64" i="297"/>
  <c r="I64" i="298"/>
  <c r="I64" i="299"/>
  <c r="I64" i="300"/>
  <c r="I64" i="301"/>
  <c r="I64" i="302"/>
  <c r="I64" i="303"/>
  <c r="I64" i="304"/>
  <c r="I64" i="305"/>
  <c r="I64" i="107"/>
  <c r="I64" i="108"/>
  <c r="I64" i="109"/>
  <c r="I64" i="110"/>
  <c r="I64" i="111"/>
  <c r="I64" i="112"/>
  <c r="I64" i="113"/>
  <c r="I64" i="114"/>
  <c r="I64" i="115"/>
  <c r="I64" i="116"/>
  <c r="I64" i="202"/>
  <c r="I64" i="203"/>
  <c r="I64" i="204"/>
  <c r="I64" i="205"/>
  <c r="I64" i="206"/>
  <c r="I64" i="207"/>
  <c r="I64" i="208"/>
  <c r="I64" i="209"/>
  <c r="I64" i="210"/>
  <c r="I64" i="211"/>
  <c r="I64" i="212"/>
  <c r="I64" i="213"/>
  <c r="I64" i="214"/>
  <c r="I64" i="215"/>
  <c r="I64" i="216"/>
  <c r="I64" i="217"/>
  <c r="I64" i="218"/>
  <c r="I64" i="219"/>
  <c r="I64" i="220"/>
  <c r="I64" i="221"/>
  <c r="I64" i="222"/>
  <c r="I64" i="223"/>
  <c r="I64" i="224"/>
  <c r="I64" i="225"/>
  <c r="I64" i="226"/>
  <c r="I64" i="97"/>
  <c r="E77" i="98"/>
  <c r="F77" i="98"/>
  <c r="G77" i="98"/>
  <c r="H77" i="98"/>
  <c r="J77" i="98"/>
  <c r="K77" i="98"/>
  <c r="L77" i="98"/>
  <c r="E77" i="99"/>
  <c r="F77" i="99"/>
  <c r="G77" i="99"/>
  <c r="H77" i="99"/>
  <c r="J77" i="99"/>
  <c r="K77" i="99"/>
  <c r="L77" i="99"/>
  <c r="E77" i="100"/>
  <c r="F77" i="100"/>
  <c r="G77" i="100"/>
  <c r="H77" i="100"/>
  <c r="J77" i="100"/>
  <c r="K77" i="100"/>
  <c r="L77" i="100"/>
  <c r="E77" i="101"/>
  <c r="F77" i="101"/>
  <c r="G77" i="101"/>
  <c r="H77" i="101"/>
  <c r="J77" i="101"/>
  <c r="K77" i="101"/>
  <c r="L77" i="101"/>
  <c r="E77" i="102"/>
  <c r="F77" i="102"/>
  <c r="G77" i="102"/>
  <c r="H77" i="102"/>
  <c r="J77" i="102"/>
  <c r="K77" i="102"/>
  <c r="L77" i="102"/>
  <c r="E77" i="103"/>
  <c r="F77" i="103"/>
  <c r="G77" i="103"/>
  <c r="H77" i="103"/>
  <c r="J77" i="103"/>
  <c r="K77" i="103"/>
  <c r="L77" i="103"/>
  <c r="E77" i="104"/>
  <c r="F77" i="104"/>
  <c r="G77" i="104"/>
  <c r="H77" i="104"/>
  <c r="J77" i="104"/>
  <c r="K77" i="104"/>
  <c r="L77" i="104"/>
  <c r="E77" i="105"/>
  <c r="F77" i="105"/>
  <c r="G77" i="105"/>
  <c r="H77" i="105"/>
  <c r="J77" i="105"/>
  <c r="K77" i="105"/>
  <c r="L77" i="105"/>
  <c r="E77" i="106"/>
  <c r="F77" i="106"/>
  <c r="G77" i="106"/>
  <c r="H77" i="106"/>
  <c r="J77" i="106"/>
  <c r="K77" i="106"/>
  <c r="L77" i="106"/>
  <c r="E77" i="137"/>
  <c r="F77" i="137"/>
  <c r="G77" i="137"/>
  <c r="H77" i="137"/>
  <c r="J77" i="137"/>
  <c r="K77" i="137"/>
  <c r="L77" i="137"/>
  <c r="E77" i="138"/>
  <c r="F77" i="138"/>
  <c r="G77" i="138"/>
  <c r="H77" i="138"/>
  <c r="J77" i="138"/>
  <c r="K77" i="138"/>
  <c r="L77" i="138"/>
  <c r="E77" i="139"/>
  <c r="F77" i="139"/>
  <c r="G77" i="139"/>
  <c r="H77" i="139"/>
  <c r="J77" i="139"/>
  <c r="K77" i="139"/>
  <c r="L77" i="139"/>
  <c r="E77" i="140"/>
  <c r="F77" i="140"/>
  <c r="G77" i="140"/>
  <c r="H77" i="140"/>
  <c r="J77" i="140"/>
  <c r="K77" i="140"/>
  <c r="L77" i="140"/>
  <c r="E77" i="141"/>
  <c r="F77" i="141"/>
  <c r="G77" i="141"/>
  <c r="H77" i="141"/>
  <c r="J77" i="141"/>
  <c r="K77" i="141"/>
  <c r="L77" i="141"/>
  <c r="E77" i="142"/>
  <c r="F77" i="142"/>
  <c r="G77" i="142"/>
  <c r="H77" i="142"/>
  <c r="J77" i="142"/>
  <c r="K77" i="142"/>
  <c r="L77" i="142"/>
  <c r="E77" i="143"/>
  <c r="F77" i="143"/>
  <c r="G77" i="143"/>
  <c r="H77" i="143"/>
  <c r="J77" i="143"/>
  <c r="K77" i="143"/>
  <c r="L77" i="143"/>
  <c r="E77" i="144"/>
  <c r="F77" i="144"/>
  <c r="G77" i="144"/>
  <c r="H77" i="144"/>
  <c r="J77" i="144"/>
  <c r="K77" i="144"/>
  <c r="L77" i="144"/>
  <c r="E77" i="145"/>
  <c r="F77" i="145"/>
  <c r="G77" i="145"/>
  <c r="H77" i="145"/>
  <c r="J77" i="145"/>
  <c r="K77" i="145"/>
  <c r="L77" i="145"/>
  <c r="E77" i="146"/>
  <c r="F77" i="146"/>
  <c r="G77" i="146"/>
  <c r="H77" i="146"/>
  <c r="J77" i="146"/>
  <c r="K77" i="146"/>
  <c r="L77" i="146"/>
  <c r="E77" i="147"/>
  <c r="F77" i="147"/>
  <c r="G77" i="147"/>
  <c r="H77" i="147"/>
  <c r="J77" i="147"/>
  <c r="K77" i="147"/>
  <c r="L77" i="147"/>
  <c r="E77" i="148"/>
  <c r="F77" i="148"/>
  <c r="G77" i="148"/>
  <c r="H77" i="148"/>
  <c r="J77" i="148"/>
  <c r="K77" i="148"/>
  <c r="L77" i="148"/>
  <c r="E77" i="149"/>
  <c r="F77" i="149"/>
  <c r="G77" i="149"/>
  <c r="H77" i="149"/>
  <c r="J77" i="149"/>
  <c r="K77" i="149"/>
  <c r="L77" i="149"/>
  <c r="E77" i="150"/>
  <c r="F77" i="150"/>
  <c r="G77" i="150"/>
  <c r="H77" i="150"/>
  <c r="J77" i="150"/>
  <c r="K77" i="150"/>
  <c r="L77" i="150"/>
  <c r="E77" i="151"/>
  <c r="F77" i="151"/>
  <c r="G77" i="151"/>
  <c r="H77" i="151"/>
  <c r="J77" i="151"/>
  <c r="K77" i="151"/>
  <c r="L77" i="151"/>
  <c r="E77" i="152"/>
  <c r="F77" i="152"/>
  <c r="G77" i="152"/>
  <c r="H77" i="152"/>
  <c r="J77" i="152"/>
  <c r="K77" i="152"/>
  <c r="L77" i="152"/>
  <c r="E77" i="153"/>
  <c r="F77" i="153"/>
  <c r="G77" i="153"/>
  <c r="H77" i="153"/>
  <c r="J77" i="153"/>
  <c r="K77" i="153"/>
  <c r="L77" i="153"/>
  <c r="E77" i="154"/>
  <c r="F77" i="154"/>
  <c r="G77" i="154"/>
  <c r="H77" i="154"/>
  <c r="J77" i="154"/>
  <c r="K77" i="154"/>
  <c r="L77" i="154"/>
  <c r="E77" i="155"/>
  <c r="F77" i="155"/>
  <c r="G77" i="155"/>
  <c r="H77" i="155"/>
  <c r="J77" i="155"/>
  <c r="K77" i="155"/>
  <c r="L77" i="155"/>
  <c r="E77" i="156"/>
  <c r="F77" i="156"/>
  <c r="G77" i="156"/>
  <c r="H77" i="156"/>
  <c r="J77" i="156"/>
  <c r="K77" i="156"/>
  <c r="L77" i="156"/>
  <c r="E77" i="157"/>
  <c r="F77" i="157"/>
  <c r="G77" i="157"/>
  <c r="H77" i="157"/>
  <c r="J77" i="157"/>
  <c r="K77" i="157"/>
  <c r="L77" i="157"/>
  <c r="E77" i="158"/>
  <c r="F77" i="158"/>
  <c r="G77" i="158"/>
  <c r="H77" i="158"/>
  <c r="J77" i="158"/>
  <c r="K77" i="158"/>
  <c r="L77" i="158"/>
  <c r="E77" i="159"/>
  <c r="F77" i="159"/>
  <c r="G77" i="159"/>
  <c r="H77" i="159"/>
  <c r="J77" i="159"/>
  <c r="K77" i="159"/>
  <c r="L77" i="159"/>
  <c r="E77" i="160"/>
  <c r="F77" i="160"/>
  <c r="G77" i="160"/>
  <c r="H77" i="160"/>
  <c r="J77" i="160"/>
  <c r="K77" i="160"/>
  <c r="L77" i="160"/>
  <c r="E77" i="161"/>
  <c r="F77" i="161"/>
  <c r="G77" i="161"/>
  <c r="H77" i="161"/>
  <c r="J77" i="161"/>
  <c r="K77" i="161"/>
  <c r="L77" i="161"/>
  <c r="E77" i="291"/>
  <c r="F77" i="291"/>
  <c r="G77" i="291"/>
  <c r="H77" i="291"/>
  <c r="J77" i="291"/>
  <c r="K77" i="291"/>
  <c r="L77" i="291"/>
  <c r="E77" i="292"/>
  <c r="F77" i="292"/>
  <c r="G77" i="292"/>
  <c r="H77" i="292"/>
  <c r="J77" i="292"/>
  <c r="K77" i="292"/>
  <c r="L77" i="292"/>
  <c r="E77" i="293"/>
  <c r="F77" i="293"/>
  <c r="G77" i="293"/>
  <c r="H77" i="293"/>
  <c r="J77" i="293"/>
  <c r="K77" i="293"/>
  <c r="L77" i="293"/>
  <c r="E77" i="294"/>
  <c r="F77" i="294"/>
  <c r="G77" i="294"/>
  <c r="H77" i="294"/>
  <c r="J77" i="294"/>
  <c r="K77" i="294"/>
  <c r="L77" i="294"/>
  <c r="E77" i="295"/>
  <c r="F77" i="295"/>
  <c r="G77" i="295"/>
  <c r="H77" i="295"/>
  <c r="J77" i="295"/>
  <c r="K77" i="295"/>
  <c r="L77" i="295"/>
  <c r="E77" i="296"/>
  <c r="F77" i="296"/>
  <c r="G77" i="296"/>
  <c r="H77" i="296"/>
  <c r="J77" i="296"/>
  <c r="K77" i="296"/>
  <c r="L77" i="296"/>
  <c r="E77" i="297"/>
  <c r="F77" i="297"/>
  <c r="G77" i="297"/>
  <c r="H77" i="297"/>
  <c r="J77" i="297"/>
  <c r="K77" i="297"/>
  <c r="L77" i="297"/>
  <c r="E77" i="298"/>
  <c r="F77" i="298"/>
  <c r="G77" i="298"/>
  <c r="H77" i="298"/>
  <c r="J77" i="298"/>
  <c r="K77" i="298"/>
  <c r="L77" i="298"/>
  <c r="E77" i="299"/>
  <c r="F77" i="299"/>
  <c r="G77" i="299"/>
  <c r="H77" i="299"/>
  <c r="J77" i="299"/>
  <c r="K77" i="299"/>
  <c r="L77" i="299"/>
  <c r="E77" i="300"/>
  <c r="F77" i="300"/>
  <c r="G77" i="300"/>
  <c r="H77" i="300"/>
  <c r="J77" i="300"/>
  <c r="K77" i="300"/>
  <c r="L77" i="300"/>
  <c r="E77" i="301"/>
  <c r="F77" i="301"/>
  <c r="G77" i="301"/>
  <c r="H77" i="301"/>
  <c r="J77" i="301"/>
  <c r="K77" i="301"/>
  <c r="L77" i="301"/>
  <c r="E77" i="302"/>
  <c r="F77" i="302"/>
  <c r="G77" i="302"/>
  <c r="H77" i="302"/>
  <c r="J77" i="302"/>
  <c r="K77" i="302"/>
  <c r="L77" i="302"/>
  <c r="E77" i="303"/>
  <c r="F77" i="303"/>
  <c r="G77" i="303"/>
  <c r="H77" i="303"/>
  <c r="J77" i="303"/>
  <c r="K77" i="303"/>
  <c r="L77" i="303"/>
  <c r="E77" i="304"/>
  <c r="F77" i="304"/>
  <c r="G77" i="304"/>
  <c r="H77" i="304"/>
  <c r="J77" i="304"/>
  <c r="K77" i="304"/>
  <c r="L77" i="304"/>
  <c r="E77" i="305"/>
  <c r="F77" i="305"/>
  <c r="G77" i="305"/>
  <c r="H77" i="305"/>
  <c r="J77" i="305"/>
  <c r="K77" i="305"/>
  <c r="L77" i="305"/>
  <c r="E77" i="107"/>
  <c r="F77" i="107"/>
  <c r="G77" i="107"/>
  <c r="H77" i="107"/>
  <c r="J77" i="107"/>
  <c r="K77" i="107"/>
  <c r="L77" i="107"/>
  <c r="E77" i="108"/>
  <c r="F77" i="108"/>
  <c r="G77" i="108"/>
  <c r="H77" i="108"/>
  <c r="J77" i="108"/>
  <c r="K77" i="108"/>
  <c r="L77" i="108"/>
  <c r="E77" i="109"/>
  <c r="F77" i="109"/>
  <c r="G77" i="109"/>
  <c r="H77" i="109"/>
  <c r="J77" i="109"/>
  <c r="K77" i="109"/>
  <c r="L77" i="109"/>
  <c r="E77" i="110"/>
  <c r="F77" i="110"/>
  <c r="G77" i="110"/>
  <c r="H77" i="110"/>
  <c r="J77" i="110"/>
  <c r="K77" i="110"/>
  <c r="L77" i="110"/>
  <c r="E77" i="111"/>
  <c r="F77" i="111"/>
  <c r="G77" i="111"/>
  <c r="H77" i="111"/>
  <c r="J77" i="111"/>
  <c r="K77" i="111"/>
  <c r="L77" i="111"/>
  <c r="E77" i="112"/>
  <c r="F77" i="112"/>
  <c r="G77" i="112"/>
  <c r="H77" i="112"/>
  <c r="J77" i="112"/>
  <c r="K77" i="112"/>
  <c r="L77" i="112"/>
  <c r="E77" i="113"/>
  <c r="F77" i="113"/>
  <c r="G77" i="113"/>
  <c r="H77" i="113"/>
  <c r="J77" i="113"/>
  <c r="K77" i="113"/>
  <c r="L77" i="113"/>
  <c r="E77" i="114"/>
  <c r="F77" i="114"/>
  <c r="G77" i="114"/>
  <c r="H77" i="114"/>
  <c r="J77" i="114"/>
  <c r="K77" i="114"/>
  <c r="L77" i="114"/>
  <c r="E77" i="115"/>
  <c r="F77" i="115"/>
  <c r="G77" i="115"/>
  <c r="H77" i="115"/>
  <c r="J77" i="115"/>
  <c r="K77" i="115"/>
  <c r="L77" i="115"/>
  <c r="E77" i="116"/>
  <c r="F77" i="116"/>
  <c r="G77" i="116"/>
  <c r="H77" i="116"/>
  <c r="J77" i="116"/>
  <c r="K77" i="116"/>
  <c r="L77" i="116"/>
  <c r="E77" i="202"/>
  <c r="F77" i="202"/>
  <c r="G77" i="202"/>
  <c r="H77" i="202"/>
  <c r="J77" i="202"/>
  <c r="K77" i="202"/>
  <c r="L77" i="202"/>
  <c r="E77" i="203"/>
  <c r="F77" i="203"/>
  <c r="G77" i="203"/>
  <c r="H77" i="203"/>
  <c r="J77" i="203"/>
  <c r="K77" i="203"/>
  <c r="L77" i="203"/>
  <c r="E77" i="204"/>
  <c r="F77" i="204"/>
  <c r="G77" i="204"/>
  <c r="H77" i="204"/>
  <c r="J77" i="204"/>
  <c r="K77" i="204"/>
  <c r="L77" i="204"/>
  <c r="E77" i="205"/>
  <c r="F77" i="205"/>
  <c r="G77" i="205"/>
  <c r="H77" i="205"/>
  <c r="J77" i="205"/>
  <c r="K77" i="205"/>
  <c r="L77" i="205"/>
  <c r="E77" i="206"/>
  <c r="F77" i="206"/>
  <c r="G77" i="206"/>
  <c r="H77" i="206"/>
  <c r="J77" i="206"/>
  <c r="K77" i="206"/>
  <c r="L77" i="206"/>
  <c r="E77" i="207"/>
  <c r="F77" i="207"/>
  <c r="G77" i="207"/>
  <c r="H77" i="207"/>
  <c r="J77" i="207"/>
  <c r="K77" i="207"/>
  <c r="L77" i="207"/>
  <c r="E77" i="208"/>
  <c r="F77" i="208"/>
  <c r="G77" i="208"/>
  <c r="H77" i="208"/>
  <c r="J77" i="208"/>
  <c r="K77" i="208"/>
  <c r="L77" i="208"/>
  <c r="E77" i="209"/>
  <c r="F77" i="209"/>
  <c r="G77" i="209"/>
  <c r="H77" i="209"/>
  <c r="J77" i="209"/>
  <c r="K77" i="209"/>
  <c r="L77" i="209"/>
  <c r="E77" i="210"/>
  <c r="F77" i="210"/>
  <c r="G77" i="210"/>
  <c r="H77" i="210"/>
  <c r="J77" i="210"/>
  <c r="K77" i="210"/>
  <c r="L77" i="210"/>
  <c r="E77" i="211"/>
  <c r="F77" i="211"/>
  <c r="G77" i="211"/>
  <c r="H77" i="211"/>
  <c r="J77" i="211"/>
  <c r="K77" i="211"/>
  <c r="L77" i="211"/>
  <c r="E77" i="212"/>
  <c r="F77" i="212"/>
  <c r="G77" i="212"/>
  <c r="H77" i="212"/>
  <c r="J77" i="212"/>
  <c r="K77" i="212"/>
  <c r="L77" i="212"/>
  <c r="E77" i="213"/>
  <c r="F77" i="213"/>
  <c r="G77" i="213"/>
  <c r="H77" i="213"/>
  <c r="J77" i="213"/>
  <c r="K77" i="213"/>
  <c r="L77" i="213"/>
  <c r="E77" i="214"/>
  <c r="F77" i="214"/>
  <c r="G77" i="214"/>
  <c r="H77" i="214"/>
  <c r="J77" i="214"/>
  <c r="K77" i="214"/>
  <c r="L77" i="214"/>
  <c r="E77" i="215"/>
  <c r="F77" i="215"/>
  <c r="G77" i="215"/>
  <c r="H77" i="215"/>
  <c r="J77" i="215"/>
  <c r="K77" i="215"/>
  <c r="L77" i="215"/>
  <c r="E77" i="216"/>
  <c r="F77" i="216"/>
  <c r="G77" i="216"/>
  <c r="H77" i="216"/>
  <c r="J77" i="216"/>
  <c r="K77" i="216"/>
  <c r="L77" i="216"/>
  <c r="E77" i="217"/>
  <c r="F77" i="217"/>
  <c r="G77" i="217"/>
  <c r="H77" i="217"/>
  <c r="J77" i="217"/>
  <c r="K77" i="217"/>
  <c r="L77" i="217"/>
  <c r="E77" i="218"/>
  <c r="F77" i="218"/>
  <c r="G77" i="218"/>
  <c r="H77" i="218"/>
  <c r="J77" i="218"/>
  <c r="K77" i="218"/>
  <c r="L77" i="218"/>
  <c r="E77" i="219"/>
  <c r="F77" i="219"/>
  <c r="G77" i="219"/>
  <c r="H77" i="219"/>
  <c r="J77" i="219"/>
  <c r="K77" i="219"/>
  <c r="L77" i="219"/>
  <c r="E77" i="220"/>
  <c r="F77" i="220"/>
  <c r="G77" i="220"/>
  <c r="H77" i="220"/>
  <c r="J77" i="220"/>
  <c r="K77" i="220"/>
  <c r="L77" i="220"/>
  <c r="E77" i="221"/>
  <c r="F77" i="221"/>
  <c r="G77" i="221"/>
  <c r="H77" i="221"/>
  <c r="J77" i="221"/>
  <c r="K77" i="221"/>
  <c r="L77" i="221"/>
  <c r="E77" i="222"/>
  <c r="F77" i="222"/>
  <c r="G77" i="222"/>
  <c r="H77" i="222"/>
  <c r="J77" i="222"/>
  <c r="K77" i="222"/>
  <c r="L77" i="222"/>
  <c r="E77" i="223"/>
  <c r="F77" i="223"/>
  <c r="G77" i="223"/>
  <c r="H77" i="223"/>
  <c r="J77" i="223"/>
  <c r="K77" i="223"/>
  <c r="L77" i="223"/>
  <c r="E77" i="224"/>
  <c r="F77" i="224"/>
  <c r="G77" i="224"/>
  <c r="H77" i="224"/>
  <c r="J77" i="224"/>
  <c r="K77" i="224"/>
  <c r="L77" i="224"/>
  <c r="E77" i="225"/>
  <c r="F77" i="225"/>
  <c r="G77" i="225"/>
  <c r="H77" i="225"/>
  <c r="J77" i="225"/>
  <c r="K77" i="225"/>
  <c r="L77" i="225"/>
  <c r="E77" i="226"/>
  <c r="F77" i="226"/>
  <c r="G77" i="226"/>
  <c r="H77" i="226"/>
  <c r="J77" i="226"/>
  <c r="K77" i="226"/>
  <c r="L77" i="226"/>
  <c r="E77" i="97"/>
  <c r="F77" i="97"/>
  <c r="G77" i="97"/>
  <c r="H77" i="97"/>
  <c r="J77" i="97"/>
  <c r="K77" i="97"/>
  <c r="L77" i="97"/>
  <c r="D77" i="98"/>
  <c r="D77" i="99"/>
  <c r="D77" i="100"/>
  <c r="D77" i="101"/>
  <c r="D77" i="102"/>
  <c r="D77" i="103"/>
  <c r="D77" i="104"/>
  <c r="D77" i="105"/>
  <c r="D77" i="106"/>
  <c r="D77" i="137"/>
  <c r="D77" i="138"/>
  <c r="D77" i="139"/>
  <c r="D77" i="140"/>
  <c r="D77" i="141"/>
  <c r="D77" i="142"/>
  <c r="D77" i="143"/>
  <c r="D77" i="144"/>
  <c r="D77" i="145"/>
  <c r="D77" i="146"/>
  <c r="D77" i="147"/>
  <c r="D77" i="148"/>
  <c r="D77" i="149"/>
  <c r="D77" i="150"/>
  <c r="D77" i="151"/>
  <c r="D77" i="152"/>
  <c r="D77" i="153"/>
  <c r="D77" i="154"/>
  <c r="D77" i="155"/>
  <c r="D77" i="156"/>
  <c r="D77" i="157"/>
  <c r="D77" i="158"/>
  <c r="D77" i="159"/>
  <c r="D77" i="160"/>
  <c r="D77" i="161"/>
  <c r="D77" i="291"/>
  <c r="D77" i="292"/>
  <c r="D77" i="293"/>
  <c r="D77" i="294"/>
  <c r="D77" i="295"/>
  <c r="D77" i="296"/>
  <c r="D77" i="297"/>
  <c r="D77" i="298"/>
  <c r="D77" i="299"/>
  <c r="D77" i="300"/>
  <c r="D77" i="301"/>
  <c r="D77" i="302"/>
  <c r="D77" i="303"/>
  <c r="D77" i="304"/>
  <c r="D77" i="305"/>
  <c r="D77" i="107"/>
  <c r="D77" i="108"/>
  <c r="D77" i="109"/>
  <c r="D77" i="110"/>
  <c r="D77" i="111"/>
  <c r="D77" i="112"/>
  <c r="D77" i="113"/>
  <c r="D77" i="114"/>
  <c r="D77" i="115"/>
  <c r="D77" i="116"/>
  <c r="D77" i="202"/>
  <c r="D77" i="203"/>
  <c r="D77" i="204"/>
  <c r="D77" i="205"/>
  <c r="D77" i="206"/>
  <c r="D77" i="207"/>
  <c r="D77" i="208"/>
  <c r="D77" i="209"/>
  <c r="D77" i="210"/>
  <c r="D77" i="211"/>
  <c r="D77" i="212"/>
  <c r="D77" i="213"/>
  <c r="D77" i="214"/>
  <c r="D77" i="215"/>
  <c r="D77" i="216"/>
  <c r="D77" i="217"/>
  <c r="D77" i="218"/>
  <c r="D77" i="219"/>
  <c r="D77" i="220"/>
  <c r="D77" i="221"/>
  <c r="D77" i="222"/>
  <c r="D77" i="223"/>
  <c r="D77" i="224"/>
  <c r="D77" i="225"/>
  <c r="D77" i="97"/>
  <c r="E71" i="98"/>
  <c r="F71" i="98"/>
  <c r="G71" i="98"/>
  <c r="H71" i="98"/>
  <c r="J71" i="98"/>
  <c r="K71" i="98"/>
  <c r="L71" i="98"/>
  <c r="E71" i="99"/>
  <c r="F71" i="99"/>
  <c r="G71" i="99"/>
  <c r="H71" i="99"/>
  <c r="J71" i="99"/>
  <c r="K71" i="99"/>
  <c r="L71" i="99"/>
  <c r="E71" i="100"/>
  <c r="F71" i="100"/>
  <c r="G71" i="100"/>
  <c r="H71" i="100"/>
  <c r="J71" i="100"/>
  <c r="K71" i="100"/>
  <c r="L71" i="100"/>
  <c r="E71" i="101"/>
  <c r="F71" i="101"/>
  <c r="G71" i="101"/>
  <c r="H71" i="101"/>
  <c r="J71" i="101"/>
  <c r="K71" i="101"/>
  <c r="L71" i="101"/>
  <c r="E71" i="102"/>
  <c r="F71" i="102"/>
  <c r="G71" i="102"/>
  <c r="H71" i="102"/>
  <c r="J71" i="102"/>
  <c r="K71" i="102"/>
  <c r="L71" i="102"/>
  <c r="E71" i="103"/>
  <c r="F71" i="103"/>
  <c r="G71" i="103"/>
  <c r="H71" i="103"/>
  <c r="J71" i="103"/>
  <c r="K71" i="103"/>
  <c r="L71" i="103"/>
  <c r="E71" i="104"/>
  <c r="F71" i="104"/>
  <c r="G71" i="104"/>
  <c r="H71" i="104"/>
  <c r="J71" i="104"/>
  <c r="K71" i="104"/>
  <c r="L71" i="104"/>
  <c r="E71" i="105"/>
  <c r="F71" i="105"/>
  <c r="G71" i="105"/>
  <c r="H71" i="105"/>
  <c r="J71" i="105"/>
  <c r="K71" i="105"/>
  <c r="L71" i="105"/>
  <c r="E71" i="106"/>
  <c r="F71" i="106"/>
  <c r="G71" i="106"/>
  <c r="H71" i="106"/>
  <c r="J71" i="106"/>
  <c r="K71" i="106"/>
  <c r="L71" i="106"/>
  <c r="E71" i="137"/>
  <c r="F71" i="137"/>
  <c r="G71" i="137"/>
  <c r="H71" i="137"/>
  <c r="J71" i="137"/>
  <c r="K71" i="137"/>
  <c r="L71" i="137"/>
  <c r="E71" i="138"/>
  <c r="F71" i="138"/>
  <c r="G71" i="138"/>
  <c r="H71" i="138"/>
  <c r="J71" i="138"/>
  <c r="K71" i="138"/>
  <c r="L71" i="138"/>
  <c r="E71" i="139"/>
  <c r="F71" i="139"/>
  <c r="G71" i="139"/>
  <c r="H71" i="139"/>
  <c r="J71" i="139"/>
  <c r="K71" i="139"/>
  <c r="L71" i="139"/>
  <c r="E71" i="140"/>
  <c r="F71" i="140"/>
  <c r="G71" i="140"/>
  <c r="H71" i="140"/>
  <c r="J71" i="140"/>
  <c r="K71" i="140"/>
  <c r="L71" i="140"/>
  <c r="E71" i="141"/>
  <c r="F71" i="141"/>
  <c r="G71" i="141"/>
  <c r="H71" i="141"/>
  <c r="J71" i="141"/>
  <c r="K71" i="141"/>
  <c r="L71" i="141"/>
  <c r="E71" i="142"/>
  <c r="F71" i="142"/>
  <c r="G71" i="142"/>
  <c r="H71" i="142"/>
  <c r="J71" i="142"/>
  <c r="K71" i="142"/>
  <c r="L71" i="142"/>
  <c r="E71" i="143"/>
  <c r="F71" i="143"/>
  <c r="G71" i="143"/>
  <c r="H71" i="143"/>
  <c r="J71" i="143"/>
  <c r="K71" i="143"/>
  <c r="L71" i="143"/>
  <c r="E71" i="144"/>
  <c r="F71" i="144"/>
  <c r="G71" i="144"/>
  <c r="H71" i="144"/>
  <c r="J71" i="144"/>
  <c r="K71" i="144"/>
  <c r="L71" i="144"/>
  <c r="E71" i="145"/>
  <c r="F71" i="145"/>
  <c r="G71" i="145"/>
  <c r="H71" i="145"/>
  <c r="J71" i="145"/>
  <c r="K71" i="145"/>
  <c r="L71" i="145"/>
  <c r="E71" i="146"/>
  <c r="F71" i="146"/>
  <c r="G71" i="146"/>
  <c r="H71" i="146"/>
  <c r="J71" i="146"/>
  <c r="K71" i="146"/>
  <c r="L71" i="146"/>
  <c r="E71" i="147"/>
  <c r="F71" i="147"/>
  <c r="G71" i="147"/>
  <c r="H71" i="147"/>
  <c r="J71" i="147"/>
  <c r="K71" i="147"/>
  <c r="L71" i="147"/>
  <c r="E71" i="148"/>
  <c r="F71" i="148"/>
  <c r="G71" i="148"/>
  <c r="H71" i="148"/>
  <c r="J71" i="148"/>
  <c r="K71" i="148"/>
  <c r="L71" i="148"/>
  <c r="E71" i="149"/>
  <c r="F71" i="149"/>
  <c r="G71" i="149"/>
  <c r="H71" i="149"/>
  <c r="J71" i="149"/>
  <c r="K71" i="149"/>
  <c r="L71" i="149"/>
  <c r="E71" i="150"/>
  <c r="F71" i="150"/>
  <c r="G71" i="150"/>
  <c r="H71" i="150"/>
  <c r="J71" i="150"/>
  <c r="K71" i="150"/>
  <c r="L71" i="150"/>
  <c r="E71" i="151"/>
  <c r="F71" i="151"/>
  <c r="G71" i="151"/>
  <c r="H71" i="151"/>
  <c r="J71" i="151"/>
  <c r="K71" i="151"/>
  <c r="L71" i="151"/>
  <c r="E71" i="152"/>
  <c r="F71" i="152"/>
  <c r="G71" i="152"/>
  <c r="H71" i="152"/>
  <c r="J71" i="152"/>
  <c r="K71" i="152"/>
  <c r="L71" i="152"/>
  <c r="E71" i="153"/>
  <c r="F71" i="153"/>
  <c r="G71" i="153"/>
  <c r="H71" i="153"/>
  <c r="J71" i="153"/>
  <c r="K71" i="153"/>
  <c r="L71" i="153"/>
  <c r="E71" i="154"/>
  <c r="F71" i="154"/>
  <c r="G71" i="154"/>
  <c r="H71" i="154"/>
  <c r="J71" i="154"/>
  <c r="K71" i="154"/>
  <c r="L71" i="154"/>
  <c r="E71" i="155"/>
  <c r="F71" i="155"/>
  <c r="G71" i="155"/>
  <c r="H71" i="155"/>
  <c r="J71" i="155"/>
  <c r="K71" i="155"/>
  <c r="L71" i="155"/>
  <c r="E71" i="156"/>
  <c r="F71" i="156"/>
  <c r="G71" i="156"/>
  <c r="H71" i="156"/>
  <c r="J71" i="156"/>
  <c r="K71" i="156"/>
  <c r="L71" i="156"/>
  <c r="E71" i="157"/>
  <c r="F71" i="157"/>
  <c r="G71" i="157"/>
  <c r="H71" i="157"/>
  <c r="J71" i="157"/>
  <c r="K71" i="157"/>
  <c r="L71" i="157"/>
  <c r="E71" i="158"/>
  <c r="F71" i="158"/>
  <c r="G71" i="158"/>
  <c r="H71" i="158"/>
  <c r="J71" i="158"/>
  <c r="K71" i="158"/>
  <c r="L71" i="158"/>
  <c r="E71" i="159"/>
  <c r="F71" i="159"/>
  <c r="G71" i="159"/>
  <c r="H71" i="159"/>
  <c r="J71" i="159"/>
  <c r="K71" i="159"/>
  <c r="L71" i="159"/>
  <c r="E71" i="160"/>
  <c r="F71" i="160"/>
  <c r="G71" i="160"/>
  <c r="H71" i="160"/>
  <c r="J71" i="160"/>
  <c r="K71" i="160"/>
  <c r="L71" i="160"/>
  <c r="E71" i="161"/>
  <c r="F71" i="161"/>
  <c r="G71" i="161"/>
  <c r="H71" i="161"/>
  <c r="J71" i="161"/>
  <c r="K71" i="161"/>
  <c r="L71" i="161"/>
  <c r="E71" i="291"/>
  <c r="F71" i="291"/>
  <c r="G71" i="291"/>
  <c r="H71" i="291"/>
  <c r="J71" i="291"/>
  <c r="K71" i="291"/>
  <c r="L71" i="291"/>
  <c r="E71" i="292"/>
  <c r="F71" i="292"/>
  <c r="G71" i="292"/>
  <c r="H71" i="292"/>
  <c r="J71" i="292"/>
  <c r="K71" i="292"/>
  <c r="L71" i="292"/>
  <c r="E71" i="293"/>
  <c r="F71" i="293"/>
  <c r="G71" i="293"/>
  <c r="H71" i="293"/>
  <c r="J71" i="293"/>
  <c r="K71" i="293"/>
  <c r="L71" i="293"/>
  <c r="E71" i="294"/>
  <c r="F71" i="294"/>
  <c r="G71" i="294"/>
  <c r="H71" i="294"/>
  <c r="J71" i="294"/>
  <c r="K71" i="294"/>
  <c r="L71" i="294"/>
  <c r="E71" i="295"/>
  <c r="F71" i="295"/>
  <c r="G71" i="295"/>
  <c r="H71" i="295"/>
  <c r="J71" i="295"/>
  <c r="K71" i="295"/>
  <c r="L71" i="295"/>
  <c r="E71" i="296"/>
  <c r="F71" i="296"/>
  <c r="G71" i="296"/>
  <c r="H71" i="296"/>
  <c r="J71" i="296"/>
  <c r="K71" i="296"/>
  <c r="L71" i="296"/>
  <c r="E71" i="297"/>
  <c r="F71" i="297"/>
  <c r="G71" i="297"/>
  <c r="H71" i="297"/>
  <c r="J71" i="297"/>
  <c r="K71" i="297"/>
  <c r="L71" i="297"/>
  <c r="E71" i="298"/>
  <c r="F71" i="298"/>
  <c r="G71" i="298"/>
  <c r="H71" i="298"/>
  <c r="J71" i="298"/>
  <c r="K71" i="298"/>
  <c r="L71" i="298"/>
  <c r="E71" i="299"/>
  <c r="F71" i="299"/>
  <c r="G71" i="299"/>
  <c r="H71" i="299"/>
  <c r="J71" i="299"/>
  <c r="K71" i="299"/>
  <c r="L71" i="299"/>
  <c r="E71" i="300"/>
  <c r="F71" i="300"/>
  <c r="G71" i="300"/>
  <c r="H71" i="300"/>
  <c r="J71" i="300"/>
  <c r="K71" i="300"/>
  <c r="L71" i="300"/>
  <c r="E71" i="301"/>
  <c r="F71" i="301"/>
  <c r="G71" i="301"/>
  <c r="H71" i="301"/>
  <c r="J71" i="301"/>
  <c r="K71" i="301"/>
  <c r="L71" i="301"/>
  <c r="E71" i="302"/>
  <c r="F71" i="302"/>
  <c r="G71" i="302"/>
  <c r="H71" i="302"/>
  <c r="J71" i="302"/>
  <c r="K71" i="302"/>
  <c r="L71" i="302"/>
  <c r="E71" i="303"/>
  <c r="F71" i="303"/>
  <c r="G71" i="303"/>
  <c r="H71" i="303"/>
  <c r="J71" i="303"/>
  <c r="K71" i="303"/>
  <c r="L71" i="303"/>
  <c r="E71" i="304"/>
  <c r="F71" i="304"/>
  <c r="G71" i="304"/>
  <c r="H71" i="304"/>
  <c r="J71" i="304"/>
  <c r="K71" i="304"/>
  <c r="L71" i="304"/>
  <c r="E71" i="305"/>
  <c r="F71" i="305"/>
  <c r="G71" i="305"/>
  <c r="H71" i="305"/>
  <c r="J71" i="305"/>
  <c r="K71" i="305"/>
  <c r="L71" i="305"/>
  <c r="E71" i="107"/>
  <c r="F71" i="107"/>
  <c r="G71" i="107"/>
  <c r="H71" i="107"/>
  <c r="J71" i="107"/>
  <c r="K71" i="107"/>
  <c r="L71" i="107"/>
  <c r="E71" i="108"/>
  <c r="F71" i="108"/>
  <c r="G71" i="108"/>
  <c r="J71" i="108"/>
  <c r="K71" i="108"/>
  <c r="L71" i="108"/>
  <c r="E71" i="109"/>
  <c r="F71" i="109"/>
  <c r="G71" i="109"/>
  <c r="H71" i="109"/>
  <c r="J71" i="109"/>
  <c r="K71" i="109"/>
  <c r="L71" i="109"/>
  <c r="E71" i="110"/>
  <c r="F71" i="110"/>
  <c r="G71" i="110"/>
  <c r="H71" i="110"/>
  <c r="J71" i="110"/>
  <c r="K71" i="110"/>
  <c r="L71" i="110"/>
  <c r="E71" i="111"/>
  <c r="F71" i="111"/>
  <c r="G71" i="111"/>
  <c r="H71" i="111"/>
  <c r="J71" i="111"/>
  <c r="K71" i="111"/>
  <c r="L71" i="111"/>
  <c r="E71" i="112"/>
  <c r="F71" i="112"/>
  <c r="G71" i="112"/>
  <c r="H71" i="112"/>
  <c r="J71" i="112"/>
  <c r="K71" i="112"/>
  <c r="L71" i="112"/>
  <c r="E71" i="113"/>
  <c r="F71" i="113"/>
  <c r="G71" i="113"/>
  <c r="H71" i="113"/>
  <c r="J71" i="113"/>
  <c r="K71" i="113"/>
  <c r="L71" i="113"/>
  <c r="E71" i="114"/>
  <c r="F71" i="114"/>
  <c r="G71" i="114"/>
  <c r="H71" i="114"/>
  <c r="J71" i="114"/>
  <c r="K71" i="114"/>
  <c r="L71" i="114"/>
  <c r="E71" i="115"/>
  <c r="F71" i="115"/>
  <c r="G71" i="115"/>
  <c r="H71" i="115"/>
  <c r="J71" i="115"/>
  <c r="K71" i="115"/>
  <c r="L71" i="115"/>
  <c r="E71" i="116"/>
  <c r="F71" i="116"/>
  <c r="G71" i="116"/>
  <c r="H71" i="116"/>
  <c r="J71" i="116"/>
  <c r="K71" i="116"/>
  <c r="L71" i="116"/>
  <c r="E71" i="202"/>
  <c r="F71" i="202"/>
  <c r="G71" i="202"/>
  <c r="H71" i="202"/>
  <c r="J71" i="202"/>
  <c r="K71" i="202"/>
  <c r="L71" i="202"/>
  <c r="E71" i="203"/>
  <c r="F71" i="203"/>
  <c r="G71" i="203"/>
  <c r="H71" i="203"/>
  <c r="J71" i="203"/>
  <c r="K71" i="203"/>
  <c r="L71" i="203"/>
  <c r="E71" i="204"/>
  <c r="F71" i="204"/>
  <c r="G71" i="204"/>
  <c r="H71" i="204"/>
  <c r="J71" i="204"/>
  <c r="K71" i="204"/>
  <c r="L71" i="204"/>
  <c r="E71" i="205"/>
  <c r="F71" i="205"/>
  <c r="G71" i="205"/>
  <c r="H71" i="205"/>
  <c r="J71" i="205"/>
  <c r="K71" i="205"/>
  <c r="L71" i="205"/>
  <c r="E71" i="206"/>
  <c r="F71" i="206"/>
  <c r="G71" i="206"/>
  <c r="H71" i="206"/>
  <c r="J71" i="206"/>
  <c r="K71" i="206"/>
  <c r="L71" i="206"/>
  <c r="E71" i="207"/>
  <c r="F71" i="207"/>
  <c r="G71" i="207"/>
  <c r="H71" i="207"/>
  <c r="J71" i="207"/>
  <c r="K71" i="207"/>
  <c r="L71" i="207"/>
  <c r="E71" i="208"/>
  <c r="F71" i="208"/>
  <c r="G71" i="208"/>
  <c r="H71" i="208"/>
  <c r="J71" i="208"/>
  <c r="K71" i="208"/>
  <c r="L71" i="208"/>
  <c r="E71" i="209"/>
  <c r="F71" i="209"/>
  <c r="G71" i="209"/>
  <c r="H71" i="209"/>
  <c r="J71" i="209"/>
  <c r="K71" i="209"/>
  <c r="L71" i="209"/>
  <c r="E71" i="210"/>
  <c r="F71" i="210"/>
  <c r="G71" i="210"/>
  <c r="H71" i="210"/>
  <c r="J71" i="210"/>
  <c r="K71" i="210"/>
  <c r="L71" i="210"/>
  <c r="E71" i="211"/>
  <c r="F71" i="211"/>
  <c r="G71" i="211"/>
  <c r="H71" i="211"/>
  <c r="J71" i="211"/>
  <c r="K71" i="211"/>
  <c r="L71" i="211"/>
  <c r="E71" i="212"/>
  <c r="F71" i="212"/>
  <c r="G71" i="212"/>
  <c r="H71" i="212"/>
  <c r="J71" i="212"/>
  <c r="K71" i="212"/>
  <c r="L71" i="212"/>
  <c r="E71" i="213"/>
  <c r="F71" i="213"/>
  <c r="G71" i="213"/>
  <c r="H71" i="213"/>
  <c r="J71" i="213"/>
  <c r="K71" i="213"/>
  <c r="L71" i="213"/>
  <c r="E71" i="214"/>
  <c r="F71" i="214"/>
  <c r="G71" i="214"/>
  <c r="H71" i="214"/>
  <c r="J71" i="214"/>
  <c r="K71" i="214"/>
  <c r="L71" i="214"/>
  <c r="E71" i="215"/>
  <c r="F71" i="215"/>
  <c r="G71" i="215"/>
  <c r="H71" i="215"/>
  <c r="J71" i="215"/>
  <c r="K71" i="215"/>
  <c r="L71" i="215"/>
  <c r="E71" i="216"/>
  <c r="F71" i="216"/>
  <c r="G71" i="216"/>
  <c r="H71" i="216"/>
  <c r="J71" i="216"/>
  <c r="K71" i="216"/>
  <c r="L71" i="216"/>
  <c r="E71" i="217"/>
  <c r="F71" i="217"/>
  <c r="G71" i="217"/>
  <c r="H71" i="217"/>
  <c r="J71" i="217"/>
  <c r="K71" i="217"/>
  <c r="L71" i="217"/>
  <c r="E71" i="218"/>
  <c r="F71" i="218"/>
  <c r="G71" i="218"/>
  <c r="H71" i="218"/>
  <c r="J71" i="218"/>
  <c r="K71" i="218"/>
  <c r="L71" i="218"/>
  <c r="E71" i="219"/>
  <c r="F71" i="219"/>
  <c r="G71" i="219"/>
  <c r="H71" i="219"/>
  <c r="J71" i="219"/>
  <c r="K71" i="219"/>
  <c r="L71" i="219"/>
  <c r="E71" i="220"/>
  <c r="F71" i="220"/>
  <c r="G71" i="220"/>
  <c r="H71" i="220"/>
  <c r="J71" i="220"/>
  <c r="K71" i="220"/>
  <c r="L71" i="220"/>
  <c r="E71" i="221"/>
  <c r="F71" i="221"/>
  <c r="G71" i="221"/>
  <c r="H71" i="221"/>
  <c r="J71" i="221"/>
  <c r="K71" i="221"/>
  <c r="L71" i="221"/>
  <c r="E71" i="222"/>
  <c r="F71" i="222"/>
  <c r="G71" i="222"/>
  <c r="H71" i="222"/>
  <c r="J71" i="222"/>
  <c r="K71" i="222"/>
  <c r="L71" i="222"/>
  <c r="E71" i="223"/>
  <c r="F71" i="223"/>
  <c r="G71" i="223"/>
  <c r="H71" i="223"/>
  <c r="J71" i="223"/>
  <c r="K71" i="223"/>
  <c r="L71" i="223"/>
  <c r="E71" i="224"/>
  <c r="F71" i="224"/>
  <c r="G71" i="224"/>
  <c r="H71" i="224"/>
  <c r="J71" i="224"/>
  <c r="K71" i="224"/>
  <c r="L71" i="224"/>
  <c r="E71" i="225"/>
  <c r="F71" i="225"/>
  <c r="G71" i="225"/>
  <c r="H71" i="225"/>
  <c r="J71" i="225"/>
  <c r="K71" i="225"/>
  <c r="L71" i="225"/>
  <c r="E71" i="226"/>
  <c r="F71" i="226"/>
  <c r="G71" i="226"/>
  <c r="H71" i="226"/>
  <c r="J71" i="226"/>
  <c r="K71" i="226"/>
  <c r="L71" i="226"/>
  <c r="E71" i="97"/>
  <c r="F71" i="97"/>
  <c r="G71" i="97"/>
  <c r="H71" i="97"/>
  <c r="J71" i="97"/>
  <c r="K71" i="97"/>
  <c r="L71" i="97"/>
  <c r="D71" i="98"/>
  <c r="D71" i="99"/>
  <c r="D71" i="100"/>
  <c r="D71" i="101"/>
  <c r="D71" i="102"/>
  <c r="D71" i="103"/>
  <c r="D71" i="104"/>
  <c r="D71" i="105"/>
  <c r="D71" i="106"/>
  <c r="D71" i="137"/>
  <c r="D71" i="138"/>
  <c r="D71" i="139"/>
  <c r="D71" i="140"/>
  <c r="D71" i="141"/>
  <c r="D71" i="142"/>
  <c r="D71" i="143"/>
  <c r="D71" i="144"/>
  <c r="D71" i="145"/>
  <c r="D71" i="146"/>
  <c r="D71" i="147"/>
  <c r="D71" i="148"/>
  <c r="D71" i="149"/>
  <c r="D71" i="150"/>
  <c r="D71" i="151"/>
  <c r="D71" i="152"/>
  <c r="D71" i="153"/>
  <c r="D71" i="154"/>
  <c r="D71" i="155"/>
  <c r="D71" i="156"/>
  <c r="D71" i="157"/>
  <c r="D71" i="158"/>
  <c r="D71" i="159"/>
  <c r="D71" i="160"/>
  <c r="D71" i="161"/>
  <c r="D71" i="291"/>
  <c r="D71" i="292"/>
  <c r="D71" i="293"/>
  <c r="D71" i="294"/>
  <c r="D71" i="295"/>
  <c r="D71" i="296"/>
  <c r="D71" i="297"/>
  <c r="D71" i="298"/>
  <c r="D71" i="299"/>
  <c r="D71" i="300"/>
  <c r="D71" i="301"/>
  <c r="D71" i="302"/>
  <c r="D71" i="303"/>
  <c r="D71" i="304"/>
  <c r="D71" i="305"/>
  <c r="D71" i="107"/>
  <c r="D71" i="108"/>
  <c r="D71" i="109"/>
  <c r="D71" i="110"/>
  <c r="D71" i="111"/>
  <c r="D71" i="112"/>
  <c r="D71" i="113"/>
  <c r="D71" i="114"/>
  <c r="D71" i="115"/>
  <c r="D71" i="116"/>
  <c r="D71" i="202"/>
  <c r="D71" i="203"/>
  <c r="D71" i="204"/>
  <c r="D71" i="205"/>
  <c r="D71" i="206"/>
  <c r="D71" i="207"/>
  <c r="D71" i="208"/>
  <c r="D71" i="209"/>
  <c r="D71" i="210"/>
  <c r="D71" i="211"/>
  <c r="D71" i="212"/>
  <c r="D71" i="213"/>
  <c r="D71" i="214"/>
  <c r="D71" i="215"/>
  <c r="D71" i="216"/>
  <c r="D71" i="217"/>
  <c r="D71" i="218"/>
  <c r="D71" i="219"/>
  <c r="D71" i="220"/>
  <c r="D71" i="221"/>
  <c r="D71" i="222"/>
  <c r="D71" i="223"/>
  <c r="D71" i="224"/>
  <c r="D71" i="225"/>
  <c r="D71" i="226"/>
  <c r="D71" i="97"/>
  <c r="E68" i="98"/>
  <c r="F68" i="98"/>
  <c r="G68" i="98"/>
  <c r="H68" i="98"/>
  <c r="J68" i="98"/>
  <c r="K68" i="98"/>
  <c r="L68" i="98"/>
  <c r="E68" i="99"/>
  <c r="F68" i="99"/>
  <c r="G68" i="99"/>
  <c r="H68" i="99"/>
  <c r="J68" i="99"/>
  <c r="K68" i="99"/>
  <c r="L68" i="99"/>
  <c r="E68" i="100"/>
  <c r="F68" i="100"/>
  <c r="G68" i="100"/>
  <c r="H68" i="100"/>
  <c r="J68" i="100"/>
  <c r="K68" i="100"/>
  <c r="L68" i="100"/>
  <c r="E68" i="101"/>
  <c r="F68" i="101"/>
  <c r="G68" i="101"/>
  <c r="H68" i="101"/>
  <c r="J68" i="101"/>
  <c r="K68" i="101"/>
  <c r="L68" i="101"/>
  <c r="E68" i="102"/>
  <c r="F68" i="102"/>
  <c r="G68" i="102"/>
  <c r="H68" i="102"/>
  <c r="J68" i="102"/>
  <c r="K68" i="102"/>
  <c r="L68" i="102"/>
  <c r="E68" i="103"/>
  <c r="F68" i="103"/>
  <c r="G68" i="103"/>
  <c r="H68" i="103"/>
  <c r="J68" i="103"/>
  <c r="K68" i="103"/>
  <c r="L68" i="103"/>
  <c r="E68" i="104"/>
  <c r="F68" i="104"/>
  <c r="G68" i="104"/>
  <c r="H68" i="104"/>
  <c r="J68" i="104"/>
  <c r="K68" i="104"/>
  <c r="L68" i="104"/>
  <c r="E68" i="105"/>
  <c r="F68" i="105"/>
  <c r="G68" i="105"/>
  <c r="H68" i="105"/>
  <c r="J68" i="105"/>
  <c r="K68" i="105"/>
  <c r="L68" i="105"/>
  <c r="E68" i="106"/>
  <c r="F68" i="106"/>
  <c r="G68" i="106"/>
  <c r="H68" i="106"/>
  <c r="J68" i="106"/>
  <c r="K68" i="106"/>
  <c r="L68" i="106"/>
  <c r="E68" i="137"/>
  <c r="F68" i="137"/>
  <c r="G68" i="137"/>
  <c r="H68" i="137"/>
  <c r="J68" i="137"/>
  <c r="K68" i="137"/>
  <c r="L68" i="137"/>
  <c r="E68" i="138"/>
  <c r="F68" i="138"/>
  <c r="G68" i="138"/>
  <c r="H68" i="138"/>
  <c r="J68" i="138"/>
  <c r="K68" i="138"/>
  <c r="L68" i="138"/>
  <c r="E68" i="139"/>
  <c r="F68" i="139"/>
  <c r="G68" i="139"/>
  <c r="H68" i="139"/>
  <c r="J68" i="139"/>
  <c r="K68" i="139"/>
  <c r="L68" i="139"/>
  <c r="E68" i="140"/>
  <c r="F68" i="140"/>
  <c r="G68" i="140"/>
  <c r="H68" i="140"/>
  <c r="J68" i="140"/>
  <c r="K68" i="140"/>
  <c r="L68" i="140"/>
  <c r="E68" i="141"/>
  <c r="F68" i="141"/>
  <c r="G68" i="141"/>
  <c r="H68" i="141"/>
  <c r="J68" i="141"/>
  <c r="K68" i="141"/>
  <c r="L68" i="141"/>
  <c r="E68" i="142"/>
  <c r="F68" i="142"/>
  <c r="G68" i="142"/>
  <c r="H68" i="142"/>
  <c r="J68" i="142"/>
  <c r="K68" i="142"/>
  <c r="L68" i="142"/>
  <c r="E68" i="143"/>
  <c r="F68" i="143"/>
  <c r="G68" i="143"/>
  <c r="H68" i="143"/>
  <c r="J68" i="143"/>
  <c r="K68" i="143"/>
  <c r="L68" i="143"/>
  <c r="E68" i="144"/>
  <c r="F68" i="144"/>
  <c r="G68" i="144"/>
  <c r="H68" i="144"/>
  <c r="J68" i="144"/>
  <c r="K68" i="144"/>
  <c r="L68" i="144"/>
  <c r="E68" i="145"/>
  <c r="F68" i="145"/>
  <c r="G68" i="145"/>
  <c r="H68" i="145"/>
  <c r="J68" i="145"/>
  <c r="K68" i="145"/>
  <c r="L68" i="145"/>
  <c r="E68" i="146"/>
  <c r="F68" i="146"/>
  <c r="G68" i="146"/>
  <c r="H68" i="146"/>
  <c r="J68" i="146"/>
  <c r="K68" i="146"/>
  <c r="L68" i="146"/>
  <c r="E68" i="147"/>
  <c r="F68" i="147"/>
  <c r="G68" i="147"/>
  <c r="H68" i="147"/>
  <c r="J68" i="147"/>
  <c r="K68" i="147"/>
  <c r="L68" i="147"/>
  <c r="E68" i="148"/>
  <c r="F68" i="148"/>
  <c r="G68" i="148"/>
  <c r="H68" i="148"/>
  <c r="J68" i="148"/>
  <c r="K68" i="148"/>
  <c r="L68" i="148"/>
  <c r="E68" i="149"/>
  <c r="F68" i="149"/>
  <c r="G68" i="149"/>
  <c r="H68" i="149"/>
  <c r="J68" i="149"/>
  <c r="K68" i="149"/>
  <c r="L68" i="149"/>
  <c r="E68" i="150"/>
  <c r="F68" i="150"/>
  <c r="G68" i="150"/>
  <c r="H68" i="150"/>
  <c r="J68" i="150"/>
  <c r="K68" i="150"/>
  <c r="L68" i="150"/>
  <c r="E68" i="151"/>
  <c r="F68" i="151"/>
  <c r="G68" i="151"/>
  <c r="H68" i="151"/>
  <c r="J68" i="151"/>
  <c r="K68" i="151"/>
  <c r="L68" i="151"/>
  <c r="E68" i="152"/>
  <c r="F68" i="152"/>
  <c r="G68" i="152"/>
  <c r="H68" i="152"/>
  <c r="J68" i="152"/>
  <c r="K68" i="152"/>
  <c r="L68" i="152"/>
  <c r="E68" i="153"/>
  <c r="F68" i="153"/>
  <c r="G68" i="153"/>
  <c r="H68" i="153"/>
  <c r="J68" i="153"/>
  <c r="K68" i="153"/>
  <c r="L68" i="153"/>
  <c r="E68" i="154"/>
  <c r="F68" i="154"/>
  <c r="G68" i="154"/>
  <c r="H68" i="154"/>
  <c r="J68" i="154"/>
  <c r="K68" i="154"/>
  <c r="L68" i="154"/>
  <c r="E68" i="155"/>
  <c r="F68" i="155"/>
  <c r="G68" i="155"/>
  <c r="H68" i="155"/>
  <c r="J68" i="155"/>
  <c r="K68" i="155"/>
  <c r="L68" i="155"/>
  <c r="E68" i="156"/>
  <c r="F68" i="156"/>
  <c r="G68" i="156"/>
  <c r="H68" i="156"/>
  <c r="J68" i="156"/>
  <c r="K68" i="156"/>
  <c r="L68" i="156"/>
  <c r="E68" i="157"/>
  <c r="F68" i="157"/>
  <c r="G68" i="157"/>
  <c r="H68" i="157"/>
  <c r="J68" i="157"/>
  <c r="K68" i="157"/>
  <c r="L68" i="157"/>
  <c r="E68" i="158"/>
  <c r="F68" i="158"/>
  <c r="G68" i="158"/>
  <c r="H68" i="158"/>
  <c r="J68" i="158"/>
  <c r="K68" i="158"/>
  <c r="L68" i="158"/>
  <c r="E68" i="159"/>
  <c r="F68" i="159"/>
  <c r="G68" i="159"/>
  <c r="H68" i="159"/>
  <c r="J68" i="159"/>
  <c r="K68" i="159"/>
  <c r="L68" i="159"/>
  <c r="E68" i="160"/>
  <c r="F68" i="160"/>
  <c r="G68" i="160"/>
  <c r="H68" i="160"/>
  <c r="J68" i="160"/>
  <c r="K68" i="160"/>
  <c r="L68" i="160"/>
  <c r="E68" i="161"/>
  <c r="F68" i="161"/>
  <c r="G68" i="161"/>
  <c r="H68" i="161"/>
  <c r="J68" i="161"/>
  <c r="K68" i="161"/>
  <c r="L68" i="161"/>
  <c r="E68" i="291"/>
  <c r="F68" i="291"/>
  <c r="G68" i="291"/>
  <c r="H68" i="291"/>
  <c r="J68" i="291"/>
  <c r="K68" i="291"/>
  <c r="L68" i="291"/>
  <c r="E68" i="292"/>
  <c r="F68" i="292"/>
  <c r="G68" i="292"/>
  <c r="H68" i="292"/>
  <c r="J68" i="292"/>
  <c r="K68" i="292"/>
  <c r="L68" i="292"/>
  <c r="E68" i="293"/>
  <c r="F68" i="293"/>
  <c r="G68" i="293"/>
  <c r="H68" i="293"/>
  <c r="J68" i="293"/>
  <c r="K68" i="293"/>
  <c r="L68" i="293"/>
  <c r="E68" i="294"/>
  <c r="F68" i="294"/>
  <c r="G68" i="294"/>
  <c r="H68" i="294"/>
  <c r="J68" i="294"/>
  <c r="K68" i="294"/>
  <c r="L68" i="294"/>
  <c r="E68" i="295"/>
  <c r="F68" i="295"/>
  <c r="G68" i="295"/>
  <c r="H68" i="295"/>
  <c r="J68" i="295"/>
  <c r="K68" i="295"/>
  <c r="L68" i="295"/>
  <c r="E68" i="296"/>
  <c r="F68" i="296"/>
  <c r="G68" i="296"/>
  <c r="H68" i="296"/>
  <c r="J68" i="296"/>
  <c r="K68" i="296"/>
  <c r="L68" i="296"/>
  <c r="E68" i="297"/>
  <c r="F68" i="297"/>
  <c r="G68" i="297"/>
  <c r="H68" i="297"/>
  <c r="J68" i="297"/>
  <c r="K68" i="297"/>
  <c r="L68" i="297"/>
  <c r="E68" i="298"/>
  <c r="F68" i="298"/>
  <c r="G68" i="298"/>
  <c r="H68" i="298"/>
  <c r="J68" i="298"/>
  <c r="K68" i="298"/>
  <c r="L68" i="298"/>
  <c r="E68" i="299"/>
  <c r="F68" i="299"/>
  <c r="G68" i="299"/>
  <c r="H68" i="299"/>
  <c r="J68" i="299"/>
  <c r="K68" i="299"/>
  <c r="L68" i="299"/>
  <c r="E68" i="300"/>
  <c r="F68" i="300"/>
  <c r="G68" i="300"/>
  <c r="H68" i="300"/>
  <c r="J68" i="300"/>
  <c r="K68" i="300"/>
  <c r="L68" i="300"/>
  <c r="E68" i="301"/>
  <c r="F68" i="301"/>
  <c r="G68" i="301"/>
  <c r="H68" i="301"/>
  <c r="J68" i="301"/>
  <c r="K68" i="301"/>
  <c r="L68" i="301"/>
  <c r="E68" i="302"/>
  <c r="F68" i="302"/>
  <c r="G68" i="302"/>
  <c r="H68" i="302"/>
  <c r="J68" i="302"/>
  <c r="K68" i="302"/>
  <c r="L68" i="302"/>
  <c r="E68" i="303"/>
  <c r="F68" i="303"/>
  <c r="G68" i="303"/>
  <c r="H68" i="303"/>
  <c r="J68" i="303"/>
  <c r="K68" i="303"/>
  <c r="L68" i="303"/>
  <c r="E68" i="304"/>
  <c r="F68" i="304"/>
  <c r="G68" i="304"/>
  <c r="H68" i="304"/>
  <c r="J68" i="304"/>
  <c r="K68" i="304"/>
  <c r="L68" i="304"/>
  <c r="E68" i="305"/>
  <c r="F68" i="305"/>
  <c r="G68" i="305"/>
  <c r="H68" i="305"/>
  <c r="J68" i="305"/>
  <c r="K68" i="305"/>
  <c r="L68" i="305"/>
  <c r="E68" i="107"/>
  <c r="F68" i="107"/>
  <c r="G68" i="107"/>
  <c r="H68" i="107"/>
  <c r="J68" i="107"/>
  <c r="K68" i="107"/>
  <c r="L68" i="107"/>
  <c r="E68" i="108"/>
  <c r="F68" i="108"/>
  <c r="G68" i="108"/>
  <c r="H68" i="108"/>
  <c r="J68" i="108"/>
  <c r="K68" i="108"/>
  <c r="L68" i="108"/>
  <c r="E68" i="109"/>
  <c r="F68" i="109"/>
  <c r="G68" i="109"/>
  <c r="H68" i="109"/>
  <c r="J68" i="109"/>
  <c r="K68" i="109"/>
  <c r="L68" i="109"/>
  <c r="E68" i="110"/>
  <c r="F68" i="110"/>
  <c r="G68" i="110"/>
  <c r="H68" i="110"/>
  <c r="J68" i="110"/>
  <c r="K68" i="110"/>
  <c r="L68" i="110"/>
  <c r="E68" i="111"/>
  <c r="F68" i="111"/>
  <c r="G68" i="111"/>
  <c r="H68" i="111"/>
  <c r="J68" i="111"/>
  <c r="K68" i="111"/>
  <c r="L68" i="111"/>
  <c r="E68" i="112"/>
  <c r="F68" i="112"/>
  <c r="G68" i="112"/>
  <c r="H68" i="112"/>
  <c r="J68" i="112"/>
  <c r="K68" i="112"/>
  <c r="L68" i="112"/>
  <c r="E68" i="113"/>
  <c r="F68" i="113"/>
  <c r="G68" i="113"/>
  <c r="H68" i="113"/>
  <c r="J68" i="113"/>
  <c r="K68" i="113"/>
  <c r="L68" i="113"/>
  <c r="E68" i="114"/>
  <c r="F68" i="114"/>
  <c r="G68" i="114"/>
  <c r="H68" i="114"/>
  <c r="J68" i="114"/>
  <c r="K68" i="114"/>
  <c r="L68" i="114"/>
  <c r="E68" i="115"/>
  <c r="F68" i="115"/>
  <c r="G68" i="115"/>
  <c r="H68" i="115"/>
  <c r="J68" i="115"/>
  <c r="K68" i="115"/>
  <c r="L68" i="115"/>
  <c r="E68" i="116"/>
  <c r="F68" i="116"/>
  <c r="G68" i="116"/>
  <c r="H68" i="116"/>
  <c r="J68" i="116"/>
  <c r="K68" i="116"/>
  <c r="L68" i="116"/>
  <c r="E68" i="202"/>
  <c r="F68" i="202"/>
  <c r="G68" i="202"/>
  <c r="H68" i="202"/>
  <c r="J68" i="202"/>
  <c r="K68" i="202"/>
  <c r="L68" i="202"/>
  <c r="E68" i="203"/>
  <c r="F68" i="203"/>
  <c r="G68" i="203"/>
  <c r="H68" i="203"/>
  <c r="J68" i="203"/>
  <c r="K68" i="203"/>
  <c r="L68" i="203"/>
  <c r="E68" i="204"/>
  <c r="F68" i="204"/>
  <c r="G68" i="204"/>
  <c r="H68" i="204"/>
  <c r="J68" i="204"/>
  <c r="K68" i="204"/>
  <c r="L68" i="204"/>
  <c r="E68" i="205"/>
  <c r="F68" i="205"/>
  <c r="G68" i="205"/>
  <c r="H68" i="205"/>
  <c r="J68" i="205"/>
  <c r="K68" i="205"/>
  <c r="L68" i="205"/>
  <c r="E68" i="206"/>
  <c r="F68" i="206"/>
  <c r="G68" i="206"/>
  <c r="H68" i="206"/>
  <c r="J68" i="206"/>
  <c r="K68" i="206"/>
  <c r="L68" i="206"/>
  <c r="E68" i="207"/>
  <c r="F68" i="207"/>
  <c r="G68" i="207"/>
  <c r="H68" i="207"/>
  <c r="J68" i="207"/>
  <c r="K68" i="207"/>
  <c r="L68" i="207"/>
  <c r="E68" i="208"/>
  <c r="F68" i="208"/>
  <c r="G68" i="208"/>
  <c r="H68" i="208"/>
  <c r="J68" i="208"/>
  <c r="K68" i="208"/>
  <c r="L68" i="208"/>
  <c r="E68" i="209"/>
  <c r="F68" i="209"/>
  <c r="G68" i="209"/>
  <c r="H68" i="209"/>
  <c r="J68" i="209"/>
  <c r="K68" i="209"/>
  <c r="L68" i="209"/>
  <c r="E68" i="210"/>
  <c r="F68" i="210"/>
  <c r="G68" i="210"/>
  <c r="H68" i="210"/>
  <c r="J68" i="210"/>
  <c r="K68" i="210"/>
  <c r="L68" i="210"/>
  <c r="E68" i="211"/>
  <c r="F68" i="211"/>
  <c r="G68" i="211"/>
  <c r="H68" i="211"/>
  <c r="J68" i="211"/>
  <c r="K68" i="211"/>
  <c r="L68" i="211"/>
  <c r="E68" i="212"/>
  <c r="F68" i="212"/>
  <c r="G68" i="212"/>
  <c r="H68" i="212"/>
  <c r="J68" i="212"/>
  <c r="K68" i="212"/>
  <c r="L68" i="212"/>
  <c r="E68" i="213"/>
  <c r="F68" i="213"/>
  <c r="G68" i="213"/>
  <c r="H68" i="213"/>
  <c r="J68" i="213"/>
  <c r="K68" i="213"/>
  <c r="L68" i="213"/>
  <c r="E68" i="214"/>
  <c r="F68" i="214"/>
  <c r="G68" i="214"/>
  <c r="H68" i="214"/>
  <c r="J68" i="214"/>
  <c r="K68" i="214"/>
  <c r="L68" i="214"/>
  <c r="E68" i="215"/>
  <c r="F68" i="215"/>
  <c r="G68" i="215"/>
  <c r="H68" i="215"/>
  <c r="J68" i="215"/>
  <c r="K68" i="215"/>
  <c r="L68" i="215"/>
  <c r="E68" i="216"/>
  <c r="F68" i="216"/>
  <c r="G68" i="216"/>
  <c r="H68" i="216"/>
  <c r="J68" i="216"/>
  <c r="K68" i="216"/>
  <c r="L68" i="216"/>
  <c r="E68" i="217"/>
  <c r="F68" i="217"/>
  <c r="G68" i="217"/>
  <c r="H68" i="217"/>
  <c r="J68" i="217"/>
  <c r="K68" i="217"/>
  <c r="L68" i="217"/>
  <c r="E68" i="218"/>
  <c r="F68" i="218"/>
  <c r="G68" i="218"/>
  <c r="H68" i="218"/>
  <c r="J68" i="218"/>
  <c r="K68" i="218"/>
  <c r="L68" i="218"/>
  <c r="E68" i="219"/>
  <c r="F68" i="219"/>
  <c r="G68" i="219"/>
  <c r="H68" i="219"/>
  <c r="J68" i="219"/>
  <c r="K68" i="219"/>
  <c r="L68" i="219"/>
  <c r="E68" i="220"/>
  <c r="F68" i="220"/>
  <c r="G68" i="220"/>
  <c r="H68" i="220"/>
  <c r="J68" i="220"/>
  <c r="K68" i="220"/>
  <c r="L68" i="220"/>
  <c r="E68" i="221"/>
  <c r="F68" i="221"/>
  <c r="G68" i="221"/>
  <c r="H68" i="221"/>
  <c r="J68" i="221"/>
  <c r="K68" i="221"/>
  <c r="L68" i="221"/>
  <c r="E68" i="222"/>
  <c r="F68" i="222"/>
  <c r="G68" i="222"/>
  <c r="H68" i="222"/>
  <c r="J68" i="222"/>
  <c r="K68" i="222"/>
  <c r="L68" i="222"/>
  <c r="E68" i="223"/>
  <c r="F68" i="223"/>
  <c r="G68" i="223"/>
  <c r="H68" i="223"/>
  <c r="J68" i="223"/>
  <c r="K68" i="223"/>
  <c r="L68" i="223"/>
  <c r="E68" i="224"/>
  <c r="F68" i="224"/>
  <c r="G68" i="224"/>
  <c r="H68" i="224"/>
  <c r="J68" i="224"/>
  <c r="K68" i="224"/>
  <c r="L68" i="224"/>
  <c r="E68" i="225"/>
  <c r="F68" i="225"/>
  <c r="G68" i="225"/>
  <c r="H68" i="225"/>
  <c r="J68" i="225"/>
  <c r="K68" i="225"/>
  <c r="L68" i="225"/>
  <c r="E68" i="226"/>
  <c r="F68" i="226"/>
  <c r="G68" i="226"/>
  <c r="H68" i="226"/>
  <c r="J68" i="226"/>
  <c r="K68" i="226"/>
  <c r="L68" i="226"/>
  <c r="E68" i="97"/>
  <c r="F68" i="97"/>
  <c r="G68" i="97"/>
  <c r="H68" i="97"/>
  <c r="J68" i="97"/>
  <c r="K68" i="97"/>
  <c r="L68" i="97"/>
  <c r="D68" i="98"/>
  <c r="D68" i="99"/>
  <c r="D68" i="100"/>
  <c r="D68" i="101"/>
  <c r="D68" i="102"/>
  <c r="D68" i="103"/>
  <c r="D68" i="104"/>
  <c r="D68" i="105"/>
  <c r="D68" i="106"/>
  <c r="D68" i="137"/>
  <c r="D68" i="138"/>
  <c r="D68" i="139"/>
  <c r="D68" i="140"/>
  <c r="D68" i="141"/>
  <c r="D68" i="142"/>
  <c r="D68" i="143"/>
  <c r="D68" i="144"/>
  <c r="D68" i="145"/>
  <c r="D68" i="146"/>
  <c r="D68" i="147"/>
  <c r="D68" i="148"/>
  <c r="D68" i="149"/>
  <c r="D68" i="150"/>
  <c r="D68" i="151"/>
  <c r="D68" i="152"/>
  <c r="D68" i="153"/>
  <c r="D68" i="154"/>
  <c r="D68" i="155"/>
  <c r="D68" i="156"/>
  <c r="D68" i="157"/>
  <c r="D68" i="158"/>
  <c r="D68" i="159"/>
  <c r="D68" i="160"/>
  <c r="D68" i="161"/>
  <c r="D68" i="291"/>
  <c r="D68" i="292"/>
  <c r="D68" i="293"/>
  <c r="D68" i="294"/>
  <c r="D68" i="295"/>
  <c r="D68" i="296"/>
  <c r="D68" i="297"/>
  <c r="D68" i="298"/>
  <c r="D68" i="299"/>
  <c r="D68" i="300"/>
  <c r="D68" i="301"/>
  <c r="D68" i="302"/>
  <c r="D68" i="303"/>
  <c r="D68" i="304"/>
  <c r="D68" i="305"/>
  <c r="D68" i="107"/>
  <c r="D68" i="108"/>
  <c r="D68" i="109"/>
  <c r="D68" i="110"/>
  <c r="D68" i="111"/>
  <c r="D68" i="112"/>
  <c r="D68" i="113"/>
  <c r="D68" i="114"/>
  <c r="D68" i="115"/>
  <c r="D68" i="116"/>
  <c r="D68" i="202"/>
  <c r="D68" i="203"/>
  <c r="D68" i="204"/>
  <c r="D68" i="205"/>
  <c r="D68" i="206"/>
  <c r="D68" i="207"/>
  <c r="D68" i="208"/>
  <c r="D68" i="209"/>
  <c r="D68" i="210"/>
  <c r="D68" i="211"/>
  <c r="D68" i="212"/>
  <c r="D68" i="213"/>
  <c r="D68" i="214"/>
  <c r="D68" i="215"/>
  <c r="D68" i="216"/>
  <c r="D68" i="217"/>
  <c r="D68" i="218"/>
  <c r="D68" i="219"/>
  <c r="D68" i="220"/>
  <c r="D68" i="221"/>
  <c r="D68" i="222"/>
  <c r="D68" i="223"/>
  <c r="D68" i="224"/>
  <c r="D68" i="225"/>
  <c r="D68" i="226"/>
  <c r="D68" i="97"/>
  <c r="E65" i="98"/>
  <c r="F65" i="98"/>
  <c r="G65" i="98"/>
  <c r="H65" i="98"/>
  <c r="J65" i="98"/>
  <c r="K65" i="98"/>
  <c r="L65" i="98"/>
  <c r="E65" i="99"/>
  <c r="F65" i="99"/>
  <c r="G65" i="99"/>
  <c r="H65" i="99"/>
  <c r="J65" i="99"/>
  <c r="K65" i="99"/>
  <c r="L65" i="99"/>
  <c r="E65" i="100"/>
  <c r="F65" i="100"/>
  <c r="G65" i="100"/>
  <c r="H65" i="100"/>
  <c r="J65" i="100"/>
  <c r="K65" i="100"/>
  <c r="L65" i="100"/>
  <c r="E65" i="101"/>
  <c r="F65" i="101"/>
  <c r="G65" i="101"/>
  <c r="H65" i="101"/>
  <c r="J65" i="101"/>
  <c r="K65" i="101"/>
  <c r="L65" i="101"/>
  <c r="E65" i="102"/>
  <c r="F65" i="102"/>
  <c r="G65" i="102"/>
  <c r="H65" i="102"/>
  <c r="J65" i="102"/>
  <c r="K65" i="102"/>
  <c r="L65" i="102"/>
  <c r="E65" i="103"/>
  <c r="F65" i="103"/>
  <c r="G65" i="103"/>
  <c r="H65" i="103"/>
  <c r="J65" i="103"/>
  <c r="K65" i="103"/>
  <c r="L65" i="103"/>
  <c r="E65" i="104"/>
  <c r="F65" i="104"/>
  <c r="G65" i="104"/>
  <c r="H65" i="104"/>
  <c r="J65" i="104"/>
  <c r="K65" i="104"/>
  <c r="L65" i="104"/>
  <c r="E65" i="105"/>
  <c r="F65" i="105"/>
  <c r="G65" i="105"/>
  <c r="H65" i="105"/>
  <c r="J65" i="105"/>
  <c r="K65" i="105"/>
  <c r="L65" i="105"/>
  <c r="E65" i="106"/>
  <c r="F65" i="106"/>
  <c r="G65" i="106"/>
  <c r="H65" i="106"/>
  <c r="J65" i="106"/>
  <c r="K65" i="106"/>
  <c r="L65" i="106"/>
  <c r="E65" i="137"/>
  <c r="F65" i="137"/>
  <c r="G65" i="137"/>
  <c r="H65" i="137"/>
  <c r="J65" i="137"/>
  <c r="K65" i="137"/>
  <c r="L65" i="137"/>
  <c r="E65" i="138"/>
  <c r="F65" i="138"/>
  <c r="G65" i="138"/>
  <c r="H65" i="138"/>
  <c r="J65" i="138"/>
  <c r="K65" i="138"/>
  <c r="L65" i="138"/>
  <c r="E65" i="139"/>
  <c r="F65" i="139"/>
  <c r="G65" i="139"/>
  <c r="H65" i="139"/>
  <c r="J65" i="139"/>
  <c r="K65" i="139"/>
  <c r="L65" i="139"/>
  <c r="E65" i="140"/>
  <c r="F65" i="140"/>
  <c r="G65" i="140"/>
  <c r="H65" i="140"/>
  <c r="J65" i="140"/>
  <c r="K65" i="140"/>
  <c r="L65" i="140"/>
  <c r="E65" i="141"/>
  <c r="F65" i="141"/>
  <c r="G65" i="141"/>
  <c r="H65" i="141"/>
  <c r="J65" i="141"/>
  <c r="K65" i="141"/>
  <c r="L65" i="141"/>
  <c r="E65" i="142"/>
  <c r="F65" i="142"/>
  <c r="G65" i="142"/>
  <c r="H65" i="142"/>
  <c r="J65" i="142"/>
  <c r="K65" i="142"/>
  <c r="L65" i="142"/>
  <c r="E65" i="143"/>
  <c r="F65" i="143"/>
  <c r="G65" i="143"/>
  <c r="H65" i="143"/>
  <c r="J65" i="143"/>
  <c r="K65" i="143"/>
  <c r="L65" i="143"/>
  <c r="E65" i="144"/>
  <c r="F65" i="144"/>
  <c r="G65" i="144"/>
  <c r="H65" i="144"/>
  <c r="J65" i="144"/>
  <c r="K65" i="144"/>
  <c r="L65" i="144"/>
  <c r="E65" i="145"/>
  <c r="F65" i="145"/>
  <c r="G65" i="145"/>
  <c r="H65" i="145"/>
  <c r="J65" i="145"/>
  <c r="K65" i="145"/>
  <c r="L65" i="145"/>
  <c r="E65" i="146"/>
  <c r="F65" i="146"/>
  <c r="G65" i="146"/>
  <c r="H65" i="146"/>
  <c r="J65" i="146"/>
  <c r="K65" i="146"/>
  <c r="L65" i="146"/>
  <c r="E65" i="147"/>
  <c r="F65" i="147"/>
  <c r="G65" i="147"/>
  <c r="H65" i="147"/>
  <c r="J65" i="147"/>
  <c r="K65" i="147"/>
  <c r="L65" i="147"/>
  <c r="E65" i="148"/>
  <c r="F65" i="148"/>
  <c r="G65" i="148"/>
  <c r="H65" i="148"/>
  <c r="J65" i="148"/>
  <c r="K65" i="148"/>
  <c r="L65" i="148"/>
  <c r="E65" i="149"/>
  <c r="F65" i="149"/>
  <c r="G65" i="149"/>
  <c r="H65" i="149"/>
  <c r="J65" i="149"/>
  <c r="K65" i="149"/>
  <c r="L65" i="149"/>
  <c r="E65" i="150"/>
  <c r="F65" i="150"/>
  <c r="G65" i="150"/>
  <c r="H65" i="150"/>
  <c r="J65" i="150"/>
  <c r="K65" i="150"/>
  <c r="L65" i="150"/>
  <c r="E65" i="151"/>
  <c r="F65" i="151"/>
  <c r="G65" i="151"/>
  <c r="H65" i="151"/>
  <c r="J65" i="151"/>
  <c r="K65" i="151"/>
  <c r="L65" i="151"/>
  <c r="E65" i="152"/>
  <c r="F65" i="152"/>
  <c r="G65" i="152"/>
  <c r="H65" i="152"/>
  <c r="J65" i="152"/>
  <c r="K65" i="152"/>
  <c r="L65" i="152"/>
  <c r="E65" i="153"/>
  <c r="F65" i="153"/>
  <c r="G65" i="153"/>
  <c r="H65" i="153"/>
  <c r="J65" i="153"/>
  <c r="K65" i="153"/>
  <c r="L65" i="153"/>
  <c r="E65" i="154"/>
  <c r="F65" i="154"/>
  <c r="G65" i="154"/>
  <c r="H65" i="154"/>
  <c r="J65" i="154"/>
  <c r="K65" i="154"/>
  <c r="L65" i="154"/>
  <c r="E65" i="155"/>
  <c r="F65" i="155"/>
  <c r="G65" i="155"/>
  <c r="H65" i="155"/>
  <c r="J65" i="155"/>
  <c r="K65" i="155"/>
  <c r="L65" i="155"/>
  <c r="E65" i="156"/>
  <c r="F65" i="156"/>
  <c r="G65" i="156"/>
  <c r="H65" i="156"/>
  <c r="J65" i="156"/>
  <c r="K65" i="156"/>
  <c r="L65" i="156"/>
  <c r="E65" i="157"/>
  <c r="F65" i="157"/>
  <c r="G65" i="157"/>
  <c r="H65" i="157"/>
  <c r="J65" i="157"/>
  <c r="K65" i="157"/>
  <c r="L65" i="157"/>
  <c r="E65" i="158"/>
  <c r="F65" i="158"/>
  <c r="G65" i="158"/>
  <c r="H65" i="158"/>
  <c r="J65" i="158"/>
  <c r="K65" i="158"/>
  <c r="L65" i="158"/>
  <c r="E65" i="159"/>
  <c r="F65" i="159"/>
  <c r="G65" i="159"/>
  <c r="H65" i="159"/>
  <c r="J65" i="159"/>
  <c r="K65" i="159"/>
  <c r="L65" i="159"/>
  <c r="E65" i="160"/>
  <c r="F65" i="160"/>
  <c r="G65" i="160"/>
  <c r="H65" i="160"/>
  <c r="J65" i="160"/>
  <c r="K65" i="160"/>
  <c r="L65" i="160"/>
  <c r="E65" i="161"/>
  <c r="F65" i="161"/>
  <c r="G65" i="161"/>
  <c r="H65" i="161"/>
  <c r="J65" i="161"/>
  <c r="K65" i="161"/>
  <c r="L65" i="161"/>
  <c r="E65" i="291"/>
  <c r="F65" i="291"/>
  <c r="G65" i="291"/>
  <c r="H65" i="291"/>
  <c r="J65" i="291"/>
  <c r="K65" i="291"/>
  <c r="L65" i="291"/>
  <c r="E65" i="292"/>
  <c r="F65" i="292"/>
  <c r="G65" i="292"/>
  <c r="H65" i="292"/>
  <c r="J65" i="292"/>
  <c r="K65" i="292"/>
  <c r="L65" i="292"/>
  <c r="E65" i="293"/>
  <c r="F65" i="293"/>
  <c r="G65" i="293"/>
  <c r="H65" i="293"/>
  <c r="J65" i="293"/>
  <c r="K65" i="293"/>
  <c r="L65" i="293"/>
  <c r="E65" i="294"/>
  <c r="F65" i="294"/>
  <c r="G65" i="294"/>
  <c r="H65" i="294"/>
  <c r="J65" i="294"/>
  <c r="K65" i="294"/>
  <c r="L65" i="294"/>
  <c r="E65" i="295"/>
  <c r="F65" i="295"/>
  <c r="G65" i="295"/>
  <c r="H65" i="295"/>
  <c r="J65" i="295"/>
  <c r="K65" i="295"/>
  <c r="L65" i="295"/>
  <c r="E65" i="296"/>
  <c r="F65" i="296"/>
  <c r="G65" i="296"/>
  <c r="H65" i="296"/>
  <c r="J65" i="296"/>
  <c r="K65" i="296"/>
  <c r="L65" i="296"/>
  <c r="E65" i="297"/>
  <c r="F65" i="297"/>
  <c r="G65" i="297"/>
  <c r="H65" i="297"/>
  <c r="J65" i="297"/>
  <c r="K65" i="297"/>
  <c r="L65" i="297"/>
  <c r="E65" i="298"/>
  <c r="F65" i="298"/>
  <c r="G65" i="298"/>
  <c r="H65" i="298"/>
  <c r="J65" i="298"/>
  <c r="K65" i="298"/>
  <c r="L65" i="298"/>
  <c r="E65" i="299"/>
  <c r="F65" i="299"/>
  <c r="F63" i="299" s="1"/>
  <c r="G65" i="299"/>
  <c r="H65" i="299"/>
  <c r="J65" i="299"/>
  <c r="K65" i="299"/>
  <c r="L65" i="299"/>
  <c r="E65" i="300"/>
  <c r="F65" i="300"/>
  <c r="G65" i="300"/>
  <c r="H65" i="300"/>
  <c r="J65" i="300"/>
  <c r="K65" i="300"/>
  <c r="L65" i="300"/>
  <c r="E65" i="301"/>
  <c r="F65" i="301"/>
  <c r="G65" i="301"/>
  <c r="H65" i="301"/>
  <c r="J65" i="301"/>
  <c r="K65" i="301"/>
  <c r="L65" i="301"/>
  <c r="E65" i="302"/>
  <c r="F65" i="302"/>
  <c r="G65" i="302"/>
  <c r="H65" i="302"/>
  <c r="J65" i="302"/>
  <c r="K65" i="302"/>
  <c r="L65" i="302"/>
  <c r="E65" i="303"/>
  <c r="F65" i="303"/>
  <c r="G65" i="303"/>
  <c r="H65" i="303"/>
  <c r="J65" i="303"/>
  <c r="K65" i="303"/>
  <c r="L65" i="303"/>
  <c r="E65" i="304"/>
  <c r="F65" i="304"/>
  <c r="G65" i="304"/>
  <c r="H65" i="304"/>
  <c r="J65" i="304"/>
  <c r="K65" i="304"/>
  <c r="L65" i="304"/>
  <c r="E65" i="305"/>
  <c r="F65" i="305"/>
  <c r="G65" i="305"/>
  <c r="H65" i="305"/>
  <c r="J65" i="305"/>
  <c r="K65" i="305"/>
  <c r="L65" i="305"/>
  <c r="E65" i="107"/>
  <c r="F65" i="107"/>
  <c r="G65" i="107"/>
  <c r="H65" i="107"/>
  <c r="J65" i="107"/>
  <c r="K65" i="107"/>
  <c r="L65" i="107"/>
  <c r="E65" i="108"/>
  <c r="F65" i="108"/>
  <c r="G65" i="108"/>
  <c r="H65" i="108"/>
  <c r="H63" i="108"/>
  <c r="H62" i="108" s="1"/>
  <c r="J65" i="108"/>
  <c r="K65" i="108"/>
  <c r="L65" i="108"/>
  <c r="E65" i="109"/>
  <c r="F65" i="109"/>
  <c r="G65" i="109"/>
  <c r="H65" i="109"/>
  <c r="J65" i="109"/>
  <c r="K65" i="109"/>
  <c r="L65" i="109"/>
  <c r="E65" i="110"/>
  <c r="F65" i="110"/>
  <c r="G65" i="110"/>
  <c r="H65" i="110"/>
  <c r="J65" i="110"/>
  <c r="K65" i="110"/>
  <c r="L65" i="110"/>
  <c r="E65" i="111"/>
  <c r="F65" i="111"/>
  <c r="G65" i="111"/>
  <c r="H65" i="111"/>
  <c r="J65" i="111"/>
  <c r="K65" i="111"/>
  <c r="L65" i="111"/>
  <c r="E65" i="112"/>
  <c r="F65" i="112"/>
  <c r="G65" i="112"/>
  <c r="H65" i="112"/>
  <c r="J65" i="112"/>
  <c r="K65" i="112"/>
  <c r="L65" i="112"/>
  <c r="E65" i="113"/>
  <c r="F65" i="113"/>
  <c r="G65" i="113"/>
  <c r="H65" i="113"/>
  <c r="J65" i="113"/>
  <c r="K65" i="113"/>
  <c r="L65" i="113"/>
  <c r="E65" i="114"/>
  <c r="F65" i="114"/>
  <c r="G65" i="114"/>
  <c r="H65" i="114"/>
  <c r="J65" i="114"/>
  <c r="K65" i="114"/>
  <c r="L65" i="114"/>
  <c r="E65" i="115"/>
  <c r="F65" i="115"/>
  <c r="G65" i="115"/>
  <c r="H65" i="115"/>
  <c r="J65" i="115"/>
  <c r="K65" i="115"/>
  <c r="L65" i="115"/>
  <c r="E65" i="116"/>
  <c r="F65" i="116"/>
  <c r="G65" i="116"/>
  <c r="H65" i="116"/>
  <c r="J65" i="116"/>
  <c r="K65" i="116"/>
  <c r="L65" i="116"/>
  <c r="E65" i="202"/>
  <c r="F65" i="202"/>
  <c r="G65" i="202"/>
  <c r="H65" i="202"/>
  <c r="J65" i="202"/>
  <c r="K65" i="202"/>
  <c r="L65" i="202"/>
  <c r="E65" i="203"/>
  <c r="F65" i="203"/>
  <c r="G65" i="203"/>
  <c r="H65" i="203"/>
  <c r="J65" i="203"/>
  <c r="K65" i="203"/>
  <c r="L65" i="203"/>
  <c r="E65" i="204"/>
  <c r="F65" i="204"/>
  <c r="G65" i="204"/>
  <c r="H65" i="204"/>
  <c r="J65" i="204"/>
  <c r="K65" i="204"/>
  <c r="K63" i="204" s="1"/>
  <c r="L65" i="204"/>
  <c r="E65" i="205"/>
  <c r="F65" i="205"/>
  <c r="G65" i="205"/>
  <c r="H65" i="205"/>
  <c r="J65" i="205"/>
  <c r="K65" i="205"/>
  <c r="L65" i="205"/>
  <c r="E65" i="206"/>
  <c r="F65" i="206"/>
  <c r="G65" i="206"/>
  <c r="H65" i="206"/>
  <c r="J65" i="206"/>
  <c r="K65" i="206"/>
  <c r="L65" i="206"/>
  <c r="E65" i="207"/>
  <c r="F65" i="207"/>
  <c r="G65" i="207"/>
  <c r="H65" i="207"/>
  <c r="J65" i="207"/>
  <c r="K65" i="207"/>
  <c r="L65" i="207"/>
  <c r="E65" i="208"/>
  <c r="F65" i="208"/>
  <c r="G65" i="208"/>
  <c r="H65" i="208"/>
  <c r="J65" i="208"/>
  <c r="K65" i="208"/>
  <c r="L65" i="208"/>
  <c r="E65" i="209"/>
  <c r="F65" i="209"/>
  <c r="G65" i="209"/>
  <c r="H65" i="209"/>
  <c r="J65" i="209"/>
  <c r="K65" i="209"/>
  <c r="L65" i="209"/>
  <c r="E65" i="210"/>
  <c r="F65" i="210"/>
  <c r="G65" i="210"/>
  <c r="H65" i="210"/>
  <c r="J65" i="210"/>
  <c r="K65" i="210"/>
  <c r="L65" i="210"/>
  <c r="E65" i="211"/>
  <c r="F65" i="211"/>
  <c r="G65" i="211"/>
  <c r="H65" i="211"/>
  <c r="J65" i="211"/>
  <c r="K65" i="211"/>
  <c r="L65" i="211"/>
  <c r="E65" i="212"/>
  <c r="F65" i="212"/>
  <c r="G65" i="212"/>
  <c r="H65" i="212"/>
  <c r="J65" i="212"/>
  <c r="K65" i="212"/>
  <c r="L65" i="212"/>
  <c r="E65" i="213"/>
  <c r="F65" i="213"/>
  <c r="G65" i="213"/>
  <c r="H65" i="213"/>
  <c r="J65" i="213"/>
  <c r="K65" i="213"/>
  <c r="L65" i="213"/>
  <c r="E65" i="214"/>
  <c r="F65" i="214"/>
  <c r="G65" i="214"/>
  <c r="H65" i="214"/>
  <c r="J65" i="214"/>
  <c r="K65" i="214"/>
  <c r="L65" i="214"/>
  <c r="E65" i="215"/>
  <c r="F65" i="215"/>
  <c r="G65" i="215"/>
  <c r="H65" i="215"/>
  <c r="J65" i="215"/>
  <c r="K65" i="215"/>
  <c r="L65" i="215"/>
  <c r="E65" i="216"/>
  <c r="F65" i="216"/>
  <c r="G65" i="216"/>
  <c r="H65" i="216"/>
  <c r="J65" i="216"/>
  <c r="K65" i="216"/>
  <c r="L65" i="216"/>
  <c r="E65" i="217"/>
  <c r="F65" i="217"/>
  <c r="G65" i="217"/>
  <c r="H65" i="217"/>
  <c r="J65" i="217"/>
  <c r="K65" i="217"/>
  <c r="L65" i="217"/>
  <c r="E65" i="218"/>
  <c r="F65" i="218"/>
  <c r="G65" i="218"/>
  <c r="H65" i="218"/>
  <c r="J65" i="218"/>
  <c r="K65" i="218"/>
  <c r="L65" i="218"/>
  <c r="E65" i="219"/>
  <c r="F65" i="219"/>
  <c r="G65" i="219"/>
  <c r="H65" i="219"/>
  <c r="J65" i="219"/>
  <c r="K65" i="219"/>
  <c r="L65" i="219"/>
  <c r="E65" i="220"/>
  <c r="F65" i="220"/>
  <c r="G65" i="220"/>
  <c r="H65" i="220"/>
  <c r="J65" i="220"/>
  <c r="K65" i="220"/>
  <c r="L65" i="220"/>
  <c r="E65" i="221"/>
  <c r="F65" i="221"/>
  <c r="G65" i="221"/>
  <c r="H65" i="221"/>
  <c r="J65" i="221"/>
  <c r="K65" i="221"/>
  <c r="L65" i="221"/>
  <c r="E65" i="222"/>
  <c r="F65" i="222"/>
  <c r="G65" i="222"/>
  <c r="H65" i="222"/>
  <c r="J65" i="222"/>
  <c r="K65" i="222"/>
  <c r="L65" i="222"/>
  <c r="E65" i="223"/>
  <c r="F65" i="223"/>
  <c r="G65" i="223"/>
  <c r="H65" i="223"/>
  <c r="J65" i="223"/>
  <c r="K65" i="223"/>
  <c r="L65" i="223"/>
  <c r="E65" i="224"/>
  <c r="F65" i="224"/>
  <c r="G65" i="224"/>
  <c r="H65" i="224"/>
  <c r="J65" i="224"/>
  <c r="K65" i="224"/>
  <c r="L65" i="224"/>
  <c r="E65" i="225"/>
  <c r="F65" i="225"/>
  <c r="G65" i="225"/>
  <c r="H65" i="225"/>
  <c r="J65" i="225"/>
  <c r="K65" i="225"/>
  <c r="L65" i="225"/>
  <c r="E65" i="226"/>
  <c r="F65" i="226"/>
  <c r="G65" i="226"/>
  <c r="H65" i="226"/>
  <c r="J65" i="226"/>
  <c r="K65" i="226"/>
  <c r="L65" i="226"/>
  <c r="E65" i="97"/>
  <c r="F65" i="97"/>
  <c r="G65" i="97"/>
  <c r="H65" i="97"/>
  <c r="J65" i="97"/>
  <c r="K65" i="97"/>
  <c r="L65" i="97"/>
  <c r="D65" i="98"/>
  <c r="D65" i="99"/>
  <c r="D65" i="100"/>
  <c r="D65" i="101"/>
  <c r="D65" i="102"/>
  <c r="D65" i="103"/>
  <c r="D65" i="104"/>
  <c r="D65" i="105"/>
  <c r="D65" i="106"/>
  <c r="D65" i="137"/>
  <c r="D65" i="138"/>
  <c r="D65" i="139"/>
  <c r="D65" i="140"/>
  <c r="D65" i="141"/>
  <c r="D65" i="142"/>
  <c r="D65" i="143"/>
  <c r="D65" i="144"/>
  <c r="D65" i="145"/>
  <c r="D65" i="146"/>
  <c r="D65" i="147"/>
  <c r="D65" i="148"/>
  <c r="D65" i="149"/>
  <c r="D65" i="150"/>
  <c r="D65" i="151"/>
  <c r="D65" i="152"/>
  <c r="D65" i="153"/>
  <c r="D65" i="154"/>
  <c r="D65" i="155"/>
  <c r="D65" i="156"/>
  <c r="D65" i="157"/>
  <c r="D65" i="158"/>
  <c r="D65" i="159"/>
  <c r="D65" i="160"/>
  <c r="D65" i="161"/>
  <c r="D65" i="291"/>
  <c r="D65" i="292"/>
  <c r="D65" i="293"/>
  <c r="D65" i="294"/>
  <c r="D65" i="295"/>
  <c r="D65" i="296"/>
  <c r="D65" i="297"/>
  <c r="D65" i="298"/>
  <c r="D65" i="299"/>
  <c r="D65" i="300"/>
  <c r="D65" i="301"/>
  <c r="D65" i="302"/>
  <c r="D65" i="303"/>
  <c r="D65" i="304"/>
  <c r="D65" i="305"/>
  <c r="D65" i="107"/>
  <c r="D65" i="108"/>
  <c r="D65" i="109"/>
  <c r="D65" i="110"/>
  <c r="D65" i="111"/>
  <c r="D65" i="112"/>
  <c r="D65" i="113"/>
  <c r="D65" i="114"/>
  <c r="D65" i="115"/>
  <c r="D65" i="116"/>
  <c r="D65" i="202"/>
  <c r="D65" i="203"/>
  <c r="D65" i="204"/>
  <c r="D65" i="205"/>
  <c r="D65" i="206"/>
  <c r="D65" i="207"/>
  <c r="D65" i="208"/>
  <c r="D65" i="209"/>
  <c r="D65" i="210"/>
  <c r="D65" i="211"/>
  <c r="D65" i="212"/>
  <c r="D65" i="213"/>
  <c r="D65" i="214"/>
  <c r="D65" i="215"/>
  <c r="D65" i="216"/>
  <c r="D65" i="217"/>
  <c r="D65" i="218"/>
  <c r="D65" i="219"/>
  <c r="D65" i="220"/>
  <c r="D65" i="221"/>
  <c r="D65" i="222"/>
  <c r="D65" i="223"/>
  <c r="D65" i="224"/>
  <c r="D65" i="225"/>
  <c r="D65" i="226"/>
  <c r="D65" i="97"/>
  <c r="I26" i="11"/>
  <c r="I27" i="11"/>
  <c r="I28" i="11"/>
  <c r="I29" i="11"/>
  <c r="I30" i="11"/>
  <c r="I31" i="11"/>
  <c r="I32" i="11"/>
  <c r="I33" i="11"/>
  <c r="I34" i="11"/>
  <c r="I35" i="11"/>
  <c r="I36" i="11"/>
  <c r="I37" i="11"/>
  <c r="I38" i="11"/>
  <c r="I25" i="11"/>
  <c r="G26" i="11"/>
  <c r="G27" i="11"/>
  <c r="G28" i="11"/>
  <c r="G29" i="11"/>
  <c r="G30" i="11"/>
  <c r="G31" i="11"/>
  <c r="G32" i="11"/>
  <c r="G33" i="11"/>
  <c r="G34" i="11"/>
  <c r="G35" i="11"/>
  <c r="G36" i="11"/>
  <c r="G37" i="11"/>
  <c r="G38" i="11"/>
  <c r="G25" i="11"/>
  <c r="E26" i="11"/>
  <c r="E27" i="11"/>
  <c r="E28" i="11"/>
  <c r="E29" i="11"/>
  <c r="E30" i="11"/>
  <c r="E31" i="11"/>
  <c r="E32" i="11"/>
  <c r="E33" i="11"/>
  <c r="E34" i="11"/>
  <c r="E35" i="11"/>
  <c r="E36" i="11"/>
  <c r="E37" i="11"/>
  <c r="E38" i="11"/>
  <c r="D26" i="11"/>
  <c r="D27" i="11"/>
  <c r="D28" i="11"/>
  <c r="D29" i="11"/>
  <c r="D30" i="11"/>
  <c r="D31" i="11"/>
  <c r="D32" i="11"/>
  <c r="D33" i="11"/>
  <c r="D34" i="11"/>
  <c r="D35" i="11"/>
  <c r="D36" i="11"/>
  <c r="D37" i="11"/>
  <c r="D38" i="11"/>
  <c r="I26" i="9"/>
  <c r="I27" i="9"/>
  <c r="I28" i="9"/>
  <c r="I29" i="9"/>
  <c r="I30" i="9"/>
  <c r="I31" i="9"/>
  <c r="I32" i="9"/>
  <c r="I33" i="9"/>
  <c r="I34" i="9"/>
  <c r="I35" i="9"/>
  <c r="I36" i="9"/>
  <c r="I37" i="9"/>
  <c r="I38" i="9"/>
  <c r="I25" i="9"/>
  <c r="G26" i="9"/>
  <c r="G27" i="9"/>
  <c r="G28" i="9"/>
  <c r="G29" i="9"/>
  <c r="G30" i="9"/>
  <c r="G31" i="9"/>
  <c r="G32" i="9"/>
  <c r="G33" i="9"/>
  <c r="G34" i="9"/>
  <c r="G35" i="9"/>
  <c r="G36" i="9"/>
  <c r="G37" i="9"/>
  <c r="G38" i="9"/>
  <c r="G39" i="9"/>
  <c r="G25" i="9"/>
  <c r="E26" i="9"/>
  <c r="E27" i="9"/>
  <c r="E28" i="9"/>
  <c r="E29" i="9"/>
  <c r="E30" i="9"/>
  <c r="E31" i="9"/>
  <c r="E32" i="9"/>
  <c r="E33" i="9"/>
  <c r="E34" i="9"/>
  <c r="E35" i="9"/>
  <c r="E36" i="9"/>
  <c r="E37" i="9"/>
  <c r="E38" i="9"/>
  <c r="D26" i="9"/>
  <c r="D27" i="9"/>
  <c r="D28" i="9"/>
  <c r="D29" i="9"/>
  <c r="D30" i="9"/>
  <c r="D31" i="9"/>
  <c r="D32" i="9"/>
  <c r="D33" i="9"/>
  <c r="D34" i="9"/>
  <c r="D35" i="9"/>
  <c r="D36" i="9"/>
  <c r="D37" i="9"/>
  <c r="D38" i="9"/>
  <c r="D50" i="14"/>
  <c r="G50" i="179"/>
  <c r="L22" i="128"/>
  <c r="K22" i="128"/>
  <c r="J22" i="128"/>
  <c r="I22" i="128"/>
  <c r="H22" i="128"/>
  <c r="G22" i="128"/>
  <c r="F22" i="128"/>
  <c r="M29" i="135"/>
  <c r="O29" i="135"/>
  <c r="L26" i="10"/>
  <c r="F26" i="10"/>
  <c r="G26" i="10"/>
  <c r="J26" i="10"/>
  <c r="L26" i="4"/>
  <c r="F26" i="4"/>
  <c r="G26" i="4"/>
  <c r="J26" i="4"/>
  <c r="I61" i="97"/>
  <c r="I60" i="97"/>
  <c r="I59" i="97"/>
  <c r="I58" i="97"/>
  <c r="L57" i="97"/>
  <c r="K57" i="97"/>
  <c r="J57" i="97"/>
  <c r="H57" i="97"/>
  <c r="G57" i="97"/>
  <c r="F57" i="97"/>
  <c r="E57" i="97"/>
  <c r="D57" i="97"/>
  <c r="I56" i="97"/>
  <c r="I55" i="97"/>
  <c r="I54" i="97"/>
  <c r="L53" i="97"/>
  <c r="K53" i="97"/>
  <c r="J53" i="97"/>
  <c r="H53" i="97"/>
  <c r="G53" i="97"/>
  <c r="F53" i="97"/>
  <c r="E53" i="97"/>
  <c r="D53" i="97"/>
  <c r="I52" i="97"/>
  <c r="I51" i="97"/>
  <c r="L50" i="97"/>
  <c r="K50" i="97"/>
  <c r="J50" i="97"/>
  <c r="H50" i="97"/>
  <c r="G50" i="97"/>
  <c r="F50" i="97"/>
  <c r="E50" i="97"/>
  <c r="D50" i="97"/>
  <c r="I49" i="97"/>
  <c r="I48" i="97"/>
  <c r="L47" i="97"/>
  <c r="K47" i="97"/>
  <c r="J47" i="97"/>
  <c r="H47" i="97"/>
  <c r="H34" i="97"/>
  <c r="G47" i="97"/>
  <c r="F47" i="97"/>
  <c r="E47" i="97"/>
  <c r="D47" i="97"/>
  <c r="I46" i="97"/>
  <c r="I45" i="97"/>
  <c r="I44" i="97"/>
  <c r="I43" i="97"/>
  <c r="I42" i="97"/>
  <c r="L41" i="97"/>
  <c r="K41" i="97"/>
  <c r="J41" i="97"/>
  <c r="H41" i="97"/>
  <c r="G41" i="97"/>
  <c r="F41" i="97"/>
  <c r="E41" i="97"/>
  <c r="D41" i="97"/>
  <c r="I40" i="97"/>
  <c r="I39" i="97"/>
  <c r="I38" i="97"/>
  <c r="I37" i="97"/>
  <c r="I36" i="97"/>
  <c r="I35" i="97"/>
  <c r="I33" i="97"/>
  <c r="I32" i="97"/>
  <c r="M31" i="97"/>
  <c r="L30" i="97"/>
  <c r="K30" i="97"/>
  <c r="J30" i="97"/>
  <c r="H30" i="97"/>
  <c r="G30" i="97"/>
  <c r="F30" i="97"/>
  <c r="E30" i="97"/>
  <c r="D30" i="97"/>
  <c r="I61" i="98"/>
  <c r="I60" i="98"/>
  <c r="I59" i="98"/>
  <c r="I58" i="98"/>
  <c r="L57" i="98"/>
  <c r="K57" i="98"/>
  <c r="J57" i="98"/>
  <c r="H57" i="98"/>
  <c r="G57" i="98"/>
  <c r="F57" i="98"/>
  <c r="E57" i="98"/>
  <c r="D57" i="98"/>
  <c r="I56" i="98"/>
  <c r="I55" i="98"/>
  <c r="I54" i="98"/>
  <c r="L53" i="98"/>
  <c r="K53" i="98"/>
  <c r="J53" i="98"/>
  <c r="H53" i="98"/>
  <c r="G53" i="98"/>
  <c r="F53" i="98"/>
  <c r="E53" i="98"/>
  <c r="D53" i="98"/>
  <c r="I52" i="98"/>
  <c r="I51" i="98"/>
  <c r="L50" i="98"/>
  <c r="K50" i="98"/>
  <c r="J50" i="98"/>
  <c r="H50" i="98"/>
  <c r="G50" i="98"/>
  <c r="F50" i="98"/>
  <c r="E50" i="98"/>
  <c r="D50" i="98"/>
  <c r="I49" i="98"/>
  <c r="I48" i="98"/>
  <c r="L47" i="98"/>
  <c r="K47" i="98"/>
  <c r="J47" i="98"/>
  <c r="G47" i="98"/>
  <c r="F47" i="98"/>
  <c r="E47" i="98"/>
  <c r="D47" i="98"/>
  <c r="I46" i="98"/>
  <c r="I45" i="98"/>
  <c r="I44" i="98"/>
  <c r="I43" i="98"/>
  <c r="I42" i="98"/>
  <c r="L41" i="98"/>
  <c r="K41" i="98"/>
  <c r="J41" i="98"/>
  <c r="H41" i="98"/>
  <c r="G41" i="98"/>
  <c r="F41" i="98"/>
  <c r="E41" i="98"/>
  <c r="D41" i="98"/>
  <c r="I40" i="98"/>
  <c r="I39" i="98"/>
  <c r="I38" i="98"/>
  <c r="I37" i="98"/>
  <c r="I36" i="98"/>
  <c r="I35" i="98"/>
  <c r="I33" i="98"/>
  <c r="I32" i="98"/>
  <c r="I31" i="98"/>
  <c r="L30" i="98"/>
  <c r="K30" i="98"/>
  <c r="J30" i="98"/>
  <c r="H30" i="98"/>
  <c r="G30" i="98"/>
  <c r="F30" i="98"/>
  <c r="E30" i="98"/>
  <c r="D30" i="98"/>
  <c r="I61" i="99"/>
  <c r="I60" i="99"/>
  <c r="I59" i="99"/>
  <c r="I58" i="99"/>
  <c r="L57" i="99"/>
  <c r="K57" i="99"/>
  <c r="J57" i="99"/>
  <c r="H57" i="99"/>
  <c r="G57" i="99"/>
  <c r="F57" i="99"/>
  <c r="E57" i="99"/>
  <c r="D57" i="99"/>
  <c r="I56" i="99"/>
  <c r="I55" i="99"/>
  <c r="I54" i="99"/>
  <c r="L53" i="99"/>
  <c r="K53" i="99"/>
  <c r="J53" i="99"/>
  <c r="H53" i="99"/>
  <c r="G53" i="99"/>
  <c r="F53" i="99"/>
  <c r="E53" i="99"/>
  <c r="D53" i="99"/>
  <c r="I52" i="99"/>
  <c r="I51" i="99"/>
  <c r="L50" i="99"/>
  <c r="K50" i="99"/>
  <c r="J50" i="99"/>
  <c r="H50" i="99"/>
  <c r="G50" i="99"/>
  <c r="F50" i="99"/>
  <c r="E50" i="99"/>
  <c r="D50" i="99"/>
  <c r="I49" i="99"/>
  <c r="I48" i="99"/>
  <c r="L47" i="99"/>
  <c r="K47" i="99"/>
  <c r="J47" i="99"/>
  <c r="H47" i="99"/>
  <c r="G47" i="99"/>
  <c r="F47" i="99"/>
  <c r="E47" i="99"/>
  <c r="D47" i="99"/>
  <c r="I46" i="99"/>
  <c r="I45" i="99"/>
  <c r="I44" i="99"/>
  <c r="I43" i="99"/>
  <c r="I42" i="99"/>
  <c r="L41" i="99"/>
  <c r="K41" i="99"/>
  <c r="J41" i="99"/>
  <c r="H41" i="99"/>
  <c r="G41" i="99"/>
  <c r="F41" i="99"/>
  <c r="E41" i="99"/>
  <c r="D41" i="99"/>
  <c r="I40" i="99"/>
  <c r="I39" i="99"/>
  <c r="I38" i="99"/>
  <c r="I37" i="99"/>
  <c r="I36" i="99"/>
  <c r="I35" i="99"/>
  <c r="I33" i="99"/>
  <c r="I32" i="99"/>
  <c r="I31" i="99"/>
  <c r="L30" i="99"/>
  <c r="K30" i="99"/>
  <c r="J30" i="99"/>
  <c r="H30" i="99"/>
  <c r="G30" i="99"/>
  <c r="F30" i="99"/>
  <c r="E30" i="99"/>
  <c r="D30" i="99"/>
  <c r="I61" i="100"/>
  <c r="I60" i="100"/>
  <c r="I59" i="100"/>
  <c r="I58" i="100"/>
  <c r="L57" i="100"/>
  <c r="K57" i="100"/>
  <c r="J57" i="100"/>
  <c r="H57" i="100"/>
  <c r="G57" i="100"/>
  <c r="F57" i="100"/>
  <c r="E57" i="100"/>
  <c r="D57" i="100"/>
  <c r="I56" i="100"/>
  <c r="I55" i="100"/>
  <c r="I54" i="100"/>
  <c r="L53" i="100"/>
  <c r="K53" i="100"/>
  <c r="J53" i="100"/>
  <c r="H53" i="100"/>
  <c r="G53" i="100"/>
  <c r="F53" i="100"/>
  <c r="E53" i="100"/>
  <c r="D53" i="100"/>
  <c r="I52" i="100"/>
  <c r="I51" i="100"/>
  <c r="L50" i="100"/>
  <c r="K50" i="100"/>
  <c r="J50" i="100"/>
  <c r="H50" i="100"/>
  <c r="G50" i="100"/>
  <c r="F50" i="100"/>
  <c r="E50" i="100"/>
  <c r="D50" i="100"/>
  <c r="I49" i="100"/>
  <c r="I48" i="100"/>
  <c r="L47" i="100"/>
  <c r="K47" i="100"/>
  <c r="J47" i="100"/>
  <c r="H47" i="100"/>
  <c r="G47" i="100"/>
  <c r="F47" i="100"/>
  <c r="E47" i="100"/>
  <c r="D47" i="100"/>
  <c r="I46" i="100"/>
  <c r="I45" i="100"/>
  <c r="I44" i="100"/>
  <c r="I43" i="100"/>
  <c r="I42" i="100"/>
  <c r="L41" i="100"/>
  <c r="K41" i="100"/>
  <c r="J41" i="100"/>
  <c r="H41" i="100"/>
  <c r="G41" i="100"/>
  <c r="F41" i="100"/>
  <c r="E41" i="100"/>
  <c r="D41" i="100"/>
  <c r="I40" i="100"/>
  <c r="I39" i="100"/>
  <c r="I38" i="100"/>
  <c r="I37" i="100"/>
  <c r="I36" i="100"/>
  <c r="I35" i="100"/>
  <c r="I33" i="100"/>
  <c r="I32" i="100"/>
  <c r="I31" i="100"/>
  <c r="L30" i="100"/>
  <c r="K30" i="100"/>
  <c r="J30" i="100"/>
  <c r="H30" i="100"/>
  <c r="G30" i="100"/>
  <c r="F30" i="100"/>
  <c r="E30" i="100"/>
  <c r="D30" i="100"/>
  <c r="I61" i="101"/>
  <c r="I60" i="101"/>
  <c r="I59" i="101"/>
  <c r="I58" i="101"/>
  <c r="L57" i="101"/>
  <c r="K57" i="101"/>
  <c r="J57" i="101"/>
  <c r="H57" i="101"/>
  <c r="G57" i="101"/>
  <c r="F57" i="101"/>
  <c r="E57" i="101"/>
  <c r="D57" i="101"/>
  <c r="I56" i="101"/>
  <c r="I55" i="101"/>
  <c r="I54" i="101"/>
  <c r="L53" i="101"/>
  <c r="K53" i="101"/>
  <c r="J53" i="101"/>
  <c r="H53" i="101"/>
  <c r="G53" i="101"/>
  <c r="F53" i="101"/>
  <c r="E53" i="101"/>
  <c r="D53" i="101"/>
  <c r="I52" i="101"/>
  <c r="I51" i="101"/>
  <c r="L50" i="101"/>
  <c r="K50" i="101"/>
  <c r="J50" i="101"/>
  <c r="H50" i="101"/>
  <c r="G50" i="101"/>
  <c r="F50" i="101"/>
  <c r="E50" i="101"/>
  <c r="D50" i="101"/>
  <c r="I49" i="101"/>
  <c r="I48" i="101"/>
  <c r="L47" i="101"/>
  <c r="K47" i="101"/>
  <c r="J47" i="101"/>
  <c r="H47" i="101"/>
  <c r="G47" i="101"/>
  <c r="F47" i="101"/>
  <c r="E47" i="101"/>
  <c r="D47" i="101"/>
  <c r="I46" i="101"/>
  <c r="I45" i="101"/>
  <c r="I44" i="101"/>
  <c r="I43" i="101"/>
  <c r="I42" i="101"/>
  <c r="L41" i="101"/>
  <c r="K41" i="101"/>
  <c r="J41" i="101"/>
  <c r="H41" i="101"/>
  <c r="G41" i="101"/>
  <c r="F41" i="101"/>
  <c r="E41" i="101"/>
  <c r="D41" i="101"/>
  <c r="I40" i="101"/>
  <c r="I39" i="101"/>
  <c r="I38" i="101"/>
  <c r="I37" i="101"/>
  <c r="I36" i="101"/>
  <c r="I35" i="101"/>
  <c r="I33" i="101"/>
  <c r="I32" i="101"/>
  <c r="I31" i="101"/>
  <c r="L30" i="101"/>
  <c r="K30" i="101"/>
  <c r="J30" i="101"/>
  <c r="H30" i="101"/>
  <c r="G30" i="101"/>
  <c r="F30" i="101"/>
  <c r="E30" i="101"/>
  <c r="D30" i="101"/>
  <c r="I61" i="102"/>
  <c r="I60" i="102"/>
  <c r="I59" i="102"/>
  <c r="I58" i="102"/>
  <c r="L57" i="102"/>
  <c r="K57" i="102"/>
  <c r="J57" i="102"/>
  <c r="H57" i="102"/>
  <c r="G57" i="102"/>
  <c r="F57" i="102"/>
  <c r="E57" i="102"/>
  <c r="D57" i="102"/>
  <c r="I56" i="102"/>
  <c r="I55" i="102"/>
  <c r="I54" i="102"/>
  <c r="L53" i="102"/>
  <c r="K53" i="102"/>
  <c r="J53" i="102"/>
  <c r="H53" i="102"/>
  <c r="G53" i="102"/>
  <c r="F53" i="102"/>
  <c r="E53" i="102"/>
  <c r="D53" i="102"/>
  <c r="I52" i="102"/>
  <c r="I51" i="102"/>
  <c r="L50" i="102"/>
  <c r="K50" i="102"/>
  <c r="J50" i="102"/>
  <c r="H50" i="102"/>
  <c r="G50" i="102"/>
  <c r="F50" i="102"/>
  <c r="E50" i="102"/>
  <c r="D50" i="102"/>
  <c r="I49" i="102"/>
  <c r="I48" i="102"/>
  <c r="L47" i="102"/>
  <c r="K47" i="102"/>
  <c r="J47" i="102"/>
  <c r="H47" i="102"/>
  <c r="G47" i="102"/>
  <c r="F47" i="102"/>
  <c r="E47" i="102"/>
  <c r="D47" i="102"/>
  <c r="I46" i="102"/>
  <c r="I45" i="102"/>
  <c r="I44" i="102"/>
  <c r="I43" i="102"/>
  <c r="I42" i="102"/>
  <c r="L41" i="102"/>
  <c r="K41" i="102"/>
  <c r="J41" i="102"/>
  <c r="H41" i="102"/>
  <c r="G41" i="102"/>
  <c r="F41" i="102"/>
  <c r="E41" i="102"/>
  <c r="D41" i="102"/>
  <c r="I40" i="102"/>
  <c r="I39" i="102"/>
  <c r="I38" i="102"/>
  <c r="I37" i="102"/>
  <c r="I36" i="102"/>
  <c r="I35" i="102"/>
  <c r="I33" i="102"/>
  <c r="I32" i="102"/>
  <c r="I31" i="102"/>
  <c r="L30" i="102"/>
  <c r="K30" i="102"/>
  <c r="J30" i="102"/>
  <c r="H30" i="102"/>
  <c r="G30" i="102"/>
  <c r="F30" i="102"/>
  <c r="E30" i="102"/>
  <c r="D30" i="102"/>
  <c r="I61" i="103"/>
  <c r="I60" i="103"/>
  <c r="I59" i="103"/>
  <c r="I58" i="103"/>
  <c r="L57" i="103"/>
  <c r="K57" i="103"/>
  <c r="J57" i="103"/>
  <c r="H57" i="103"/>
  <c r="G57" i="103"/>
  <c r="F57" i="103"/>
  <c r="E57" i="103"/>
  <c r="D57" i="103"/>
  <c r="I56" i="103"/>
  <c r="I55" i="103"/>
  <c r="I54" i="103"/>
  <c r="L53" i="103"/>
  <c r="K53" i="103"/>
  <c r="J53" i="103"/>
  <c r="H53" i="103"/>
  <c r="G53" i="103"/>
  <c r="F53" i="103"/>
  <c r="E53" i="103"/>
  <c r="D53" i="103"/>
  <c r="I52" i="103"/>
  <c r="I51" i="103"/>
  <c r="L50" i="103"/>
  <c r="K50" i="103"/>
  <c r="J50" i="103"/>
  <c r="H50" i="103"/>
  <c r="G50" i="103"/>
  <c r="F50" i="103"/>
  <c r="E50" i="103"/>
  <c r="D50" i="103"/>
  <c r="I49" i="103"/>
  <c r="I48" i="103"/>
  <c r="L47" i="103"/>
  <c r="K47" i="103"/>
  <c r="J47" i="103"/>
  <c r="H47" i="103"/>
  <c r="G47" i="103"/>
  <c r="F47" i="103"/>
  <c r="E47" i="103"/>
  <c r="D47" i="103"/>
  <c r="I46" i="103"/>
  <c r="I45" i="103"/>
  <c r="I44" i="103"/>
  <c r="I43" i="103"/>
  <c r="I42" i="103"/>
  <c r="L41" i="103"/>
  <c r="K41" i="103"/>
  <c r="J41" i="103"/>
  <c r="H41" i="103"/>
  <c r="G41" i="103"/>
  <c r="F41" i="103"/>
  <c r="E41" i="103"/>
  <c r="D41" i="103"/>
  <c r="I40" i="103"/>
  <c r="I39" i="103"/>
  <c r="I38" i="103"/>
  <c r="I37" i="103"/>
  <c r="I36" i="103"/>
  <c r="I35" i="103"/>
  <c r="I33" i="103"/>
  <c r="I32" i="103"/>
  <c r="I31" i="103"/>
  <c r="L30" i="103"/>
  <c r="K30" i="103"/>
  <c r="J30" i="103"/>
  <c r="H30" i="103"/>
  <c r="G30" i="103"/>
  <c r="F30" i="103"/>
  <c r="E30" i="103"/>
  <c r="D30" i="103"/>
  <c r="L29" i="103"/>
  <c r="H29" i="103"/>
  <c r="G29" i="103"/>
  <c r="F29" i="103"/>
  <c r="E29" i="103"/>
  <c r="D29" i="103"/>
  <c r="I61" i="104"/>
  <c r="I60" i="104"/>
  <c r="I59" i="104"/>
  <c r="I58" i="104"/>
  <c r="L57" i="104"/>
  <c r="K57" i="104"/>
  <c r="J57" i="104"/>
  <c r="H57" i="104"/>
  <c r="G57" i="104"/>
  <c r="F57" i="104"/>
  <c r="E57" i="104"/>
  <c r="D57" i="104"/>
  <c r="I56" i="104"/>
  <c r="I55" i="104"/>
  <c r="I54" i="104"/>
  <c r="L53" i="104"/>
  <c r="K53" i="104"/>
  <c r="J53" i="104"/>
  <c r="H53" i="104"/>
  <c r="G53" i="104"/>
  <c r="F53" i="104"/>
  <c r="E53" i="104"/>
  <c r="D53" i="104"/>
  <c r="I52" i="104"/>
  <c r="I51" i="104"/>
  <c r="L50" i="104"/>
  <c r="K50" i="104"/>
  <c r="J50" i="104"/>
  <c r="H50" i="104"/>
  <c r="G50" i="104"/>
  <c r="F50" i="104"/>
  <c r="E50" i="104"/>
  <c r="D50" i="104"/>
  <c r="I49" i="104"/>
  <c r="I48" i="104"/>
  <c r="L47" i="104"/>
  <c r="K47" i="104"/>
  <c r="J47" i="104"/>
  <c r="H47" i="104"/>
  <c r="G47" i="104"/>
  <c r="F47" i="104"/>
  <c r="E47" i="104"/>
  <c r="D47" i="104"/>
  <c r="I46" i="104"/>
  <c r="I45" i="104"/>
  <c r="I44" i="104"/>
  <c r="I43" i="104"/>
  <c r="I42" i="104"/>
  <c r="L41" i="104"/>
  <c r="K41" i="104"/>
  <c r="J41" i="104"/>
  <c r="H41" i="104"/>
  <c r="G41" i="104"/>
  <c r="F41" i="104"/>
  <c r="E41" i="104"/>
  <c r="D41" i="104"/>
  <c r="I40" i="104"/>
  <c r="I39" i="104"/>
  <c r="I38" i="104"/>
  <c r="I37" i="104"/>
  <c r="I36" i="104"/>
  <c r="I35" i="104"/>
  <c r="I33" i="104"/>
  <c r="I32" i="104"/>
  <c r="I31" i="104"/>
  <c r="L30" i="104"/>
  <c r="K30" i="104"/>
  <c r="J30" i="104"/>
  <c r="H30" i="104"/>
  <c r="G30" i="104"/>
  <c r="F30" i="104"/>
  <c r="E30" i="104"/>
  <c r="D30" i="104"/>
  <c r="L29" i="104"/>
  <c r="D29" i="104"/>
  <c r="I61" i="105"/>
  <c r="I60" i="105"/>
  <c r="I59" i="105"/>
  <c r="I58" i="105"/>
  <c r="L57" i="105"/>
  <c r="K57" i="105"/>
  <c r="J57" i="105"/>
  <c r="H57" i="105"/>
  <c r="G57" i="105"/>
  <c r="F57" i="105"/>
  <c r="E57" i="105"/>
  <c r="D57" i="105"/>
  <c r="I56" i="105"/>
  <c r="I55" i="105"/>
  <c r="I54" i="105"/>
  <c r="L53" i="105"/>
  <c r="K53" i="105"/>
  <c r="J53" i="105"/>
  <c r="H53" i="105"/>
  <c r="G53" i="105"/>
  <c r="F53" i="105"/>
  <c r="E53" i="105"/>
  <c r="D53" i="105"/>
  <c r="I52" i="105"/>
  <c r="I51" i="105"/>
  <c r="L50" i="105"/>
  <c r="K50" i="105"/>
  <c r="J50" i="105"/>
  <c r="H50" i="105"/>
  <c r="G50" i="105"/>
  <c r="F50" i="105"/>
  <c r="E50" i="105"/>
  <c r="D50" i="105"/>
  <c r="I49" i="105"/>
  <c r="I48" i="105"/>
  <c r="L47" i="105"/>
  <c r="K47" i="105"/>
  <c r="J47" i="105"/>
  <c r="H47" i="105"/>
  <c r="G47" i="105"/>
  <c r="F47" i="105"/>
  <c r="E47" i="105"/>
  <c r="D47" i="105"/>
  <c r="I46" i="105"/>
  <c r="I45" i="105"/>
  <c r="I44" i="105"/>
  <c r="I43" i="105"/>
  <c r="I42" i="105"/>
  <c r="L41" i="105"/>
  <c r="K41" i="105"/>
  <c r="J41" i="105"/>
  <c r="H41" i="105"/>
  <c r="G41" i="105"/>
  <c r="F41" i="105"/>
  <c r="E41" i="105"/>
  <c r="D41" i="105"/>
  <c r="I40" i="105"/>
  <c r="I39" i="105"/>
  <c r="I38" i="105"/>
  <c r="I37" i="105"/>
  <c r="I36" i="105"/>
  <c r="I35" i="105"/>
  <c r="I33" i="105"/>
  <c r="I32" i="105"/>
  <c r="I31" i="105"/>
  <c r="L30" i="105"/>
  <c r="K30" i="105"/>
  <c r="J30" i="105"/>
  <c r="H30" i="105"/>
  <c r="G30" i="105"/>
  <c r="F30" i="105"/>
  <c r="E30" i="105"/>
  <c r="D30" i="105"/>
  <c r="I61" i="106"/>
  <c r="I60" i="106"/>
  <c r="I59" i="106"/>
  <c r="I58" i="106"/>
  <c r="L57" i="106"/>
  <c r="K57" i="106"/>
  <c r="J57" i="106"/>
  <c r="H57" i="106"/>
  <c r="G57" i="106"/>
  <c r="F57" i="106"/>
  <c r="E57" i="106"/>
  <c r="D57" i="106"/>
  <c r="I56" i="106"/>
  <c r="I55" i="106"/>
  <c r="I54" i="106"/>
  <c r="L53" i="106"/>
  <c r="K53" i="106"/>
  <c r="J53" i="106"/>
  <c r="H53" i="106"/>
  <c r="G53" i="106"/>
  <c r="F53" i="106"/>
  <c r="E53" i="106"/>
  <c r="D53" i="106"/>
  <c r="I52" i="106"/>
  <c r="I51" i="106"/>
  <c r="L50" i="106"/>
  <c r="K50" i="106"/>
  <c r="J50" i="106"/>
  <c r="H50" i="106"/>
  <c r="G50" i="106"/>
  <c r="F50" i="106"/>
  <c r="E50" i="106"/>
  <c r="D50" i="106"/>
  <c r="I49" i="106"/>
  <c r="I48" i="106"/>
  <c r="L47" i="106"/>
  <c r="K47" i="106"/>
  <c r="J47" i="106"/>
  <c r="H47" i="106"/>
  <c r="G47" i="106"/>
  <c r="F47" i="106"/>
  <c r="E47" i="106"/>
  <c r="D47" i="106"/>
  <c r="I46" i="106"/>
  <c r="I45" i="106"/>
  <c r="I44" i="106"/>
  <c r="I43" i="106"/>
  <c r="I42" i="106"/>
  <c r="L41" i="106"/>
  <c r="K41" i="106"/>
  <c r="J41" i="106"/>
  <c r="H41" i="106"/>
  <c r="G41" i="106"/>
  <c r="F41" i="106"/>
  <c r="E41" i="106"/>
  <c r="D41" i="106"/>
  <c r="I40" i="106"/>
  <c r="I39" i="106"/>
  <c r="I38" i="106"/>
  <c r="I37" i="106"/>
  <c r="I36" i="106"/>
  <c r="I35" i="106"/>
  <c r="I33" i="106"/>
  <c r="I32" i="106"/>
  <c r="I31" i="106"/>
  <c r="L30" i="106"/>
  <c r="K30" i="106"/>
  <c r="J30" i="106"/>
  <c r="H30" i="106"/>
  <c r="G30" i="106"/>
  <c r="F30" i="106"/>
  <c r="E30" i="106"/>
  <c r="D30" i="106"/>
  <c r="I61" i="137"/>
  <c r="I60" i="137"/>
  <c r="I59" i="137"/>
  <c r="I58" i="137"/>
  <c r="L57" i="137"/>
  <c r="K57" i="137"/>
  <c r="J57" i="137"/>
  <c r="H57" i="137"/>
  <c r="G57" i="137"/>
  <c r="F57" i="137"/>
  <c r="E57" i="137"/>
  <c r="D57" i="137"/>
  <c r="I56" i="137"/>
  <c r="I55" i="137"/>
  <c r="I54" i="137"/>
  <c r="L53" i="137"/>
  <c r="K53" i="137"/>
  <c r="J53" i="137"/>
  <c r="H53" i="137"/>
  <c r="G53" i="137"/>
  <c r="F53" i="137"/>
  <c r="E53" i="137"/>
  <c r="D53" i="137"/>
  <c r="I52" i="137"/>
  <c r="I51" i="137"/>
  <c r="L50" i="137"/>
  <c r="K50" i="137"/>
  <c r="J50" i="137"/>
  <c r="H50" i="137"/>
  <c r="G50" i="137"/>
  <c r="F50" i="137"/>
  <c r="E50" i="137"/>
  <c r="D50" i="137"/>
  <c r="I49" i="137"/>
  <c r="I48" i="137"/>
  <c r="L47" i="137"/>
  <c r="K47" i="137"/>
  <c r="J47" i="137"/>
  <c r="H47" i="137"/>
  <c r="G47" i="137"/>
  <c r="F47" i="137"/>
  <c r="E47" i="137"/>
  <c r="D47" i="137"/>
  <c r="I46" i="137"/>
  <c r="I45" i="137"/>
  <c r="I44" i="137"/>
  <c r="I43" i="137"/>
  <c r="I42" i="137"/>
  <c r="L41" i="137"/>
  <c r="K41" i="137"/>
  <c r="J41" i="137"/>
  <c r="H41" i="137"/>
  <c r="G41" i="137"/>
  <c r="F41" i="137"/>
  <c r="E41" i="137"/>
  <c r="D41" i="137"/>
  <c r="I40" i="137"/>
  <c r="I39" i="137"/>
  <c r="I38" i="137"/>
  <c r="I37" i="137"/>
  <c r="I36" i="137"/>
  <c r="I35" i="137"/>
  <c r="I33" i="137"/>
  <c r="I32" i="137"/>
  <c r="I31" i="137"/>
  <c r="L30" i="137"/>
  <c r="K30" i="137"/>
  <c r="J30" i="137"/>
  <c r="H30" i="137"/>
  <c r="G30" i="137"/>
  <c r="F30" i="137"/>
  <c r="E30" i="137"/>
  <c r="D30" i="137"/>
  <c r="I61" i="138"/>
  <c r="I60" i="138"/>
  <c r="I59" i="138"/>
  <c r="I58" i="138"/>
  <c r="L57" i="138"/>
  <c r="K57" i="138"/>
  <c r="J57" i="138"/>
  <c r="H57" i="138"/>
  <c r="G57" i="138"/>
  <c r="F57" i="138"/>
  <c r="E57" i="138"/>
  <c r="D57" i="138"/>
  <c r="I56" i="138"/>
  <c r="I55" i="138"/>
  <c r="I54" i="138"/>
  <c r="L53" i="138"/>
  <c r="K53" i="138"/>
  <c r="J53" i="138"/>
  <c r="H53" i="138"/>
  <c r="G53" i="138"/>
  <c r="F53" i="138"/>
  <c r="E53" i="138"/>
  <c r="D53" i="138"/>
  <c r="I52" i="138"/>
  <c r="I51" i="138"/>
  <c r="L50" i="138"/>
  <c r="K50" i="138"/>
  <c r="J50" i="138"/>
  <c r="H50" i="138"/>
  <c r="G50" i="138"/>
  <c r="F50" i="138"/>
  <c r="E50" i="138"/>
  <c r="D50" i="138"/>
  <c r="I49" i="138"/>
  <c r="I48" i="138"/>
  <c r="L47" i="138"/>
  <c r="K47" i="138"/>
  <c r="J47" i="138"/>
  <c r="H47" i="138"/>
  <c r="G47" i="138"/>
  <c r="F47" i="138"/>
  <c r="E47" i="138"/>
  <c r="D47" i="138"/>
  <c r="I46" i="138"/>
  <c r="I45" i="138"/>
  <c r="I44" i="138"/>
  <c r="I43" i="138"/>
  <c r="I42" i="138"/>
  <c r="L41" i="138"/>
  <c r="K41" i="138"/>
  <c r="J41" i="138"/>
  <c r="H41" i="138"/>
  <c r="G41" i="138"/>
  <c r="F41" i="138"/>
  <c r="E41" i="138"/>
  <c r="D41" i="138"/>
  <c r="I40" i="138"/>
  <c r="I39" i="138"/>
  <c r="I38" i="138"/>
  <c r="I37" i="138"/>
  <c r="I36" i="138"/>
  <c r="I35" i="138"/>
  <c r="I33" i="138"/>
  <c r="I32" i="138"/>
  <c r="I31" i="138"/>
  <c r="L30" i="138"/>
  <c r="K30" i="138"/>
  <c r="J30" i="138"/>
  <c r="H30" i="138"/>
  <c r="G30" i="138"/>
  <c r="F30" i="138"/>
  <c r="E30" i="138"/>
  <c r="D30" i="138"/>
  <c r="I61" i="139"/>
  <c r="I60" i="139"/>
  <c r="I59" i="139"/>
  <c r="I58" i="139"/>
  <c r="L57" i="139"/>
  <c r="K57" i="139"/>
  <c r="J57" i="139"/>
  <c r="H57" i="139"/>
  <c r="G57" i="139"/>
  <c r="F57" i="139"/>
  <c r="E57" i="139"/>
  <c r="D57" i="139"/>
  <c r="I56" i="139"/>
  <c r="I55" i="139"/>
  <c r="I54" i="139"/>
  <c r="L53" i="139"/>
  <c r="K53" i="139"/>
  <c r="J53" i="139"/>
  <c r="H53" i="139"/>
  <c r="G53" i="139"/>
  <c r="F53" i="139"/>
  <c r="E53" i="139"/>
  <c r="D53" i="139"/>
  <c r="I52" i="139"/>
  <c r="I51" i="139"/>
  <c r="L50" i="139"/>
  <c r="K50" i="139"/>
  <c r="J50" i="139"/>
  <c r="H50" i="139"/>
  <c r="G50" i="139"/>
  <c r="F50" i="139"/>
  <c r="E50" i="139"/>
  <c r="D50" i="139"/>
  <c r="I49" i="139"/>
  <c r="I48" i="139"/>
  <c r="L47" i="139"/>
  <c r="K47" i="139"/>
  <c r="J47" i="139"/>
  <c r="H47" i="139"/>
  <c r="G47" i="139"/>
  <c r="F47" i="139"/>
  <c r="E47" i="139"/>
  <c r="D47" i="139"/>
  <c r="I46" i="139"/>
  <c r="I45" i="139"/>
  <c r="I44" i="139"/>
  <c r="I43" i="139"/>
  <c r="I42" i="139"/>
  <c r="L41" i="139"/>
  <c r="K41" i="139"/>
  <c r="J41" i="139"/>
  <c r="H41" i="139"/>
  <c r="G41" i="139"/>
  <c r="F41" i="139"/>
  <c r="E41" i="139"/>
  <c r="D41" i="139"/>
  <c r="I40" i="139"/>
  <c r="I39" i="139"/>
  <c r="I38" i="139"/>
  <c r="I37" i="139"/>
  <c r="I36" i="139"/>
  <c r="I35" i="139"/>
  <c r="I33" i="139"/>
  <c r="I32" i="139"/>
  <c r="I31" i="139"/>
  <c r="L30" i="139"/>
  <c r="K30" i="139"/>
  <c r="J30" i="139"/>
  <c r="H30" i="139"/>
  <c r="G30" i="139"/>
  <c r="F30" i="139"/>
  <c r="E30" i="139"/>
  <c r="D30" i="139"/>
  <c r="I61" i="140"/>
  <c r="I60" i="140"/>
  <c r="I59" i="140"/>
  <c r="I58" i="140"/>
  <c r="L57" i="140"/>
  <c r="K57" i="140"/>
  <c r="J57" i="140"/>
  <c r="H57" i="140"/>
  <c r="G57" i="140"/>
  <c r="F57" i="140"/>
  <c r="E57" i="140"/>
  <c r="D57" i="140"/>
  <c r="I56" i="140"/>
  <c r="I55" i="140"/>
  <c r="I54" i="140"/>
  <c r="L53" i="140"/>
  <c r="K53" i="140"/>
  <c r="J53" i="140"/>
  <c r="H53" i="140"/>
  <c r="G53" i="140"/>
  <c r="F53" i="140"/>
  <c r="E53" i="140"/>
  <c r="D53" i="140"/>
  <c r="I52" i="140"/>
  <c r="I51" i="140"/>
  <c r="L50" i="140"/>
  <c r="K50" i="140"/>
  <c r="J50" i="140"/>
  <c r="H50" i="140"/>
  <c r="G50" i="140"/>
  <c r="F50" i="140"/>
  <c r="E50" i="140"/>
  <c r="D50" i="140"/>
  <c r="I49" i="140"/>
  <c r="I48" i="140"/>
  <c r="L47" i="140"/>
  <c r="K47" i="140"/>
  <c r="J47" i="140"/>
  <c r="H47" i="140"/>
  <c r="G47" i="140"/>
  <c r="F47" i="140"/>
  <c r="E47" i="140"/>
  <c r="D47" i="140"/>
  <c r="I46" i="140"/>
  <c r="I45" i="140"/>
  <c r="I44" i="140"/>
  <c r="I43" i="140"/>
  <c r="I42" i="140"/>
  <c r="L41" i="140"/>
  <c r="K41" i="140"/>
  <c r="J41" i="140"/>
  <c r="H41" i="140"/>
  <c r="G41" i="140"/>
  <c r="F41" i="140"/>
  <c r="E41" i="140"/>
  <c r="D41" i="140"/>
  <c r="I40" i="140"/>
  <c r="I39" i="140"/>
  <c r="I38" i="140"/>
  <c r="I37" i="140"/>
  <c r="I36" i="140"/>
  <c r="I35" i="140"/>
  <c r="I33" i="140"/>
  <c r="I32" i="140"/>
  <c r="I31" i="140"/>
  <c r="L30" i="140"/>
  <c r="K30" i="140"/>
  <c r="J30" i="140"/>
  <c r="H30" i="140"/>
  <c r="G30" i="140"/>
  <c r="F30" i="140"/>
  <c r="E30" i="140"/>
  <c r="D30" i="140"/>
  <c r="I61" i="141"/>
  <c r="I60" i="141"/>
  <c r="I59" i="141"/>
  <c r="I58" i="141"/>
  <c r="L57" i="141"/>
  <c r="K57" i="141"/>
  <c r="J57" i="141"/>
  <c r="H57" i="141"/>
  <c r="G57" i="141"/>
  <c r="F57" i="141"/>
  <c r="E57" i="141"/>
  <c r="D57" i="141"/>
  <c r="I56" i="141"/>
  <c r="I55" i="141"/>
  <c r="I54" i="141"/>
  <c r="L53" i="141"/>
  <c r="K53" i="141"/>
  <c r="J53" i="141"/>
  <c r="H53" i="141"/>
  <c r="G53" i="141"/>
  <c r="F53" i="141"/>
  <c r="E53" i="141"/>
  <c r="D53" i="141"/>
  <c r="I52" i="141"/>
  <c r="I51" i="141"/>
  <c r="L50" i="141"/>
  <c r="K50" i="141"/>
  <c r="J50" i="141"/>
  <c r="H50" i="141"/>
  <c r="G50" i="141"/>
  <c r="F50" i="141"/>
  <c r="E50" i="141"/>
  <c r="D50" i="141"/>
  <c r="I49" i="141"/>
  <c r="I48" i="141"/>
  <c r="L47" i="141"/>
  <c r="K47" i="141"/>
  <c r="J47" i="141"/>
  <c r="H47" i="141"/>
  <c r="G47" i="141"/>
  <c r="F47" i="141"/>
  <c r="E47" i="141"/>
  <c r="D47" i="141"/>
  <c r="I46" i="141"/>
  <c r="I45" i="141"/>
  <c r="I44" i="141"/>
  <c r="I43" i="141"/>
  <c r="I42" i="141"/>
  <c r="L41" i="141"/>
  <c r="K41" i="141"/>
  <c r="J41" i="141"/>
  <c r="H41" i="141"/>
  <c r="G41" i="141"/>
  <c r="F41" i="141"/>
  <c r="E41" i="141"/>
  <c r="D41" i="141"/>
  <c r="I40" i="141"/>
  <c r="I39" i="141"/>
  <c r="I38" i="141"/>
  <c r="I37" i="141"/>
  <c r="I36" i="141"/>
  <c r="I35" i="141"/>
  <c r="I33" i="141"/>
  <c r="I32" i="141"/>
  <c r="I31" i="141"/>
  <c r="L30" i="141"/>
  <c r="K30" i="141"/>
  <c r="J30" i="141"/>
  <c r="H30" i="141"/>
  <c r="G30" i="141"/>
  <c r="F30" i="141"/>
  <c r="E30" i="141"/>
  <c r="D30" i="141"/>
  <c r="I61" i="142"/>
  <c r="I60" i="142"/>
  <c r="I59" i="142"/>
  <c r="I58" i="142"/>
  <c r="L57" i="142"/>
  <c r="K57" i="142"/>
  <c r="J57" i="142"/>
  <c r="H57" i="142"/>
  <c r="G57" i="142"/>
  <c r="F57" i="142"/>
  <c r="E57" i="142"/>
  <c r="D57" i="142"/>
  <c r="I56" i="142"/>
  <c r="I55" i="142"/>
  <c r="I54" i="142"/>
  <c r="L53" i="142"/>
  <c r="K53" i="142"/>
  <c r="J53" i="142"/>
  <c r="H53" i="142"/>
  <c r="G53" i="142"/>
  <c r="F53" i="142"/>
  <c r="E53" i="142"/>
  <c r="D53" i="142"/>
  <c r="I52" i="142"/>
  <c r="I51" i="142"/>
  <c r="L50" i="142"/>
  <c r="K50" i="142"/>
  <c r="J50" i="142"/>
  <c r="H50" i="142"/>
  <c r="G50" i="142"/>
  <c r="F50" i="142"/>
  <c r="E50" i="142"/>
  <c r="D50" i="142"/>
  <c r="I49" i="142"/>
  <c r="I48" i="142"/>
  <c r="L47" i="142"/>
  <c r="K47" i="142"/>
  <c r="J47" i="142"/>
  <c r="H47" i="142"/>
  <c r="G47" i="142"/>
  <c r="F47" i="142"/>
  <c r="E47" i="142"/>
  <c r="D47" i="142"/>
  <c r="I46" i="142"/>
  <c r="I45" i="142"/>
  <c r="I44" i="142"/>
  <c r="I43" i="142"/>
  <c r="I42" i="142"/>
  <c r="L41" i="142"/>
  <c r="K41" i="142"/>
  <c r="J41" i="142"/>
  <c r="H41" i="142"/>
  <c r="G41" i="142"/>
  <c r="F41" i="142"/>
  <c r="E41" i="142"/>
  <c r="D41" i="142"/>
  <c r="I40" i="142"/>
  <c r="I39" i="142"/>
  <c r="I38" i="142"/>
  <c r="I37" i="142"/>
  <c r="I36" i="142"/>
  <c r="I35" i="142"/>
  <c r="I33" i="142"/>
  <c r="I32" i="142"/>
  <c r="I31" i="142"/>
  <c r="L30" i="142"/>
  <c r="K30" i="142"/>
  <c r="J30" i="142"/>
  <c r="H30" i="142"/>
  <c r="G30" i="142"/>
  <c r="F30" i="142"/>
  <c r="E30" i="142"/>
  <c r="D30" i="142"/>
  <c r="I61" i="143"/>
  <c r="I60" i="143"/>
  <c r="I59" i="143"/>
  <c r="I58" i="143"/>
  <c r="L57" i="143"/>
  <c r="K57" i="143"/>
  <c r="J57" i="143"/>
  <c r="H57" i="143"/>
  <c r="G57" i="143"/>
  <c r="F57" i="143"/>
  <c r="E57" i="143"/>
  <c r="D57" i="143"/>
  <c r="I56" i="143"/>
  <c r="I55" i="143"/>
  <c r="I54" i="143"/>
  <c r="L53" i="143"/>
  <c r="K53" i="143"/>
  <c r="J53" i="143"/>
  <c r="H53" i="143"/>
  <c r="G53" i="143"/>
  <c r="F53" i="143"/>
  <c r="E53" i="143"/>
  <c r="D53" i="143"/>
  <c r="I52" i="143"/>
  <c r="I51" i="143"/>
  <c r="L50" i="143"/>
  <c r="K50" i="143"/>
  <c r="J50" i="143"/>
  <c r="H50" i="143"/>
  <c r="G50" i="143"/>
  <c r="F50" i="143"/>
  <c r="E50" i="143"/>
  <c r="D50" i="143"/>
  <c r="I49" i="143"/>
  <c r="I48" i="143"/>
  <c r="L47" i="143"/>
  <c r="K47" i="143"/>
  <c r="J47" i="143"/>
  <c r="H47" i="143"/>
  <c r="G47" i="143"/>
  <c r="F47" i="143"/>
  <c r="E47" i="143"/>
  <c r="D47" i="143"/>
  <c r="I46" i="143"/>
  <c r="I45" i="143"/>
  <c r="I44" i="143"/>
  <c r="I43" i="143"/>
  <c r="I42" i="143"/>
  <c r="L41" i="143"/>
  <c r="K41" i="143"/>
  <c r="J41" i="143"/>
  <c r="H41" i="143"/>
  <c r="G41" i="143"/>
  <c r="F41" i="143"/>
  <c r="E41" i="143"/>
  <c r="D41" i="143"/>
  <c r="I40" i="143"/>
  <c r="I39" i="143"/>
  <c r="I38" i="143"/>
  <c r="I37" i="143"/>
  <c r="I36" i="143"/>
  <c r="I35" i="143"/>
  <c r="I33" i="143"/>
  <c r="I32" i="143"/>
  <c r="I31" i="143"/>
  <c r="L30" i="143"/>
  <c r="K30" i="143"/>
  <c r="J30" i="143"/>
  <c r="H30" i="143"/>
  <c r="G30" i="143"/>
  <c r="F30" i="143"/>
  <c r="E30" i="143"/>
  <c r="D30" i="143"/>
  <c r="I61" i="144"/>
  <c r="I60" i="144"/>
  <c r="I59" i="144"/>
  <c r="I58" i="144"/>
  <c r="L57" i="144"/>
  <c r="K57" i="144"/>
  <c r="J57" i="144"/>
  <c r="H57" i="144"/>
  <c r="G57" i="144"/>
  <c r="F57" i="144"/>
  <c r="E57" i="144"/>
  <c r="D57" i="144"/>
  <c r="I56" i="144"/>
  <c r="I55" i="144"/>
  <c r="I54" i="144"/>
  <c r="L53" i="144"/>
  <c r="K53" i="144"/>
  <c r="J53" i="144"/>
  <c r="H53" i="144"/>
  <c r="G53" i="144"/>
  <c r="F53" i="144"/>
  <c r="E53" i="144"/>
  <c r="D53" i="144"/>
  <c r="I52" i="144"/>
  <c r="I51" i="144"/>
  <c r="L50" i="144"/>
  <c r="K50" i="144"/>
  <c r="J50" i="144"/>
  <c r="H50" i="144"/>
  <c r="G50" i="144"/>
  <c r="F50" i="144"/>
  <c r="E50" i="144"/>
  <c r="D50" i="144"/>
  <c r="I49" i="144"/>
  <c r="I48" i="144"/>
  <c r="L47" i="144"/>
  <c r="K47" i="144"/>
  <c r="J47" i="144"/>
  <c r="H47" i="144"/>
  <c r="G47" i="144"/>
  <c r="F47" i="144"/>
  <c r="E47" i="144"/>
  <c r="D47" i="144"/>
  <c r="I46" i="144"/>
  <c r="I45" i="144"/>
  <c r="I44" i="144"/>
  <c r="M44" i="144"/>
  <c r="I43" i="144"/>
  <c r="I42" i="144"/>
  <c r="L41" i="144"/>
  <c r="K41" i="144"/>
  <c r="J41" i="144"/>
  <c r="H41" i="144"/>
  <c r="G41" i="144"/>
  <c r="F41" i="144"/>
  <c r="E41" i="144"/>
  <c r="D41" i="144"/>
  <c r="I40" i="144"/>
  <c r="I39" i="144"/>
  <c r="I38" i="144"/>
  <c r="M38" i="144"/>
  <c r="I37" i="144"/>
  <c r="I36" i="144"/>
  <c r="I35" i="144"/>
  <c r="I33" i="144"/>
  <c r="I32" i="144"/>
  <c r="I31" i="144"/>
  <c r="L30" i="144"/>
  <c r="K30" i="144"/>
  <c r="J30" i="144"/>
  <c r="H30" i="144"/>
  <c r="G30" i="144"/>
  <c r="F30" i="144"/>
  <c r="E30" i="144"/>
  <c r="D30" i="144"/>
  <c r="I61" i="145"/>
  <c r="I60" i="145"/>
  <c r="I59" i="145"/>
  <c r="I58" i="145"/>
  <c r="L57" i="145"/>
  <c r="K57" i="145"/>
  <c r="J57" i="145"/>
  <c r="H57" i="145"/>
  <c r="G57" i="145"/>
  <c r="F57" i="145"/>
  <c r="E57" i="145"/>
  <c r="D57" i="145"/>
  <c r="I56" i="145"/>
  <c r="I55" i="145"/>
  <c r="I54" i="145"/>
  <c r="L53" i="145"/>
  <c r="K53" i="145"/>
  <c r="J53" i="145"/>
  <c r="H53" i="145"/>
  <c r="G53" i="145"/>
  <c r="F53" i="145"/>
  <c r="E53" i="145"/>
  <c r="D53" i="145"/>
  <c r="I52" i="145"/>
  <c r="I51" i="145"/>
  <c r="L50" i="145"/>
  <c r="K50" i="145"/>
  <c r="J50" i="145"/>
  <c r="H50" i="145"/>
  <c r="G50" i="145"/>
  <c r="F50" i="145"/>
  <c r="E50" i="145"/>
  <c r="D50" i="145"/>
  <c r="I49" i="145"/>
  <c r="I48" i="145"/>
  <c r="L47" i="145"/>
  <c r="K47" i="145"/>
  <c r="J47" i="145"/>
  <c r="H47" i="145"/>
  <c r="G47" i="145"/>
  <c r="F47" i="145"/>
  <c r="E47" i="145"/>
  <c r="D47" i="145"/>
  <c r="I46" i="145"/>
  <c r="I45" i="145"/>
  <c r="I44" i="145"/>
  <c r="I43" i="145"/>
  <c r="I42" i="145"/>
  <c r="L41" i="145"/>
  <c r="K41" i="145"/>
  <c r="J41" i="145"/>
  <c r="H41" i="145"/>
  <c r="G41" i="145"/>
  <c r="F41" i="145"/>
  <c r="E41" i="145"/>
  <c r="D41" i="145"/>
  <c r="I40" i="145"/>
  <c r="I39" i="145"/>
  <c r="I38" i="145"/>
  <c r="I37" i="145"/>
  <c r="I36" i="145"/>
  <c r="I35" i="145"/>
  <c r="I33" i="145"/>
  <c r="I32" i="145"/>
  <c r="I31" i="145"/>
  <c r="L30" i="145"/>
  <c r="K30" i="145"/>
  <c r="J30" i="145"/>
  <c r="H30" i="145"/>
  <c r="G30" i="145"/>
  <c r="F30" i="145"/>
  <c r="E30" i="145"/>
  <c r="D30" i="145"/>
  <c r="I61" i="146"/>
  <c r="I60" i="146"/>
  <c r="M60" i="146"/>
  <c r="I59" i="146"/>
  <c r="I58" i="146"/>
  <c r="L57" i="146"/>
  <c r="K57" i="146"/>
  <c r="J57" i="146"/>
  <c r="H57" i="146"/>
  <c r="G57" i="146"/>
  <c r="F57" i="146"/>
  <c r="E57" i="146"/>
  <c r="D57" i="146"/>
  <c r="I56" i="146"/>
  <c r="I55" i="146"/>
  <c r="I54" i="146"/>
  <c r="L53" i="146"/>
  <c r="K53" i="146"/>
  <c r="J53" i="146"/>
  <c r="H53" i="146"/>
  <c r="G53" i="146"/>
  <c r="F53" i="146"/>
  <c r="E53" i="146"/>
  <c r="D53" i="146"/>
  <c r="I52" i="146"/>
  <c r="I51" i="146"/>
  <c r="L50" i="146"/>
  <c r="K50" i="146"/>
  <c r="J50" i="146"/>
  <c r="H50" i="146"/>
  <c r="G50" i="146"/>
  <c r="F50" i="146"/>
  <c r="E50" i="146"/>
  <c r="D50" i="146"/>
  <c r="I49" i="146"/>
  <c r="I48" i="146"/>
  <c r="L47" i="146"/>
  <c r="K47" i="146"/>
  <c r="J47" i="146"/>
  <c r="H47" i="146"/>
  <c r="G47" i="146"/>
  <c r="F47" i="146"/>
  <c r="E47" i="146"/>
  <c r="D47" i="146"/>
  <c r="I46" i="146"/>
  <c r="I45" i="146"/>
  <c r="I44" i="146"/>
  <c r="I43" i="146"/>
  <c r="I42" i="146"/>
  <c r="L41" i="146"/>
  <c r="K41" i="146"/>
  <c r="J41" i="146"/>
  <c r="H41" i="146"/>
  <c r="G41" i="146"/>
  <c r="F41" i="146"/>
  <c r="E41" i="146"/>
  <c r="D41" i="146"/>
  <c r="I40" i="146"/>
  <c r="I39" i="146"/>
  <c r="I38" i="146"/>
  <c r="I37" i="146"/>
  <c r="I36" i="146"/>
  <c r="M36" i="146"/>
  <c r="I35" i="146"/>
  <c r="I33" i="146"/>
  <c r="I32" i="146"/>
  <c r="M32" i="146"/>
  <c r="I31" i="146"/>
  <c r="L30" i="146"/>
  <c r="K30" i="146"/>
  <c r="J30" i="146"/>
  <c r="H30" i="146"/>
  <c r="G30" i="146"/>
  <c r="F30" i="146"/>
  <c r="E30" i="146"/>
  <c r="D30" i="146"/>
  <c r="I61" i="147"/>
  <c r="I60" i="147"/>
  <c r="I59" i="147"/>
  <c r="I58" i="147"/>
  <c r="M58" i="147"/>
  <c r="L57" i="147"/>
  <c r="K57" i="147"/>
  <c r="J57" i="147"/>
  <c r="H57" i="147"/>
  <c r="G57" i="147"/>
  <c r="F57" i="147"/>
  <c r="E57" i="147"/>
  <c r="D57" i="147"/>
  <c r="I56" i="147"/>
  <c r="M56" i="147"/>
  <c r="I55" i="147"/>
  <c r="M55" i="147"/>
  <c r="I54" i="147"/>
  <c r="L53" i="147"/>
  <c r="K53" i="147"/>
  <c r="J53" i="147"/>
  <c r="H53" i="147"/>
  <c r="G53" i="147"/>
  <c r="F53" i="147"/>
  <c r="E53" i="147"/>
  <c r="D53" i="147"/>
  <c r="I52" i="147"/>
  <c r="I51" i="147"/>
  <c r="L50" i="147"/>
  <c r="K50" i="147"/>
  <c r="J50" i="147"/>
  <c r="H50" i="147"/>
  <c r="G50" i="147"/>
  <c r="F50" i="147"/>
  <c r="E50" i="147"/>
  <c r="D50" i="147"/>
  <c r="I49" i="147"/>
  <c r="I48" i="147"/>
  <c r="L47" i="147"/>
  <c r="K47" i="147"/>
  <c r="J47" i="147"/>
  <c r="H47" i="147"/>
  <c r="G47" i="147"/>
  <c r="F47" i="147"/>
  <c r="E47" i="147"/>
  <c r="D47" i="147"/>
  <c r="I46" i="147"/>
  <c r="I45" i="147"/>
  <c r="I44" i="147"/>
  <c r="I43" i="147"/>
  <c r="I42" i="147"/>
  <c r="L41" i="147"/>
  <c r="K41" i="147"/>
  <c r="J41" i="147"/>
  <c r="H41" i="147"/>
  <c r="G41" i="147"/>
  <c r="F41" i="147"/>
  <c r="E41" i="147"/>
  <c r="D41" i="147"/>
  <c r="I40" i="147"/>
  <c r="I39" i="147"/>
  <c r="I38" i="147"/>
  <c r="I37" i="147"/>
  <c r="I36" i="147"/>
  <c r="I35" i="147"/>
  <c r="I33" i="147"/>
  <c r="I32" i="147"/>
  <c r="I31" i="147"/>
  <c r="L30" i="147"/>
  <c r="K30" i="147"/>
  <c r="J30" i="147"/>
  <c r="H30" i="147"/>
  <c r="H29" i="147"/>
  <c r="G30" i="147"/>
  <c r="G29" i="147"/>
  <c r="F30" i="147"/>
  <c r="E30" i="147"/>
  <c r="D30" i="147"/>
  <c r="J29" i="147"/>
  <c r="F29" i="147"/>
  <c r="I61" i="148"/>
  <c r="I60" i="148"/>
  <c r="M60" i="148"/>
  <c r="I59" i="148"/>
  <c r="I58" i="148"/>
  <c r="L57" i="148"/>
  <c r="K57" i="148"/>
  <c r="J57" i="148"/>
  <c r="H57" i="148"/>
  <c r="G57" i="148"/>
  <c r="F57" i="148"/>
  <c r="E57" i="148"/>
  <c r="D57" i="148"/>
  <c r="I56" i="148"/>
  <c r="M56" i="148"/>
  <c r="I55" i="148"/>
  <c r="I54" i="148"/>
  <c r="L53" i="148"/>
  <c r="K53" i="148"/>
  <c r="J53" i="148"/>
  <c r="H53" i="148"/>
  <c r="G53" i="148"/>
  <c r="F53" i="148"/>
  <c r="E53" i="148"/>
  <c r="D53" i="148"/>
  <c r="I52" i="148"/>
  <c r="I51" i="148"/>
  <c r="L50" i="148"/>
  <c r="K50" i="148"/>
  <c r="J50" i="148"/>
  <c r="H50" i="148"/>
  <c r="G50" i="148"/>
  <c r="F50" i="148"/>
  <c r="E50" i="148"/>
  <c r="D50" i="148"/>
  <c r="I49" i="148"/>
  <c r="I48" i="148"/>
  <c r="L47" i="148"/>
  <c r="K47" i="148"/>
  <c r="J47" i="148"/>
  <c r="H47" i="148"/>
  <c r="G47" i="148"/>
  <c r="F47" i="148"/>
  <c r="E47" i="148"/>
  <c r="D47" i="148"/>
  <c r="I46" i="148"/>
  <c r="I45" i="148"/>
  <c r="I44" i="148"/>
  <c r="I43" i="148"/>
  <c r="I42" i="148"/>
  <c r="L41" i="148"/>
  <c r="K41" i="148"/>
  <c r="J41" i="148"/>
  <c r="H41" i="148"/>
  <c r="G41" i="148"/>
  <c r="F41" i="148"/>
  <c r="E41" i="148"/>
  <c r="D41" i="148"/>
  <c r="I40" i="148"/>
  <c r="I39" i="148"/>
  <c r="I38" i="148"/>
  <c r="I37" i="148"/>
  <c r="I36" i="148"/>
  <c r="I35" i="148"/>
  <c r="I33" i="148"/>
  <c r="I32" i="148"/>
  <c r="I31" i="148"/>
  <c r="L30" i="148"/>
  <c r="K30" i="148"/>
  <c r="J30" i="148"/>
  <c r="H30" i="148"/>
  <c r="G30" i="148"/>
  <c r="F30" i="148"/>
  <c r="E30" i="148"/>
  <c r="D30" i="148"/>
  <c r="J29" i="148"/>
  <c r="F29" i="148"/>
  <c r="I61" i="149"/>
  <c r="I60" i="149"/>
  <c r="I59" i="149"/>
  <c r="I58" i="149"/>
  <c r="L57" i="149"/>
  <c r="K57" i="149"/>
  <c r="J57" i="149"/>
  <c r="H57" i="149"/>
  <c r="G57" i="149"/>
  <c r="F57" i="149"/>
  <c r="E57" i="149"/>
  <c r="D57" i="149"/>
  <c r="I56" i="149"/>
  <c r="I55" i="149"/>
  <c r="I54" i="149"/>
  <c r="L53" i="149"/>
  <c r="K53" i="149"/>
  <c r="J53" i="149"/>
  <c r="H53" i="149"/>
  <c r="G53" i="149"/>
  <c r="F53" i="149"/>
  <c r="E53" i="149"/>
  <c r="D53" i="149"/>
  <c r="I52" i="149"/>
  <c r="I51" i="149"/>
  <c r="L50" i="149"/>
  <c r="K50" i="149"/>
  <c r="J50" i="149"/>
  <c r="H50" i="149"/>
  <c r="G50" i="149"/>
  <c r="F50" i="149"/>
  <c r="E50" i="149"/>
  <c r="D50" i="149"/>
  <c r="I49" i="149"/>
  <c r="I48" i="149"/>
  <c r="L47" i="149"/>
  <c r="K47" i="149"/>
  <c r="J47" i="149"/>
  <c r="H47" i="149"/>
  <c r="G47" i="149"/>
  <c r="F47" i="149"/>
  <c r="E47" i="149"/>
  <c r="D47" i="149"/>
  <c r="I46" i="149"/>
  <c r="I45" i="149"/>
  <c r="I44" i="149"/>
  <c r="I43" i="149"/>
  <c r="I42" i="149"/>
  <c r="L41" i="149"/>
  <c r="K41" i="149"/>
  <c r="J41" i="149"/>
  <c r="H41" i="149"/>
  <c r="G41" i="149"/>
  <c r="F41" i="149"/>
  <c r="E41" i="149"/>
  <c r="D41" i="149"/>
  <c r="I40" i="149"/>
  <c r="I39" i="149"/>
  <c r="I38" i="149"/>
  <c r="I37" i="149"/>
  <c r="I36" i="149"/>
  <c r="I35" i="149"/>
  <c r="I33" i="149"/>
  <c r="I32" i="149"/>
  <c r="I31" i="149"/>
  <c r="L30" i="149"/>
  <c r="K30" i="149"/>
  <c r="J30" i="149"/>
  <c r="H30" i="149"/>
  <c r="G30" i="149"/>
  <c r="F30" i="149"/>
  <c r="E30" i="149"/>
  <c r="D30" i="149"/>
  <c r="I61" i="150"/>
  <c r="I60" i="150"/>
  <c r="I59" i="150"/>
  <c r="I58" i="150"/>
  <c r="L57" i="150"/>
  <c r="K57" i="150"/>
  <c r="J57" i="150"/>
  <c r="H57" i="150"/>
  <c r="G57" i="150"/>
  <c r="F57" i="150"/>
  <c r="E57" i="150"/>
  <c r="D57" i="150"/>
  <c r="I56" i="150"/>
  <c r="I55" i="150"/>
  <c r="I54" i="150"/>
  <c r="L53" i="150"/>
  <c r="K53" i="150"/>
  <c r="J53" i="150"/>
  <c r="H53" i="150"/>
  <c r="G53" i="150"/>
  <c r="F53" i="150"/>
  <c r="E53" i="150"/>
  <c r="D53" i="150"/>
  <c r="I52" i="150"/>
  <c r="I51" i="150"/>
  <c r="L50" i="150"/>
  <c r="K50" i="150"/>
  <c r="J50" i="150"/>
  <c r="H50" i="150"/>
  <c r="G50" i="150"/>
  <c r="F50" i="150"/>
  <c r="E50" i="150"/>
  <c r="D50" i="150"/>
  <c r="I49" i="150"/>
  <c r="I48" i="150"/>
  <c r="L47" i="150"/>
  <c r="K47" i="150"/>
  <c r="J47" i="150"/>
  <c r="H47" i="150"/>
  <c r="G47" i="150"/>
  <c r="F47" i="150"/>
  <c r="E47" i="150"/>
  <c r="D47" i="150"/>
  <c r="I46" i="150"/>
  <c r="I45" i="150"/>
  <c r="I44" i="150"/>
  <c r="I43" i="150"/>
  <c r="I42" i="150"/>
  <c r="L41" i="150"/>
  <c r="K41" i="150"/>
  <c r="J41" i="150"/>
  <c r="H41" i="150"/>
  <c r="G41" i="150"/>
  <c r="F41" i="150"/>
  <c r="E41" i="150"/>
  <c r="D41" i="150"/>
  <c r="I40" i="150"/>
  <c r="I39" i="150"/>
  <c r="I38" i="150"/>
  <c r="I37" i="150"/>
  <c r="I36" i="150"/>
  <c r="I35" i="150"/>
  <c r="I33" i="150"/>
  <c r="I32" i="150"/>
  <c r="I31" i="150"/>
  <c r="L30" i="150"/>
  <c r="K30" i="150"/>
  <c r="J30" i="150"/>
  <c r="H30" i="150"/>
  <c r="G30" i="150"/>
  <c r="F30" i="150"/>
  <c r="E30" i="150"/>
  <c r="D30" i="150"/>
  <c r="L29" i="150"/>
  <c r="D29" i="150"/>
  <c r="I61" i="151"/>
  <c r="I60" i="151"/>
  <c r="I59" i="151"/>
  <c r="I58" i="151"/>
  <c r="L57" i="151"/>
  <c r="K57" i="151"/>
  <c r="J57" i="151"/>
  <c r="H57" i="151"/>
  <c r="G57" i="151"/>
  <c r="F57" i="151"/>
  <c r="E57" i="151"/>
  <c r="D57" i="151"/>
  <c r="I56" i="151"/>
  <c r="I55" i="151"/>
  <c r="I54" i="151"/>
  <c r="L53" i="151"/>
  <c r="K53" i="151"/>
  <c r="J53" i="151"/>
  <c r="H53" i="151"/>
  <c r="G53" i="151"/>
  <c r="F53" i="151"/>
  <c r="E53" i="151"/>
  <c r="D53" i="151"/>
  <c r="I52" i="151"/>
  <c r="I51" i="151"/>
  <c r="L50" i="151"/>
  <c r="K50" i="151"/>
  <c r="J50" i="151"/>
  <c r="H50" i="151"/>
  <c r="G50" i="151"/>
  <c r="F50" i="151"/>
  <c r="E50" i="151"/>
  <c r="D50" i="151"/>
  <c r="I49" i="151"/>
  <c r="I48" i="151"/>
  <c r="L47" i="151"/>
  <c r="K47" i="151"/>
  <c r="J47" i="151"/>
  <c r="H47" i="151"/>
  <c r="G47" i="151"/>
  <c r="F47" i="151"/>
  <c r="E47" i="151"/>
  <c r="D47" i="151"/>
  <c r="I46" i="151"/>
  <c r="I45" i="151"/>
  <c r="I44" i="151"/>
  <c r="I43" i="151"/>
  <c r="I42" i="151"/>
  <c r="L41" i="151"/>
  <c r="K41" i="151"/>
  <c r="J41" i="151"/>
  <c r="H41" i="151"/>
  <c r="G41" i="151"/>
  <c r="F41" i="151"/>
  <c r="E41" i="151"/>
  <c r="D41" i="151"/>
  <c r="I40" i="151"/>
  <c r="I39" i="151"/>
  <c r="I38" i="151"/>
  <c r="I37" i="151"/>
  <c r="I36" i="151"/>
  <c r="I35" i="151"/>
  <c r="I33" i="151"/>
  <c r="I32" i="151"/>
  <c r="I31" i="151"/>
  <c r="L30" i="151"/>
  <c r="K30" i="151"/>
  <c r="J30" i="151"/>
  <c r="H30" i="151"/>
  <c r="G30" i="151"/>
  <c r="F30" i="151"/>
  <c r="E30" i="151"/>
  <c r="D30" i="151"/>
  <c r="I61" i="152"/>
  <c r="I60" i="152"/>
  <c r="I59" i="152"/>
  <c r="I58" i="152"/>
  <c r="L57" i="152"/>
  <c r="K57" i="152"/>
  <c r="J57" i="152"/>
  <c r="H57" i="152"/>
  <c r="G57" i="152"/>
  <c r="F57" i="152"/>
  <c r="E57" i="152"/>
  <c r="D57" i="152"/>
  <c r="I56" i="152"/>
  <c r="I55" i="152"/>
  <c r="I54" i="152"/>
  <c r="L53" i="152"/>
  <c r="K53" i="152"/>
  <c r="J53" i="152"/>
  <c r="H53" i="152"/>
  <c r="G53" i="152"/>
  <c r="F53" i="152"/>
  <c r="E53" i="152"/>
  <c r="D53" i="152"/>
  <c r="I52" i="152"/>
  <c r="I51" i="152"/>
  <c r="L50" i="152"/>
  <c r="K50" i="152"/>
  <c r="J50" i="152"/>
  <c r="H50" i="152"/>
  <c r="G50" i="152"/>
  <c r="F50" i="152"/>
  <c r="E50" i="152"/>
  <c r="D50" i="152"/>
  <c r="I49" i="152"/>
  <c r="I48" i="152"/>
  <c r="L47" i="152"/>
  <c r="K47" i="152"/>
  <c r="J47" i="152"/>
  <c r="H47" i="152"/>
  <c r="G47" i="152"/>
  <c r="F47" i="152"/>
  <c r="E47" i="152"/>
  <c r="D47" i="152"/>
  <c r="I46" i="152"/>
  <c r="I45" i="152"/>
  <c r="I44" i="152"/>
  <c r="I43" i="152"/>
  <c r="I42" i="152"/>
  <c r="L41" i="152"/>
  <c r="K41" i="152"/>
  <c r="J41" i="152"/>
  <c r="H41" i="152"/>
  <c r="G41" i="152"/>
  <c r="F41" i="152"/>
  <c r="E41" i="152"/>
  <c r="D41" i="152"/>
  <c r="I40" i="152"/>
  <c r="I39" i="152"/>
  <c r="I38" i="152"/>
  <c r="I37" i="152"/>
  <c r="I36" i="152"/>
  <c r="I35" i="152"/>
  <c r="I33" i="152"/>
  <c r="I32" i="152"/>
  <c r="I31" i="152"/>
  <c r="L30" i="152"/>
  <c r="K30" i="152"/>
  <c r="J30" i="152"/>
  <c r="H30" i="152"/>
  <c r="G30" i="152"/>
  <c r="F30" i="152"/>
  <c r="E30" i="152"/>
  <c r="D30" i="152"/>
  <c r="I61" i="153"/>
  <c r="I60" i="153"/>
  <c r="I59" i="153"/>
  <c r="I58" i="153"/>
  <c r="L57" i="153"/>
  <c r="K57" i="153"/>
  <c r="J57" i="153"/>
  <c r="H57" i="153"/>
  <c r="G57" i="153"/>
  <c r="F57" i="153"/>
  <c r="E57" i="153"/>
  <c r="D57" i="153"/>
  <c r="I56" i="153"/>
  <c r="I55" i="153"/>
  <c r="I54" i="153"/>
  <c r="L53" i="153"/>
  <c r="K53" i="153"/>
  <c r="J53" i="153"/>
  <c r="H53" i="153"/>
  <c r="G53" i="153"/>
  <c r="F53" i="153"/>
  <c r="E53" i="153"/>
  <c r="D53" i="153"/>
  <c r="I52" i="153"/>
  <c r="I51" i="153"/>
  <c r="L50" i="153"/>
  <c r="K50" i="153"/>
  <c r="J50" i="153"/>
  <c r="H50" i="153"/>
  <c r="G50" i="153"/>
  <c r="F50" i="153"/>
  <c r="E50" i="153"/>
  <c r="D50" i="153"/>
  <c r="I49" i="153"/>
  <c r="I48" i="153"/>
  <c r="L47" i="153"/>
  <c r="K47" i="153"/>
  <c r="J47" i="153"/>
  <c r="H47" i="153"/>
  <c r="G47" i="153"/>
  <c r="F47" i="153"/>
  <c r="E47" i="153"/>
  <c r="D47" i="153"/>
  <c r="I46" i="153"/>
  <c r="I45" i="153"/>
  <c r="I44" i="153"/>
  <c r="I43" i="153"/>
  <c r="I42" i="153"/>
  <c r="L41" i="153"/>
  <c r="K41" i="153"/>
  <c r="J41" i="153"/>
  <c r="H41" i="153"/>
  <c r="G41" i="153"/>
  <c r="F41" i="153"/>
  <c r="E41" i="153"/>
  <c r="D41" i="153"/>
  <c r="I40" i="153"/>
  <c r="I39" i="153"/>
  <c r="I38" i="153"/>
  <c r="I37" i="153"/>
  <c r="I36" i="153"/>
  <c r="I35" i="153"/>
  <c r="I33" i="153"/>
  <c r="I32" i="153"/>
  <c r="I31" i="153"/>
  <c r="L30" i="153"/>
  <c r="K30" i="153"/>
  <c r="J30" i="153"/>
  <c r="H30" i="153"/>
  <c r="G30" i="153"/>
  <c r="F30" i="153"/>
  <c r="E30" i="153"/>
  <c r="D30" i="153"/>
  <c r="I61" i="154"/>
  <c r="I60" i="154"/>
  <c r="I59" i="154"/>
  <c r="I58" i="154"/>
  <c r="L57" i="154"/>
  <c r="K57" i="154"/>
  <c r="J57" i="154"/>
  <c r="H57" i="154"/>
  <c r="G57" i="154"/>
  <c r="F57" i="154"/>
  <c r="E57" i="154"/>
  <c r="D57" i="154"/>
  <c r="I56" i="154"/>
  <c r="I55" i="154"/>
  <c r="I54" i="154"/>
  <c r="L53" i="154"/>
  <c r="K53" i="154"/>
  <c r="J53" i="154"/>
  <c r="H53" i="154"/>
  <c r="G53" i="154"/>
  <c r="F53" i="154"/>
  <c r="E53" i="154"/>
  <c r="D53" i="154"/>
  <c r="I52" i="154"/>
  <c r="I51" i="154"/>
  <c r="L50" i="154"/>
  <c r="K50" i="154"/>
  <c r="J50" i="154"/>
  <c r="H50" i="154"/>
  <c r="G50" i="154"/>
  <c r="F50" i="154"/>
  <c r="E50" i="154"/>
  <c r="D50" i="154"/>
  <c r="I49" i="154"/>
  <c r="I48" i="154"/>
  <c r="L47" i="154"/>
  <c r="K47" i="154"/>
  <c r="J47" i="154"/>
  <c r="H47" i="154"/>
  <c r="G47" i="154"/>
  <c r="F47" i="154"/>
  <c r="E47" i="154"/>
  <c r="D47" i="154"/>
  <c r="I46" i="154"/>
  <c r="I45" i="154"/>
  <c r="I44" i="154"/>
  <c r="M44" i="154"/>
  <c r="I43" i="154"/>
  <c r="I42" i="154"/>
  <c r="L41" i="154"/>
  <c r="K41" i="154"/>
  <c r="J41" i="154"/>
  <c r="H41" i="154"/>
  <c r="G41" i="154"/>
  <c r="F41" i="154"/>
  <c r="E41" i="154"/>
  <c r="D41" i="154"/>
  <c r="I40" i="154"/>
  <c r="I39" i="154"/>
  <c r="I38" i="154"/>
  <c r="M38" i="154"/>
  <c r="I37" i="154"/>
  <c r="I36" i="154"/>
  <c r="I35" i="154"/>
  <c r="I33" i="154"/>
  <c r="I32" i="154"/>
  <c r="I31" i="154"/>
  <c r="L30" i="154"/>
  <c r="K30" i="154"/>
  <c r="J30" i="154"/>
  <c r="H30" i="154"/>
  <c r="G30" i="154"/>
  <c r="F30" i="154"/>
  <c r="E30" i="154"/>
  <c r="D30" i="154"/>
  <c r="I61" i="155"/>
  <c r="I60" i="155"/>
  <c r="I59" i="155"/>
  <c r="I58" i="155"/>
  <c r="L57" i="155"/>
  <c r="K57" i="155"/>
  <c r="J57" i="155"/>
  <c r="H57" i="155"/>
  <c r="G57" i="155"/>
  <c r="F57" i="155"/>
  <c r="E57" i="155"/>
  <c r="D57" i="155"/>
  <c r="I56" i="155"/>
  <c r="I55" i="155"/>
  <c r="I54" i="155"/>
  <c r="L53" i="155"/>
  <c r="K53" i="155"/>
  <c r="J53" i="155"/>
  <c r="H53" i="155"/>
  <c r="G53" i="155"/>
  <c r="F53" i="155"/>
  <c r="E53" i="155"/>
  <c r="D53" i="155"/>
  <c r="I52" i="155"/>
  <c r="I51" i="155"/>
  <c r="L50" i="155"/>
  <c r="K50" i="155"/>
  <c r="J50" i="155"/>
  <c r="H50" i="155"/>
  <c r="G50" i="155"/>
  <c r="F50" i="155"/>
  <c r="E50" i="155"/>
  <c r="D50" i="155"/>
  <c r="I49" i="155"/>
  <c r="I48" i="155"/>
  <c r="L47" i="155"/>
  <c r="K47" i="155"/>
  <c r="J47" i="155"/>
  <c r="H47" i="155"/>
  <c r="G47" i="155"/>
  <c r="F47" i="155"/>
  <c r="E47" i="155"/>
  <c r="D47" i="155"/>
  <c r="I46" i="155"/>
  <c r="I45" i="155"/>
  <c r="I44" i="155"/>
  <c r="I43" i="155"/>
  <c r="I42" i="155"/>
  <c r="L41" i="155"/>
  <c r="K41" i="155"/>
  <c r="J41" i="155"/>
  <c r="H41" i="155"/>
  <c r="G41" i="155"/>
  <c r="F41" i="155"/>
  <c r="E41" i="155"/>
  <c r="D41" i="155"/>
  <c r="I40" i="155"/>
  <c r="I39" i="155"/>
  <c r="I38" i="155"/>
  <c r="I37" i="155"/>
  <c r="I36" i="155"/>
  <c r="I35" i="155"/>
  <c r="I33" i="155"/>
  <c r="I32" i="155"/>
  <c r="I31" i="155"/>
  <c r="L30" i="155"/>
  <c r="K30" i="155"/>
  <c r="J30" i="155"/>
  <c r="H30" i="155"/>
  <c r="G30" i="155"/>
  <c r="F30" i="155"/>
  <c r="E30" i="155"/>
  <c r="D30" i="155"/>
  <c r="J29" i="155"/>
  <c r="F29" i="155"/>
  <c r="I61" i="156"/>
  <c r="I60" i="156"/>
  <c r="I59" i="156"/>
  <c r="I58" i="156"/>
  <c r="L57" i="156"/>
  <c r="K57" i="156"/>
  <c r="J57" i="156"/>
  <c r="H57" i="156"/>
  <c r="G57" i="156"/>
  <c r="F57" i="156"/>
  <c r="E57" i="156"/>
  <c r="D57" i="156"/>
  <c r="I56" i="156"/>
  <c r="I55" i="156"/>
  <c r="I54" i="156"/>
  <c r="L53" i="156"/>
  <c r="K53" i="156"/>
  <c r="J53" i="156"/>
  <c r="H53" i="156"/>
  <c r="G53" i="156"/>
  <c r="F53" i="156"/>
  <c r="E53" i="156"/>
  <c r="D53" i="156"/>
  <c r="I52" i="156"/>
  <c r="I51" i="156"/>
  <c r="L50" i="156"/>
  <c r="K50" i="156"/>
  <c r="J50" i="156"/>
  <c r="H50" i="156"/>
  <c r="G50" i="156"/>
  <c r="F50" i="156"/>
  <c r="E50" i="156"/>
  <c r="D50" i="156"/>
  <c r="I49" i="156"/>
  <c r="I48" i="156"/>
  <c r="L47" i="156"/>
  <c r="K47" i="156"/>
  <c r="J47" i="156"/>
  <c r="H47" i="156"/>
  <c r="G47" i="156"/>
  <c r="F47" i="156"/>
  <c r="E47" i="156"/>
  <c r="D47" i="156"/>
  <c r="I46" i="156"/>
  <c r="I45" i="156"/>
  <c r="I44" i="156"/>
  <c r="I43" i="156"/>
  <c r="I42" i="156"/>
  <c r="L41" i="156"/>
  <c r="K41" i="156"/>
  <c r="J41" i="156"/>
  <c r="H41" i="156"/>
  <c r="G41" i="156"/>
  <c r="F41" i="156"/>
  <c r="E41" i="156"/>
  <c r="D41" i="156"/>
  <c r="I40" i="156"/>
  <c r="I39" i="156"/>
  <c r="I38" i="156"/>
  <c r="I37" i="156"/>
  <c r="I36" i="156"/>
  <c r="I35" i="156"/>
  <c r="I33" i="156"/>
  <c r="I32" i="156"/>
  <c r="I31" i="156"/>
  <c r="L30" i="156"/>
  <c r="K30" i="156"/>
  <c r="J30" i="156"/>
  <c r="H30" i="156"/>
  <c r="G30" i="156"/>
  <c r="F30" i="156"/>
  <c r="E30" i="156"/>
  <c r="D30" i="156"/>
  <c r="I61" i="157"/>
  <c r="I60" i="157"/>
  <c r="I59" i="157"/>
  <c r="I58" i="157"/>
  <c r="L57" i="157"/>
  <c r="K57" i="157"/>
  <c r="J57" i="157"/>
  <c r="H57" i="157"/>
  <c r="G57" i="157"/>
  <c r="F57" i="157"/>
  <c r="E57" i="157"/>
  <c r="D57" i="157"/>
  <c r="I56" i="157"/>
  <c r="I55" i="157"/>
  <c r="I54" i="157"/>
  <c r="L53" i="157"/>
  <c r="K53" i="157"/>
  <c r="J53" i="157"/>
  <c r="H53" i="157"/>
  <c r="G53" i="157"/>
  <c r="F53" i="157"/>
  <c r="E53" i="157"/>
  <c r="D53" i="157"/>
  <c r="I52" i="157"/>
  <c r="I51" i="157"/>
  <c r="L50" i="157"/>
  <c r="K50" i="157"/>
  <c r="J50" i="157"/>
  <c r="H50" i="157"/>
  <c r="G50" i="157"/>
  <c r="F50" i="157"/>
  <c r="E50" i="157"/>
  <c r="D50" i="157"/>
  <c r="I49" i="157"/>
  <c r="I48" i="157"/>
  <c r="L47" i="157"/>
  <c r="K47" i="157"/>
  <c r="J47" i="157"/>
  <c r="H47" i="157"/>
  <c r="G47" i="157"/>
  <c r="F47" i="157"/>
  <c r="E47" i="157"/>
  <c r="D47" i="157"/>
  <c r="I46" i="157"/>
  <c r="I45" i="157"/>
  <c r="I44" i="157"/>
  <c r="I43" i="157"/>
  <c r="I42" i="157"/>
  <c r="L41" i="157"/>
  <c r="K41" i="157"/>
  <c r="J41" i="157"/>
  <c r="H41" i="157"/>
  <c r="G41" i="157"/>
  <c r="F41" i="157"/>
  <c r="E41" i="157"/>
  <c r="D41" i="157"/>
  <c r="I40" i="157"/>
  <c r="I39" i="157"/>
  <c r="I38" i="157"/>
  <c r="I37" i="157"/>
  <c r="I36" i="157"/>
  <c r="I35" i="157"/>
  <c r="I33" i="157"/>
  <c r="I32" i="157"/>
  <c r="I31" i="157"/>
  <c r="L30" i="157"/>
  <c r="K30" i="157"/>
  <c r="J30" i="157"/>
  <c r="H30" i="157"/>
  <c r="G30" i="157"/>
  <c r="F30" i="157"/>
  <c r="E30" i="157"/>
  <c r="D30" i="157"/>
  <c r="E29" i="157"/>
  <c r="I61" i="158"/>
  <c r="I60" i="158"/>
  <c r="I59" i="158"/>
  <c r="I58" i="158"/>
  <c r="L57" i="158"/>
  <c r="K57" i="158"/>
  <c r="J57" i="158"/>
  <c r="H57" i="158"/>
  <c r="G57" i="158"/>
  <c r="F57" i="158"/>
  <c r="E57" i="158"/>
  <c r="D57" i="158"/>
  <c r="I56" i="158"/>
  <c r="I55" i="158"/>
  <c r="I54" i="158"/>
  <c r="L53" i="158"/>
  <c r="K53" i="158"/>
  <c r="J53" i="158"/>
  <c r="H53" i="158"/>
  <c r="G53" i="158"/>
  <c r="F53" i="158"/>
  <c r="E53" i="158"/>
  <c r="D53" i="158"/>
  <c r="I52" i="158"/>
  <c r="I51" i="158"/>
  <c r="L50" i="158"/>
  <c r="K50" i="158"/>
  <c r="J50" i="158"/>
  <c r="H50" i="158"/>
  <c r="G50" i="158"/>
  <c r="F50" i="158"/>
  <c r="E50" i="158"/>
  <c r="D50" i="158"/>
  <c r="I49" i="158"/>
  <c r="I48" i="158"/>
  <c r="L47" i="158"/>
  <c r="K47" i="158"/>
  <c r="J47" i="158"/>
  <c r="H47" i="158"/>
  <c r="G47" i="158"/>
  <c r="F47" i="158"/>
  <c r="E47" i="158"/>
  <c r="D47" i="158"/>
  <c r="I46" i="158"/>
  <c r="I45" i="158"/>
  <c r="I44" i="158"/>
  <c r="I43" i="158"/>
  <c r="I42" i="158"/>
  <c r="L41" i="158"/>
  <c r="K41" i="158"/>
  <c r="J41" i="158"/>
  <c r="H41" i="158"/>
  <c r="G41" i="158"/>
  <c r="F41" i="158"/>
  <c r="E41" i="158"/>
  <c r="D41" i="158"/>
  <c r="I40" i="158"/>
  <c r="I39" i="158"/>
  <c r="I38" i="158"/>
  <c r="I37" i="158"/>
  <c r="I36" i="158"/>
  <c r="I35" i="158"/>
  <c r="I33" i="158"/>
  <c r="I32" i="158"/>
  <c r="I31" i="158"/>
  <c r="L30" i="158"/>
  <c r="K30" i="158"/>
  <c r="J30" i="158"/>
  <c r="H30" i="158"/>
  <c r="G30" i="158"/>
  <c r="F30" i="158"/>
  <c r="E30" i="158"/>
  <c r="D30" i="158"/>
  <c r="I61" i="159"/>
  <c r="I60" i="159"/>
  <c r="I59" i="159"/>
  <c r="I58" i="159"/>
  <c r="L57" i="159"/>
  <c r="K57" i="159"/>
  <c r="J57" i="159"/>
  <c r="H57" i="159"/>
  <c r="G57" i="159"/>
  <c r="F57" i="159"/>
  <c r="E57" i="159"/>
  <c r="D57" i="159"/>
  <c r="I56" i="159"/>
  <c r="I55" i="159"/>
  <c r="I54" i="159"/>
  <c r="L53" i="159"/>
  <c r="K53" i="159"/>
  <c r="J53" i="159"/>
  <c r="H53" i="159"/>
  <c r="G53" i="159"/>
  <c r="F53" i="159"/>
  <c r="E53" i="159"/>
  <c r="D53" i="159"/>
  <c r="I52" i="159"/>
  <c r="I51" i="159"/>
  <c r="L50" i="159"/>
  <c r="K50" i="159"/>
  <c r="J50" i="159"/>
  <c r="H50" i="159"/>
  <c r="G50" i="159"/>
  <c r="F50" i="159"/>
  <c r="E50" i="159"/>
  <c r="D50" i="159"/>
  <c r="I49" i="159"/>
  <c r="I48" i="159"/>
  <c r="L47" i="159"/>
  <c r="K47" i="159"/>
  <c r="J47" i="159"/>
  <c r="H47" i="159"/>
  <c r="G47" i="159"/>
  <c r="F47" i="159"/>
  <c r="E47" i="159"/>
  <c r="D47" i="159"/>
  <c r="I46" i="159"/>
  <c r="I45" i="159"/>
  <c r="I44" i="159"/>
  <c r="I43" i="159"/>
  <c r="I42" i="159"/>
  <c r="L41" i="159"/>
  <c r="K41" i="159"/>
  <c r="J41" i="159"/>
  <c r="H41" i="159"/>
  <c r="G41" i="159"/>
  <c r="F41" i="159"/>
  <c r="E41" i="159"/>
  <c r="D41" i="159"/>
  <c r="I40" i="159"/>
  <c r="I39" i="159"/>
  <c r="I38" i="159"/>
  <c r="I37" i="159"/>
  <c r="I36" i="159"/>
  <c r="I35" i="159"/>
  <c r="I33" i="159"/>
  <c r="I32" i="159"/>
  <c r="I31" i="159"/>
  <c r="L30" i="159"/>
  <c r="K30" i="159"/>
  <c r="J30" i="159"/>
  <c r="H30" i="159"/>
  <c r="G30" i="159"/>
  <c r="F30" i="159"/>
  <c r="E30" i="159"/>
  <c r="D30" i="159"/>
  <c r="I61" i="160"/>
  <c r="I60" i="160"/>
  <c r="I59" i="160"/>
  <c r="I58" i="160"/>
  <c r="L57" i="160"/>
  <c r="K57" i="160"/>
  <c r="J57" i="160"/>
  <c r="H57" i="160"/>
  <c r="G57" i="160"/>
  <c r="F57" i="160"/>
  <c r="E57" i="160"/>
  <c r="D57" i="160"/>
  <c r="I56" i="160"/>
  <c r="I55" i="160"/>
  <c r="I54" i="160"/>
  <c r="L53" i="160"/>
  <c r="K53" i="160"/>
  <c r="J53" i="160"/>
  <c r="H53" i="160"/>
  <c r="G53" i="160"/>
  <c r="F53" i="160"/>
  <c r="E53" i="160"/>
  <c r="D53" i="160"/>
  <c r="I52" i="160"/>
  <c r="I51" i="160"/>
  <c r="L50" i="160"/>
  <c r="K50" i="160"/>
  <c r="J50" i="160"/>
  <c r="H50" i="160"/>
  <c r="G50" i="160"/>
  <c r="F50" i="160"/>
  <c r="E50" i="160"/>
  <c r="D50" i="160"/>
  <c r="I49" i="160"/>
  <c r="I48" i="160"/>
  <c r="L47" i="160"/>
  <c r="K47" i="160"/>
  <c r="J47" i="160"/>
  <c r="H47" i="160"/>
  <c r="G47" i="160"/>
  <c r="F47" i="160"/>
  <c r="E47" i="160"/>
  <c r="D47" i="160"/>
  <c r="I46" i="160"/>
  <c r="I45" i="160"/>
  <c r="I44" i="160"/>
  <c r="I43" i="160"/>
  <c r="I42" i="160"/>
  <c r="L41" i="160"/>
  <c r="K41" i="160"/>
  <c r="J41" i="160"/>
  <c r="H41" i="160"/>
  <c r="G41" i="160"/>
  <c r="F41" i="160"/>
  <c r="E41" i="160"/>
  <c r="D41" i="160"/>
  <c r="I40" i="160"/>
  <c r="I39" i="160"/>
  <c r="I38" i="160"/>
  <c r="I37" i="160"/>
  <c r="I36" i="160"/>
  <c r="I35" i="160"/>
  <c r="I33" i="160"/>
  <c r="I32" i="160"/>
  <c r="I31" i="160"/>
  <c r="L30" i="160"/>
  <c r="K30" i="160"/>
  <c r="J30" i="160"/>
  <c r="H30" i="160"/>
  <c r="G30" i="160"/>
  <c r="F30" i="160"/>
  <c r="E30" i="160"/>
  <c r="D30" i="160"/>
  <c r="I61" i="161"/>
  <c r="I60" i="161"/>
  <c r="I59" i="161"/>
  <c r="I58" i="161"/>
  <c r="L57" i="161"/>
  <c r="K57" i="161"/>
  <c r="J57" i="161"/>
  <c r="H57" i="161"/>
  <c r="G57" i="161"/>
  <c r="F57" i="161"/>
  <c r="E57" i="161"/>
  <c r="D57" i="161"/>
  <c r="I56" i="161"/>
  <c r="I55" i="161"/>
  <c r="I54" i="161"/>
  <c r="L53" i="161"/>
  <c r="K53" i="161"/>
  <c r="J53" i="161"/>
  <c r="H53" i="161"/>
  <c r="G53" i="161"/>
  <c r="F53" i="161"/>
  <c r="E53" i="161"/>
  <c r="D53" i="161"/>
  <c r="I52" i="161"/>
  <c r="I51" i="161"/>
  <c r="L50" i="161"/>
  <c r="K50" i="161"/>
  <c r="J50" i="161"/>
  <c r="H50" i="161"/>
  <c r="G50" i="161"/>
  <c r="F50" i="161"/>
  <c r="E50" i="161"/>
  <c r="D50" i="161"/>
  <c r="I49" i="161"/>
  <c r="I48" i="161"/>
  <c r="L47" i="161"/>
  <c r="K47" i="161"/>
  <c r="J47" i="161"/>
  <c r="H47" i="161"/>
  <c r="G47" i="161"/>
  <c r="F47" i="161"/>
  <c r="E47" i="161"/>
  <c r="D47" i="161"/>
  <c r="I46" i="161"/>
  <c r="I45" i="161"/>
  <c r="I44" i="161"/>
  <c r="I43" i="161"/>
  <c r="I42" i="161"/>
  <c r="L41" i="161"/>
  <c r="K41" i="161"/>
  <c r="J41" i="161"/>
  <c r="H41" i="161"/>
  <c r="G41" i="161"/>
  <c r="F41" i="161"/>
  <c r="E41" i="161"/>
  <c r="D41" i="161"/>
  <c r="I40" i="161"/>
  <c r="I39" i="161"/>
  <c r="I38" i="161"/>
  <c r="I37" i="161"/>
  <c r="I36" i="161"/>
  <c r="I35" i="161"/>
  <c r="I33" i="161"/>
  <c r="I32" i="161"/>
  <c r="I31" i="161"/>
  <c r="L30" i="161"/>
  <c r="K30" i="161"/>
  <c r="J30" i="161"/>
  <c r="H30" i="161"/>
  <c r="G30" i="161"/>
  <c r="F30" i="161"/>
  <c r="E30" i="161"/>
  <c r="D30" i="161"/>
  <c r="I61" i="291"/>
  <c r="I60" i="291"/>
  <c r="I59" i="291"/>
  <c r="I58" i="291"/>
  <c r="L57" i="291"/>
  <c r="K57" i="291"/>
  <c r="J57" i="291"/>
  <c r="H57" i="291"/>
  <c r="G57" i="291"/>
  <c r="F57" i="291"/>
  <c r="E57" i="291"/>
  <c r="D57" i="291"/>
  <c r="I56" i="291"/>
  <c r="I55" i="291"/>
  <c r="I54" i="291"/>
  <c r="L53" i="291"/>
  <c r="K53" i="291"/>
  <c r="J53" i="291"/>
  <c r="H53" i="291"/>
  <c r="G53" i="291"/>
  <c r="F53" i="291"/>
  <c r="E53" i="291"/>
  <c r="D53" i="291"/>
  <c r="I52" i="291"/>
  <c r="I51" i="291"/>
  <c r="L50" i="291"/>
  <c r="K50" i="291"/>
  <c r="J50" i="291"/>
  <c r="H50" i="291"/>
  <c r="G50" i="291"/>
  <c r="F50" i="291"/>
  <c r="E50" i="291"/>
  <c r="D50" i="291"/>
  <c r="I49" i="291"/>
  <c r="I48" i="291"/>
  <c r="L47" i="291"/>
  <c r="K47" i="291"/>
  <c r="J47" i="291"/>
  <c r="H47" i="291"/>
  <c r="G47" i="291"/>
  <c r="F47" i="291"/>
  <c r="E47" i="291"/>
  <c r="D47" i="291"/>
  <c r="I46" i="291"/>
  <c r="I45" i="291"/>
  <c r="I44" i="291"/>
  <c r="I43" i="291"/>
  <c r="I42" i="291"/>
  <c r="L41" i="291"/>
  <c r="K41" i="291"/>
  <c r="J41" i="291"/>
  <c r="H41" i="291"/>
  <c r="G41" i="291"/>
  <c r="F41" i="291"/>
  <c r="E41" i="291"/>
  <c r="D41" i="291"/>
  <c r="I40" i="291"/>
  <c r="I39" i="291"/>
  <c r="I38" i="291"/>
  <c r="I37" i="291"/>
  <c r="I36" i="291"/>
  <c r="I35" i="291"/>
  <c r="I33" i="291"/>
  <c r="I32" i="291"/>
  <c r="I31" i="291"/>
  <c r="L30" i="291"/>
  <c r="K30" i="291"/>
  <c r="J30" i="291"/>
  <c r="H30" i="291"/>
  <c r="G30" i="291"/>
  <c r="F30" i="291"/>
  <c r="E30" i="291"/>
  <c r="D30" i="291"/>
  <c r="I61" i="292"/>
  <c r="I60" i="292"/>
  <c r="I59" i="292"/>
  <c r="I58" i="292"/>
  <c r="L57" i="292"/>
  <c r="K57" i="292"/>
  <c r="J57" i="292"/>
  <c r="H57" i="292"/>
  <c r="G57" i="292"/>
  <c r="F57" i="292"/>
  <c r="E57" i="292"/>
  <c r="D57" i="292"/>
  <c r="I56" i="292"/>
  <c r="I55" i="292"/>
  <c r="I54" i="292"/>
  <c r="L53" i="292"/>
  <c r="K53" i="292"/>
  <c r="J53" i="292"/>
  <c r="H53" i="292"/>
  <c r="G53" i="292"/>
  <c r="F53" i="292"/>
  <c r="E53" i="292"/>
  <c r="D53" i="292"/>
  <c r="I52" i="292"/>
  <c r="I51" i="292"/>
  <c r="L50" i="292"/>
  <c r="K50" i="292"/>
  <c r="J50" i="292"/>
  <c r="H50" i="292"/>
  <c r="G50" i="292"/>
  <c r="F50" i="292"/>
  <c r="E50" i="292"/>
  <c r="D50" i="292"/>
  <c r="I49" i="292"/>
  <c r="I48" i="292"/>
  <c r="L47" i="292"/>
  <c r="K47" i="292"/>
  <c r="J47" i="292"/>
  <c r="H47" i="292"/>
  <c r="G47" i="292"/>
  <c r="F47" i="292"/>
  <c r="E47" i="292"/>
  <c r="D47" i="292"/>
  <c r="I46" i="292"/>
  <c r="I45" i="292"/>
  <c r="I44" i="292"/>
  <c r="I43" i="292"/>
  <c r="I42" i="292"/>
  <c r="L41" i="292"/>
  <c r="K41" i="292"/>
  <c r="J41" i="292"/>
  <c r="H41" i="292"/>
  <c r="G41" i="292"/>
  <c r="F41" i="292"/>
  <c r="E41" i="292"/>
  <c r="D41" i="292"/>
  <c r="I40" i="292"/>
  <c r="I39" i="292"/>
  <c r="I38" i="292"/>
  <c r="I37" i="292"/>
  <c r="I36" i="292"/>
  <c r="I35" i="292"/>
  <c r="I33" i="292"/>
  <c r="I32" i="292"/>
  <c r="I31" i="292"/>
  <c r="L30" i="292"/>
  <c r="K30" i="292"/>
  <c r="J30" i="292"/>
  <c r="H30" i="292"/>
  <c r="G30" i="292"/>
  <c r="F30" i="292"/>
  <c r="E30" i="292"/>
  <c r="D30" i="292"/>
  <c r="I61" i="293"/>
  <c r="I60" i="293"/>
  <c r="I59" i="293"/>
  <c r="I58" i="293"/>
  <c r="L57" i="293"/>
  <c r="K57" i="293"/>
  <c r="J57" i="293"/>
  <c r="H57" i="293"/>
  <c r="G57" i="293"/>
  <c r="F57" i="293"/>
  <c r="E57" i="293"/>
  <c r="D57" i="293"/>
  <c r="I56" i="293"/>
  <c r="I55" i="293"/>
  <c r="I54" i="293"/>
  <c r="L53" i="293"/>
  <c r="K53" i="293"/>
  <c r="J53" i="293"/>
  <c r="H53" i="293"/>
  <c r="G53" i="293"/>
  <c r="F53" i="293"/>
  <c r="E53" i="293"/>
  <c r="D53" i="293"/>
  <c r="I52" i="293"/>
  <c r="I51" i="293"/>
  <c r="L50" i="293"/>
  <c r="K50" i="293"/>
  <c r="J50" i="293"/>
  <c r="H50" i="293"/>
  <c r="G50" i="293"/>
  <c r="F50" i="293"/>
  <c r="E50" i="293"/>
  <c r="D50" i="293"/>
  <c r="I49" i="293"/>
  <c r="I48" i="293"/>
  <c r="L47" i="293"/>
  <c r="K47" i="293"/>
  <c r="J47" i="293"/>
  <c r="H47" i="293"/>
  <c r="G47" i="293"/>
  <c r="F47" i="293"/>
  <c r="E47" i="293"/>
  <c r="D47" i="293"/>
  <c r="I46" i="293"/>
  <c r="I45" i="293"/>
  <c r="I44" i="293"/>
  <c r="I43" i="293"/>
  <c r="I42" i="293"/>
  <c r="L41" i="293"/>
  <c r="K41" i="293"/>
  <c r="J41" i="293"/>
  <c r="H41" i="293"/>
  <c r="G41" i="293"/>
  <c r="F41" i="293"/>
  <c r="E41" i="293"/>
  <c r="D41" i="293"/>
  <c r="I40" i="293"/>
  <c r="I39" i="293"/>
  <c r="I38" i="293"/>
  <c r="I37" i="293"/>
  <c r="I36" i="293"/>
  <c r="I35" i="293"/>
  <c r="I33" i="293"/>
  <c r="I32" i="293"/>
  <c r="I31" i="293"/>
  <c r="L30" i="293"/>
  <c r="K30" i="293"/>
  <c r="J30" i="293"/>
  <c r="H30" i="293"/>
  <c r="G30" i="293"/>
  <c r="F30" i="293"/>
  <c r="E30" i="293"/>
  <c r="D30" i="293"/>
  <c r="I61" i="294"/>
  <c r="I60" i="294"/>
  <c r="I59" i="294"/>
  <c r="I58" i="294"/>
  <c r="L57" i="294"/>
  <c r="K57" i="294"/>
  <c r="J57" i="294"/>
  <c r="H57" i="294"/>
  <c r="G57" i="294"/>
  <c r="F57" i="294"/>
  <c r="E57" i="294"/>
  <c r="D57" i="294"/>
  <c r="I56" i="294"/>
  <c r="I55" i="294"/>
  <c r="I54" i="294"/>
  <c r="L53" i="294"/>
  <c r="K53" i="294"/>
  <c r="J53" i="294"/>
  <c r="H53" i="294"/>
  <c r="G53" i="294"/>
  <c r="F53" i="294"/>
  <c r="E53" i="294"/>
  <c r="D53" i="294"/>
  <c r="I52" i="294"/>
  <c r="I51" i="294"/>
  <c r="L50" i="294"/>
  <c r="K50" i="294"/>
  <c r="J50" i="294"/>
  <c r="H50" i="294"/>
  <c r="G50" i="294"/>
  <c r="F50" i="294"/>
  <c r="E50" i="294"/>
  <c r="D50" i="294"/>
  <c r="I49" i="294"/>
  <c r="I48" i="294"/>
  <c r="L47" i="294"/>
  <c r="K47" i="294"/>
  <c r="J47" i="294"/>
  <c r="H47" i="294"/>
  <c r="G47" i="294"/>
  <c r="F47" i="294"/>
  <c r="E47" i="294"/>
  <c r="D47" i="294"/>
  <c r="I46" i="294"/>
  <c r="I45" i="294"/>
  <c r="I44" i="294"/>
  <c r="I43" i="294"/>
  <c r="I42" i="294"/>
  <c r="L41" i="294"/>
  <c r="K41" i="294"/>
  <c r="J41" i="294"/>
  <c r="H41" i="294"/>
  <c r="G41" i="294"/>
  <c r="F41" i="294"/>
  <c r="E41" i="294"/>
  <c r="D41" i="294"/>
  <c r="I40" i="294"/>
  <c r="I39" i="294"/>
  <c r="I38" i="294"/>
  <c r="I37" i="294"/>
  <c r="I36" i="294"/>
  <c r="I35" i="294"/>
  <c r="I33" i="294"/>
  <c r="I32" i="294"/>
  <c r="I31" i="294"/>
  <c r="L30" i="294"/>
  <c r="K30" i="294"/>
  <c r="J30" i="294"/>
  <c r="H30" i="294"/>
  <c r="G30" i="294"/>
  <c r="F30" i="294"/>
  <c r="E30" i="294"/>
  <c r="D30" i="294"/>
  <c r="L29" i="294"/>
  <c r="K29" i="294"/>
  <c r="J29" i="294"/>
  <c r="H29" i="294"/>
  <c r="G29" i="294"/>
  <c r="F29" i="294"/>
  <c r="E29" i="294"/>
  <c r="D29" i="294"/>
  <c r="I61" i="295"/>
  <c r="I60" i="295"/>
  <c r="I59" i="295"/>
  <c r="I58" i="295"/>
  <c r="L57" i="295"/>
  <c r="K57" i="295"/>
  <c r="J57" i="295"/>
  <c r="H57" i="295"/>
  <c r="G57" i="295"/>
  <c r="F57" i="295"/>
  <c r="E57" i="295"/>
  <c r="D57" i="295"/>
  <c r="I56" i="295"/>
  <c r="I55" i="295"/>
  <c r="I54" i="295"/>
  <c r="L53" i="295"/>
  <c r="K53" i="295"/>
  <c r="J53" i="295"/>
  <c r="H53" i="295"/>
  <c r="G53" i="295"/>
  <c r="F53" i="295"/>
  <c r="E53" i="295"/>
  <c r="D53" i="295"/>
  <c r="I52" i="295"/>
  <c r="I51" i="295"/>
  <c r="L50" i="295"/>
  <c r="K50" i="295"/>
  <c r="J50" i="295"/>
  <c r="H50" i="295"/>
  <c r="G50" i="295"/>
  <c r="F50" i="295"/>
  <c r="E50" i="295"/>
  <c r="D50" i="295"/>
  <c r="I49" i="295"/>
  <c r="I48" i="295"/>
  <c r="L47" i="295"/>
  <c r="K47" i="295"/>
  <c r="J47" i="295"/>
  <c r="H47" i="295"/>
  <c r="G47" i="295"/>
  <c r="F47" i="295"/>
  <c r="E47" i="295"/>
  <c r="D47" i="295"/>
  <c r="I46" i="295"/>
  <c r="I45" i="295"/>
  <c r="I44" i="295"/>
  <c r="I43" i="295"/>
  <c r="I42" i="295"/>
  <c r="L41" i="295"/>
  <c r="K41" i="295"/>
  <c r="J41" i="295"/>
  <c r="H41" i="295"/>
  <c r="G41" i="295"/>
  <c r="F41" i="295"/>
  <c r="E41" i="295"/>
  <c r="D41" i="295"/>
  <c r="I40" i="295"/>
  <c r="I39" i="295"/>
  <c r="I38" i="295"/>
  <c r="I37" i="295"/>
  <c r="I36" i="295"/>
  <c r="I35" i="295"/>
  <c r="I33" i="295"/>
  <c r="I32" i="295"/>
  <c r="I31" i="295"/>
  <c r="L30" i="295"/>
  <c r="K30" i="295"/>
  <c r="J30" i="295"/>
  <c r="H30" i="295"/>
  <c r="G30" i="295"/>
  <c r="F30" i="295"/>
  <c r="E30" i="295"/>
  <c r="D30" i="295"/>
  <c r="I61" i="296"/>
  <c r="I60" i="296"/>
  <c r="I59" i="296"/>
  <c r="I58" i="296"/>
  <c r="L57" i="296"/>
  <c r="K57" i="296"/>
  <c r="J57" i="296"/>
  <c r="H57" i="296"/>
  <c r="G57" i="296"/>
  <c r="F57" i="296"/>
  <c r="E57" i="296"/>
  <c r="D57" i="296"/>
  <c r="I56" i="296"/>
  <c r="I55" i="296"/>
  <c r="I54" i="296"/>
  <c r="L53" i="296"/>
  <c r="K53" i="296"/>
  <c r="J53" i="296"/>
  <c r="H53" i="296"/>
  <c r="G53" i="296"/>
  <c r="F53" i="296"/>
  <c r="E53" i="296"/>
  <c r="D53" i="296"/>
  <c r="I52" i="296"/>
  <c r="I51" i="296"/>
  <c r="L50" i="296"/>
  <c r="K50" i="296"/>
  <c r="J50" i="296"/>
  <c r="H50" i="296"/>
  <c r="G50" i="296"/>
  <c r="F50" i="296"/>
  <c r="E50" i="296"/>
  <c r="D50" i="296"/>
  <c r="I49" i="296"/>
  <c r="M49" i="296"/>
  <c r="I48" i="296"/>
  <c r="L47" i="296"/>
  <c r="K47" i="296"/>
  <c r="J47" i="296"/>
  <c r="H47" i="296"/>
  <c r="G47" i="296"/>
  <c r="F47" i="296"/>
  <c r="E47" i="296"/>
  <c r="D47" i="296"/>
  <c r="I46" i="296"/>
  <c r="I45" i="296"/>
  <c r="I44" i="296"/>
  <c r="I43" i="296"/>
  <c r="I42" i="296"/>
  <c r="L41" i="296"/>
  <c r="K41" i="296"/>
  <c r="J41" i="296"/>
  <c r="H41" i="296"/>
  <c r="G41" i="296"/>
  <c r="F41" i="296"/>
  <c r="E41" i="296"/>
  <c r="D41" i="296"/>
  <c r="I40" i="296"/>
  <c r="I39" i="296"/>
  <c r="I38" i="296"/>
  <c r="I37" i="296"/>
  <c r="I36" i="296"/>
  <c r="I35" i="296"/>
  <c r="I33" i="296"/>
  <c r="I32" i="296"/>
  <c r="I31" i="296"/>
  <c r="L30" i="296"/>
  <c r="K30" i="296"/>
  <c r="J30" i="296"/>
  <c r="H30" i="296"/>
  <c r="G30" i="296"/>
  <c r="F30" i="296"/>
  <c r="E30" i="296"/>
  <c r="D30" i="296"/>
  <c r="I61" i="297"/>
  <c r="I60" i="297"/>
  <c r="I59" i="297"/>
  <c r="I58" i="297"/>
  <c r="L57" i="297"/>
  <c r="K57" i="297"/>
  <c r="J57" i="297"/>
  <c r="H57" i="297"/>
  <c r="G57" i="297"/>
  <c r="F57" i="297"/>
  <c r="E57" i="297"/>
  <c r="D57" i="297"/>
  <c r="I56" i="297"/>
  <c r="I55" i="297"/>
  <c r="I54" i="297"/>
  <c r="L53" i="297"/>
  <c r="K53" i="297"/>
  <c r="J53" i="297"/>
  <c r="H53" i="297"/>
  <c r="G53" i="297"/>
  <c r="F53" i="297"/>
  <c r="E53" i="297"/>
  <c r="D53" i="297"/>
  <c r="I52" i="297"/>
  <c r="I51" i="297"/>
  <c r="L50" i="297"/>
  <c r="K50" i="297"/>
  <c r="J50" i="297"/>
  <c r="H50" i="297"/>
  <c r="G50" i="297"/>
  <c r="F50" i="297"/>
  <c r="E50" i="297"/>
  <c r="D50" i="297"/>
  <c r="I49" i="297"/>
  <c r="I48" i="297"/>
  <c r="L47" i="297"/>
  <c r="K47" i="297"/>
  <c r="J47" i="297"/>
  <c r="H47" i="297"/>
  <c r="G47" i="297"/>
  <c r="F47" i="297"/>
  <c r="E47" i="297"/>
  <c r="D47" i="297"/>
  <c r="I46" i="297"/>
  <c r="I45" i="297"/>
  <c r="I44" i="297"/>
  <c r="I43" i="297"/>
  <c r="I42" i="297"/>
  <c r="L41" i="297"/>
  <c r="K41" i="297"/>
  <c r="J41" i="297"/>
  <c r="H41" i="297"/>
  <c r="G41" i="297"/>
  <c r="F41" i="297"/>
  <c r="E41" i="297"/>
  <c r="D41" i="297"/>
  <c r="I40" i="297"/>
  <c r="I39" i="297"/>
  <c r="I38" i="297"/>
  <c r="I37" i="297"/>
  <c r="I36" i="297"/>
  <c r="I35" i="297"/>
  <c r="I33" i="297"/>
  <c r="I32" i="297"/>
  <c r="I31" i="297"/>
  <c r="L30" i="297"/>
  <c r="K30" i="297"/>
  <c r="J30" i="297"/>
  <c r="H30" i="297"/>
  <c r="G30" i="297"/>
  <c r="F30" i="297"/>
  <c r="E30" i="297"/>
  <c r="D30" i="297"/>
  <c r="I61" i="298"/>
  <c r="I60" i="298"/>
  <c r="I59" i="298"/>
  <c r="I58" i="298"/>
  <c r="L57" i="298"/>
  <c r="K57" i="298"/>
  <c r="J57" i="298"/>
  <c r="H57" i="298"/>
  <c r="G57" i="298"/>
  <c r="F57" i="298"/>
  <c r="E57" i="298"/>
  <c r="D57" i="298"/>
  <c r="I56" i="298"/>
  <c r="I55" i="298"/>
  <c r="I54" i="298"/>
  <c r="L53" i="298"/>
  <c r="K53" i="298"/>
  <c r="J53" i="298"/>
  <c r="H53" i="298"/>
  <c r="G53" i="298"/>
  <c r="F53" i="298"/>
  <c r="E53" i="298"/>
  <c r="D53" i="298"/>
  <c r="I52" i="298"/>
  <c r="I51" i="298"/>
  <c r="L50" i="298"/>
  <c r="K50" i="298"/>
  <c r="J50" i="298"/>
  <c r="H50" i="298"/>
  <c r="G50" i="298"/>
  <c r="F50" i="298"/>
  <c r="E50" i="298"/>
  <c r="D50" i="298"/>
  <c r="I49" i="298"/>
  <c r="I48" i="298"/>
  <c r="L47" i="298"/>
  <c r="K47" i="298"/>
  <c r="J47" i="298"/>
  <c r="H47" i="298"/>
  <c r="G47" i="298"/>
  <c r="F47" i="298"/>
  <c r="E47" i="298"/>
  <c r="D47" i="298"/>
  <c r="I46" i="298"/>
  <c r="I45" i="298"/>
  <c r="I44" i="298"/>
  <c r="I43" i="298"/>
  <c r="I42" i="298"/>
  <c r="L41" i="298"/>
  <c r="K41" i="298"/>
  <c r="J41" i="298"/>
  <c r="H41" i="298"/>
  <c r="G41" i="298"/>
  <c r="F41" i="298"/>
  <c r="E41" i="298"/>
  <c r="D41" i="298"/>
  <c r="I40" i="298"/>
  <c r="I39" i="298"/>
  <c r="I38" i="298"/>
  <c r="I37" i="298"/>
  <c r="I36" i="298"/>
  <c r="I35" i="298"/>
  <c r="I33" i="298"/>
  <c r="I32" i="298"/>
  <c r="I31" i="298"/>
  <c r="L30" i="298"/>
  <c r="K30" i="298"/>
  <c r="J30" i="298"/>
  <c r="H30" i="298"/>
  <c r="G30" i="298"/>
  <c r="F30" i="298"/>
  <c r="E30" i="298"/>
  <c r="D30" i="298"/>
  <c r="I61" i="299"/>
  <c r="I60" i="299"/>
  <c r="I59" i="299"/>
  <c r="I58" i="299"/>
  <c r="L57" i="299"/>
  <c r="K57" i="299"/>
  <c r="J57" i="299"/>
  <c r="H57" i="299"/>
  <c r="G57" i="299"/>
  <c r="F57" i="299"/>
  <c r="E57" i="299"/>
  <c r="D57" i="299"/>
  <c r="I56" i="299"/>
  <c r="I55" i="299"/>
  <c r="I54" i="299"/>
  <c r="L53" i="299"/>
  <c r="K53" i="299"/>
  <c r="J53" i="299"/>
  <c r="H53" i="299"/>
  <c r="G53" i="299"/>
  <c r="F53" i="299"/>
  <c r="E53" i="299"/>
  <c r="D53" i="299"/>
  <c r="I52" i="299"/>
  <c r="I51" i="299"/>
  <c r="L50" i="299"/>
  <c r="K50" i="299"/>
  <c r="J50" i="299"/>
  <c r="H50" i="299"/>
  <c r="G50" i="299"/>
  <c r="F50" i="299"/>
  <c r="E50" i="299"/>
  <c r="D50" i="299"/>
  <c r="I49" i="299"/>
  <c r="I48" i="299"/>
  <c r="L47" i="299"/>
  <c r="K47" i="299"/>
  <c r="J47" i="299"/>
  <c r="H47" i="299"/>
  <c r="G47" i="299"/>
  <c r="F47" i="299"/>
  <c r="E47" i="299"/>
  <c r="D47" i="299"/>
  <c r="I46" i="299"/>
  <c r="M46" i="299"/>
  <c r="I45" i="299"/>
  <c r="M45" i="299"/>
  <c r="I44" i="299"/>
  <c r="I43" i="299"/>
  <c r="I42" i="299"/>
  <c r="L41" i="299"/>
  <c r="K41" i="299"/>
  <c r="J41" i="299"/>
  <c r="H41" i="299"/>
  <c r="G41" i="299"/>
  <c r="F41" i="299"/>
  <c r="E41" i="299"/>
  <c r="D41" i="299"/>
  <c r="I40" i="299"/>
  <c r="I39" i="299"/>
  <c r="I38" i="299"/>
  <c r="I37" i="299"/>
  <c r="I36" i="299"/>
  <c r="I35" i="299"/>
  <c r="I33" i="299"/>
  <c r="I32" i="299"/>
  <c r="I31" i="299"/>
  <c r="L30" i="299"/>
  <c r="K30" i="299"/>
  <c r="J30" i="299"/>
  <c r="H30" i="299"/>
  <c r="G30" i="299"/>
  <c r="F30" i="299"/>
  <c r="E30" i="299"/>
  <c r="D30" i="299"/>
  <c r="I61" i="300"/>
  <c r="I60" i="300"/>
  <c r="I59" i="300"/>
  <c r="I58" i="300"/>
  <c r="L57" i="300"/>
  <c r="K57" i="300"/>
  <c r="J57" i="300"/>
  <c r="H57" i="300"/>
  <c r="G57" i="300"/>
  <c r="F57" i="300"/>
  <c r="E57" i="300"/>
  <c r="D57" i="300"/>
  <c r="I56" i="300"/>
  <c r="I55" i="300"/>
  <c r="I54" i="300"/>
  <c r="L53" i="300"/>
  <c r="K53" i="300"/>
  <c r="J53" i="300"/>
  <c r="H53" i="300"/>
  <c r="G53" i="300"/>
  <c r="F53" i="300"/>
  <c r="E53" i="300"/>
  <c r="D53" i="300"/>
  <c r="I52" i="300"/>
  <c r="I51" i="300"/>
  <c r="L50" i="300"/>
  <c r="K50" i="300"/>
  <c r="J50" i="300"/>
  <c r="H50" i="300"/>
  <c r="G50" i="300"/>
  <c r="F50" i="300"/>
  <c r="E50" i="300"/>
  <c r="D50" i="300"/>
  <c r="I49" i="300"/>
  <c r="I48" i="300"/>
  <c r="L47" i="300"/>
  <c r="K47" i="300"/>
  <c r="J47" i="300"/>
  <c r="H47" i="300"/>
  <c r="G47" i="300"/>
  <c r="F47" i="300"/>
  <c r="E47" i="300"/>
  <c r="D47" i="300"/>
  <c r="I46" i="300"/>
  <c r="I45" i="300"/>
  <c r="I44" i="300"/>
  <c r="I43" i="300"/>
  <c r="I42" i="300"/>
  <c r="L41" i="300"/>
  <c r="K41" i="300"/>
  <c r="J41" i="300"/>
  <c r="H41" i="300"/>
  <c r="G41" i="300"/>
  <c r="F41" i="300"/>
  <c r="E41" i="300"/>
  <c r="D41" i="300"/>
  <c r="I40" i="300"/>
  <c r="I39" i="300"/>
  <c r="I38" i="300"/>
  <c r="I37" i="300"/>
  <c r="I36" i="300"/>
  <c r="I35" i="300"/>
  <c r="I33" i="300"/>
  <c r="I32" i="300"/>
  <c r="I31" i="300"/>
  <c r="L30" i="300"/>
  <c r="K30" i="300"/>
  <c r="J30" i="300"/>
  <c r="H30" i="300"/>
  <c r="G30" i="300"/>
  <c r="F30" i="300"/>
  <c r="E30" i="300"/>
  <c r="D30" i="300"/>
  <c r="I61" i="301"/>
  <c r="I60" i="301"/>
  <c r="I59" i="301"/>
  <c r="I58" i="301"/>
  <c r="L57" i="301"/>
  <c r="K57" i="301"/>
  <c r="J57" i="301"/>
  <c r="H57" i="301"/>
  <c r="G57" i="301"/>
  <c r="F57" i="301"/>
  <c r="E57" i="301"/>
  <c r="D57" i="301"/>
  <c r="I56" i="301"/>
  <c r="I55" i="301"/>
  <c r="I54" i="301"/>
  <c r="L53" i="301"/>
  <c r="K53" i="301"/>
  <c r="J53" i="301"/>
  <c r="H53" i="301"/>
  <c r="G53" i="301"/>
  <c r="F53" i="301"/>
  <c r="E53" i="301"/>
  <c r="D53" i="301"/>
  <c r="I52" i="301"/>
  <c r="I51" i="301"/>
  <c r="L50" i="301"/>
  <c r="K50" i="301"/>
  <c r="J50" i="301"/>
  <c r="H50" i="301"/>
  <c r="G50" i="301"/>
  <c r="F50" i="301"/>
  <c r="E50" i="301"/>
  <c r="D50" i="301"/>
  <c r="I49" i="301"/>
  <c r="I48" i="301"/>
  <c r="L47" i="301"/>
  <c r="K47" i="301"/>
  <c r="J47" i="301"/>
  <c r="H47" i="301"/>
  <c r="G47" i="301"/>
  <c r="F47" i="301"/>
  <c r="E47" i="301"/>
  <c r="D47" i="301"/>
  <c r="I46" i="301"/>
  <c r="I45" i="301"/>
  <c r="I44" i="301"/>
  <c r="I43" i="301"/>
  <c r="I42" i="301"/>
  <c r="L41" i="301"/>
  <c r="K41" i="301"/>
  <c r="J41" i="301"/>
  <c r="H41" i="301"/>
  <c r="G41" i="301"/>
  <c r="F41" i="301"/>
  <c r="E41" i="301"/>
  <c r="D41" i="301"/>
  <c r="I40" i="301"/>
  <c r="I39" i="301"/>
  <c r="I38" i="301"/>
  <c r="I37" i="301"/>
  <c r="I36" i="301"/>
  <c r="I35" i="301"/>
  <c r="I33" i="301"/>
  <c r="I32" i="301"/>
  <c r="I31" i="301"/>
  <c r="L30" i="301"/>
  <c r="K30" i="301"/>
  <c r="J30" i="301"/>
  <c r="H30" i="301"/>
  <c r="G30" i="301"/>
  <c r="F30" i="301"/>
  <c r="E30" i="301"/>
  <c r="D30" i="301"/>
  <c r="I61" i="302"/>
  <c r="I60" i="302"/>
  <c r="I59" i="302"/>
  <c r="I58" i="302"/>
  <c r="L57" i="302"/>
  <c r="K57" i="302"/>
  <c r="J57" i="302"/>
  <c r="H57" i="302"/>
  <c r="G57" i="302"/>
  <c r="F57" i="302"/>
  <c r="E57" i="302"/>
  <c r="D57" i="302"/>
  <c r="I56" i="302"/>
  <c r="I55" i="302"/>
  <c r="I54" i="302"/>
  <c r="L53" i="302"/>
  <c r="K53" i="302"/>
  <c r="J53" i="302"/>
  <c r="H53" i="302"/>
  <c r="G53" i="302"/>
  <c r="F53" i="302"/>
  <c r="E53" i="302"/>
  <c r="D53" i="302"/>
  <c r="I52" i="302"/>
  <c r="I51" i="302"/>
  <c r="L50" i="302"/>
  <c r="K50" i="302"/>
  <c r="J50" i="302"/>
  <c r="H50" i="302"/>
  <c r="G50" i="302"/>
  <c r="F50" i="302"/>
  <c r="E50" i="302"/>
  <c r="D50" i="302"/>
  <c r="I49" i="302"/>
  <c r="I48" i="302"/>
  <c r="L47" i="302"/>
  <c r="K47" i="302"/>
  <c r="J47" i="302"/>
  <c r="H47" i="302"/>
  <c r="G47" i="302"/>
  <c r="F47" i="302"/>
  <c r="E47" i="302"/>
  <c r="D47" i="302"/>
  <c r="I46" i="302"/>
  <c r="I45" i="302"/>
  <c r="I44" i="302"/>
  <c r="I43" i="302"/>
  <c r="I42" i="302"/>
  <c r="L41" i="302"/>
  <c r="K41" i="302"/>
  <c r="J41" i="302"/>
  <c r="H41" i="302"/>
  <c r="G41" i="302"/>
  <c r="F41" i="302"/>
  <c r="E41" i="302"/>
  <c r="D41" i="302"/>
  <c r="I40" i="302"/>
  <c r="I39" i="302"/>
  <c r="I38" i="302"/>
  <c r="I37" i="302"/>
  <c r="I36" i="302"/>
  <c r="I35" i="302"/>
  <c r="M35" i="302" s="1"/>
  <c r="I33" i="302"/>
  <c r="I32" i="302"/>
  <c r="I31" i="302"/>
  <c r="L30" i="302"/>
  <c r="K30" i="302"/>
  <c r="J30" i="302"/>
  <c r="H30" i="302"/>
  <c r="G30" i="302"/>
  <c r="F30" i="302"/>
  <c r="E30" i="302"/>
  <c r="D30" i="302"/>
  <c r="I61" i="303"/>
  <c r="I60" i="303"/>
  <c r="I59" i="303"/>
  <c r="I58" i="303"/>
  <c r="L57" i="303"/>
  <c r="K57" i="303"/>
  <c r="J57" i="303"/>
  <c r="H57" i="303"/>
  <c r="G57" i="303"/>
  <c r="F57" i="303"/>
  <c r="E57" i="303"/>
  <c r="D57" i="303"/>
  <c r="I56" i="303"/>
  <c r="I55" i="303"/>
  <c r="M55" i="303" s="1"/>
  <c r="I54" i="303"/>
  <c r="L53" i="303"/>
  <c r="K53" i="303"/>
  <c r="J53" i="303"/>
  <c r="H53" i="303"/>
  <c r="G53" i="303"/>
  <c r="F53" i="303"/>
  <c r="E53" i="303"/>
  <c r="D53" i="303"/>
  <c r="I52" i="303"/>
  <c r="I51" i="303"/>
  <c r="L50" i="303"/>
  <c r="K50" i="303"/>
  <c r="J50" i="303"/>
  <c r="H50" i="303"/>
  <c r="G50" i="303"/>
  <c r="F50" i="303"/>
  <c r="E50" i="303"/>
  <c r="D50" i="303"/>
  <c r="I49" i="303"/>
  <c r="I48" i="303"/>
  <c r="L47" i="303"/>
  <c r="K47" i="303"/>
  <c r="J47" i="303"/>
  <c r="H47" i="303"/>
  <c r="G47" i="303"/>
  <c r="F47" i="303"/>
  <c r="E47" i="303"/>
  <c r="D47" i="303"/>
  <c r="I46" i="303"/>
  <c r="I45" i="303"/>
  <c r="I44" i="303"/>
  <c r="I43" i="303"/>
  <c r="I42" i="303"/>
  <c r="L41" i="303"/>
  <c r="K41" i="303"/>
  <c r="J41" i="303"/>
  <c r="H41" i="303"/>
  <c r="G41" i="303"/>
  <c r="F41" i="303"/>
  <c r="E41" i="303"/>
  <c r="D41" i="303"/>
  <c r="I40" i="303"/>
  <c r="I39" i="303"/>
  <c r="I38" i="303"/>
  <c r="I37" i="303"/>
  <c r="I36" i="303"/>
  <c r="I35" i="303"/>
  <c r="I33" i="303"/>
  <c r="I32" i="303"/>
  <c r="I31" i="303"/>
  <c r="L30" i="303"/>
  <c r="K30" i="303"/>
  <c r="J30" i="303"/>
  <c r="H30" i="303"/>
  <c r="G30" i="303"/>
  <c r="F30" i="303"/>
  <c r="E30" i="303"/>
  <c r="D30" i="303"/>
  <c r="J29" i="303"/>
  <c r="I61" i="304"/>
  <c r="I60" i="304"/>
  <c r="I59" i="304"/>
  <c r="I58" i="304"/>
  <c r="L57" i="304"/>
  <c r="K57" i="304"/>
  <c r="J57" i="304"/>
  <c r="H57" i="304"/>
  <c r="G57" i="304"/>
  <c r="F57" i="304"/>
  <c r="E57" i="304"/>
  <c r="D57" i="304"/>
  <c r="I56" i="304"/>
  <c r="I55" i="304"/>
  <c r="I54" i="304"/>
  <c r="L53" i="304"/>
  <c r="K53" i="304"/>
  <c r="J53" i="304"/>
  <c r="H53" i="304"/>
  <c r="G53" i="304"/>
  <c r="F53" i="304"/>
  <c r="E53" i="304"/>
  <c r="D53" i="304"/>
  <c r="I52" i="304"/>
  <c r="M52" i="304"/>
  <c r="I51" i="304"/>
  <c r="L50" i="304"/>
  <c r="K50" i="304"/>
  <c r="J50" i="304"/>
  <c r="H50" i="304"/>
  <c r="G50" i="304"/>
  <c r="F50" i="304"/>
  <c r="E50" i="304"/>
  <c r="D50" i="304"/>
  <c r="I49" i="304"/>
  <c r="I48" i="304"/>
  <c r="L47" i="304"/>
  <c r="K47" i="304"/>
  <c r="J47" i="304"/>
  <c r="H47" i="304"/>
  <c r="G47" i="304"/>
  <c r="F47" i="304"/>
  <c r="E47" i="304"/>
  <c r="D47" i="304"/>
  <c r="I46" i="304"/>
  <c r="I45" i="304"/>
  <c r="I44" i="304"/>
  <c r="I43" i="304"/>
  <c r="I42" i="304"/>
  <c r="L41" i="304"/>
  <c r="K41" i="304"/>
  <c r="J41" i="304"/>
  <c r="H41" i="304"/>
  <c r="G41" i="304"/>
  <c r="F41" i="304"/>
  <c r="E41" i="304"/>
  <c r="E34" i="304"/>
  <c r="D41" i="304"/>
  <c r="I40" i="304"/>
  <c r="I39" i="304"/>
  <c r="I38" i="304"/>
  <c r="I37" i="304"/>
  <c r="I36" i="304"/>
  <c r="I35" i="304"/>
  <c r="I33" i="304"/>
  <c r="I32" i="304"/>
  <c r="I31" i="304"/>
  <c r="L30" i="304"/>
  <c r="K30" i="304"/>
  <c r="J30" i="304"/>
  <c r="H30" i="304"/>
  <c r="G30" i="304"/>
  <c r="F30" i="304"/>
  <c r="E30" i="304"/>
  <c r="D30" i="304"/>
  <c r="I61" i="305"/>
  <c r="I60" i="305"/>
  <c r="I59" i="305"/>
  <c r="I58" i="305"/>
  <c r="L57" i="305"/>
  <c r="K57" i="305"/>
  <c r="J57" i="305"/>
  <c r="H57" i="305"/>
  <c r="G57" i="305"/>
  <c r="F57" i="305"/>
  <c r="E57" i="305"/>
  <c r="D57" i="305"/>
  <c r="I56" i="305"/>
  <c r="I55" i="305"/>
  <c r="I54" i="305"/>
  <c r="L53" i="305"/>
  <c r="K53" i="305"/>
  <c r="J53" i="305"/>
  <c r="H53" i="305"/>
  <c r="G53" i="305"/>
  <c r="F53" i="305"/>
  <c r="E53" i="305"/>
  <c r="D53" i="305"/>
  <c r="I52" i="305"/>
  <c r="I51" i="305"/>
  <c r="L50" i="305"/>
  <c r="K50" i="305"/>
  <c r="J50" i="305"/>
  <c r="H50" i="305"/>
  <c r="G50" i="305"/>
  <c r="F50" i="305"/>
  <c r="E50" i="305"/>
  <c r="D50" i="305"/>
  <c r="I49" i="305"/>
  <c r="I48" i="305"/>
  <c r="L47" i="305"/>
  <c r="K47" i="305"/>
  <c r="J47" i="305"/>
  <c r="H47" i="305"/>
  <c r="G47" i="305"/>
  <c r="F47" i="305"/>
  <c r="E47" i="305"/>
  <c r="D47" i="305"/>
  <c r="I46" i="305"/>
  <c r="I45" i="305"/>
  <c r="I44" i="305"/>
  <c r="I43" i="305"/>
  <c r="I42" i="305"/>
  <c r="L41" i="305"/>
  <c r="K41" i="305"/>
  <c r="J41" i="305"/>
  <c r="H41" i="305"/>
  <c r="G41" i="305"/>
  <c r="F41" i="305"/>
  <c r="E41" i="305"/>
  <c r="D41" i="305"/>
  <c r="I40" i="305"/>
  <c r="I39" i="305"/>
  <c r="I38" i="305"/>
  <c r="I37" i="305"/>
  <c r="I36" i="305"/>
  <c r="I35" i="305"/>
  <c r="I33" i="305"/>
  <c r="M33" i="305"/>
  <c r="I32" i="305"/>
  <c r="M32" i="305"/>
  <c r="I31" i="305"/>
  <c r="L30" i="305"/>
  <c r="K30" i="305"/>
  <c r="J30" i="305"/>
  <c r="H30" i="305"/>
  <c r="G30" i="305"/>
  <c r="F30" i="305"/>
  <c r="E30" i="305"/>
  <c r="D30" i="305"/>
  <c r="I61" i="107"/>
  <c r="I60" i="107"/>
  <c r="M60" i="107"/>
  <c r="I59" i="107"/>
  <c r="I58" i="107"/>
  <c r="L57" i="107"/>
  <c r="K57" i="107"/>
  <c r="J57" i="107"/>
  <c r="H57" i="107"/>
  <c r="G57" i="107"/>
  <c r="F57" i="107"/>
  <c r="E57" i="107"/>
  <c r="D57" i="107"/>
  <c r="I56" i="107"/>
  <c r="I55" i="107"/>
  <c r="I54" i="107"/>
  <c r="L53" i="107"/>
  <c r="K53" i="107"/>
  <c r="J53" i="107"/>
  <c r="H53" i="107"/>
  <c r="G53" i="107"/>
  <c r="F53" i="107"/>
  <c r="E53" i="107"/>
  <c r="D53" i="107"/>
  <c r="I52" i="107"/>
  <c r="I51" i="107"/>
  <c r="L50" i="107"/>
  <c r="K50" i="107"/>
  <c r="J50" i="107"/>
  <c r="H50" i="107"/>
  <c r="G50" i="107"/>
  <c r="F50" i="107"/>
  <c r="E50" i="107"/>
  <c r="D50" i="107"/>
  <c r="I49" i="107"/>
  <c r="I48" i="107"/>
  <c r="L47" i="107"/>
  <c r="K47" i="107"/>
  <c r="J47" i="107"/>
  <c r="G47" i="107"/>
  <c r="F47" i="107"/>
  <c r="E47" i="107"/>
  <c r="D47" i="107"/>
  <c r="I46" i="107"/>
  <c r="I45" i="107"/>
  <c r="I44" i="107"/>
  <c r="I43" i="107"/>
  <c r="I42" i="107"/>
  <c r="L41" i="107"/>
  <c r="K41" i="107"/>
  <c r="J41" i="107"/>
  <c r="H41" i="107"/>
  <c r="H34" i="107" s="1"/>
  <c r="G41" i="107"/>
  <c r="F41" i="107"/>
  <c r="E41" i="107"/>
  <c r="D41" i="107"/>
  <c r="I40" i="107"/>
  <c r="I39" i="107"/>
  <c r="M39" i="107"/>
  <c r="I38" i="107"/>
  <c r="M38" i="107"/>
  <c r="I37" i="107"/>
  <c r="I36" i="107"/>
  <c r="I35" i="107"/>
  <c r="I33" i="107"/>
  <c r="I32" i="107"/>
  <c r="I31" i="107"/>
  <c r="L30" i="107"/>
  <c r="K30" i="107"/>
  <c r="J30" i="107"/>
  <c r="H30" i="107"/>
  <c r="G30" i="107"/>
  <c r="F30" i="107"/>
  <c r="E30" i="107"/>
  <c r="D30" i="107"/>
  <c r="I61" i="108"/>
  <c r="I60" i="108"/>
  <c r="I59" i="108"/>
  <c r="I58" i="108"/>
  <c r="L57" i="108"/>
  <c r="K57" i="108"/>
  <c r="J57" i="108"/>
  <c r="H57" i="108"/>
  <c r="G57" i="108"/>
  <c r="F57" i="108"/>
  <c r="E57" i="108"/>
  <c r="D57" i="108"/>
  <c r="I56" i="108"/>
  <c r="I55" i="108"/>
  <c r="I54" i="108"/>
  <c r="L53" i="108"/>
  <c r="K53" i="108"/>
  <c r="J53" i="108"/>
  <c r="H53" i="108"/>
  <c r="G53" i="108"/>
  <c r="F53" i="108"/>
  <c r="E53" i="108"/>
  <c r="D53" i="108"/>
  <c r="I52" i="108"/>
  <c r="I51" i="108"/>
  <c r="L50" i="108"/>
  <c r="K50" i="108"/>
  <c r="J50" i="108"/>
  <c r="H50" i="108"/>
  <c r="G50" i="108"/>
  <c r="F50" i="108"/>
  <c r="E50" i="108"/>
  <c r="D50" i="108"/>
  <c r="I49" i="108"/>
  <c r="I48" i="108"/>
  <c r="L47" i="108"/>
  <c r="K47" i="108"/>
  <c r="J47" i="108"/>
  <c r="H47" i="108"/>
  <c r="G47" i="108"/>
  <c r="F47" i="108"/>
  <c r="E47" i="108"/>
  <c r="D47" i="108"/>
  <c r="I46" i="108"/>
  <c r="I45" i="108"/>
  <c r="I44" i="108"/>
  <c r="I43" i="108"/>
  <c r="I42" i="108"/>
  <c r="L41" i="108"/>
  <c r="K41" i="108"/>
  <c r="J41" i="108"/>
  <c r="H41" i="108"/>
  <c r="G41" i="108"/>
  <c r="F41" i="108"/>
  <c r="E41" i="108"/>
  <c r="D41" i="108"/>
  <c r="I40" i="108"/>
  <c r="I39" i="108"/>
  <c r="I38" i="108"/>
  <c r="I37" i="108"/>
  <c r="I36" i="108"/>
  <c r="I35" i="108"/>
  <c r="I33" i="108"/>
  <c r="I32" i="108"/>
  <c r="I31" i="108"/>
  <c r="L30" i="108"/>
  <c r="K30" i="108"/>
  <c r="J30" i="108"/>
  <c r="H30" i="108"/>
  <c r="G30" i="108"/>
  <c r="F30" i="108"/>
  <c r="E30" i="108"/>
  <c r="D30" i="108"/>
  <c r="I61" i="109"/>
  <c r="I60" i="109"/>
  <c r="I59" i="109"/>
  <c r="I58" i="109"/>
  <c r="L57" i="109"/>
  <c r="K57" i="109"/>
  <c r="J57" i="109"/>
  <c r="H57" i="109"/>
  <c r="G57" i="109"/>
  <c r="F57" i="109"/>
  <c r="E57" i="109"/>
  <c r="D57" i="109"/>
  <c r="I56" i="109"/>
  <c r="I55" i="109"/>
  <c r="I54" i="109"/>
  <c r="L53" i="109"/>
  <c r="K53" i="109"/>
  <c r="J53" i="109"/>
  <c r="H53" i="109"/>
  <c r="G53" i="109"/>
  <c r="F53" i="109"/>
  <c r="E53" i="109"/>
  <c r="D53" i="109"/>
  <c r="I52" i="109"/>
  <c r="I51" i="109"/>
  <c r="L50" i="109"/>
  <c r="K50" i="109"/>
  <c r="J50" i="109"/>
  <c r="H50" i="109"/>
  <c r="G50" i="109"/>
  <c r="F50" i="109"/>
  <c r="E50" i="109"/>
  <c r="D50" i="109"/>
  <c r="I49" i="109"/>
  <c r="I48" i="109"/>
  <c r="L47" i="109"/>
  <c r="K47" i="109"/>
  <c r="J47" i="109"/>
  <c r="H47" i="109"/>
  <c r="G47" i="109"/>
  <c r="F47" i="109"/>
  <c r="E47" i="109"/>
  <c r="D47" i="109"/>
  <c r="I46" i="109"/>
  <c r="I45" i="109"/>
  <c r="I44" i="109"/>
  <c r="I43" i="109"/>
  <c r="I42" i="109"/>
  <c r="L41" i="109"/>
  <c r="K41" i="109"/>
  <c r="J41" i="109"/>
  <c r="H41" i="109"/>
  <c r="G41" i="109"/>
  <c r="F41" i="109"/>
  <c r="E41" i="109"/>
  <c r="D41" i="109"/>
  <c r="I40" i="109"/>
  <c r="I39" i="109"/>
  <c r="I38" i="109"/>
  <c r="I37" i="109"/>
  <c r="I36" i="109"/>
  <c r="I35" i="109"/>
  <c r="I33" i="109"/>
  <c r="I32" i="109"/>
  <c r="I31" i="109"/>
  <c r="L30" i="109"/>
  <c r="K30" i="109"/>
  <c r="J30" i="109"/>
  <c r="H30" i="109"/>
  <c r="G30" i="109"/>
  <c r="F30" i="109"/>
  <c r="E30" i="109"/>
  <c r="D30" i="109"/>
  <c r="I61" i="110"/>
  <c r="I60" i="110"/>
  <c r="I59" i="110"/>
  <c r="I58" i="110"/>
  <c r="L57" i="110"/>
  <c r="K57" i="110"/>
  <c r="J57" i="110"/>
  <c r="H57" i="110"/>
  <c r="G57" i="110"/>
  <c r="F57" i="110"/>
  <c r="E57" i="110"/>
  <c r="D57" i="110"/>
  <c r="I56" i="110"/>
  <c r="I55" i="110"/>
  <c r="I54" i="110"/>
  <c r="L53" i="110"/>
  <c r="K53" i="110"/>
  <c r="J53" i="110"/>
  <c r="H53" i="110"/>
  <c r="G53" i="110"/>
  <c r="F53" i="110"/>
  <c r="E53" i="110"/>
  <c r="D53" i="110"/>
  <c r="I52" i="110"/>
  <c r="I51" i="110"/>
  <c r="L50" i="110"/>
  <c r="K50" i="110"/>
  <c r="J50" i="110"/>
  <c r="H50" i="110"/>
  <c r="G50" i="110"/>
  <c r="F50" i="110"/>
  <c r="E50" i="110"/>
  <c r="D50" i="110"/>
  <c r="I49" i="110"/>
  <c r="I48" i="110"/>
  <c r="L47" i="110"/>
  <c r="K47" i="110"/>
  <c r="J47" i="110"/>
  <c r="H47" i="110"/>
  <c r="G47" i="110"/>
  <c r="F47" i="110"/>
  <c r="E47" i="110"/>
  <c r="D47" i="110"/>
  <c r="I46" i="110"/>
  <c r="I45" i="110"/>
  <c r="I44" i="110"/>
  <c r="I43" i="110"/>
  <c r="I42" i="110"/>
  <c r="L41" i="110"/>
  <c r="K41" i="110"/>
  <c r="J41" i="110"/>
  <c r="H41" i="110"/>
  <c r="G41" i="110"/>
  <c r="F41" i="110"/>
  <c r="E41" i="110"/>
  <c r="D41" i="110"/>
  <c r="I40" i="110"/>
  <c r="I39" i="110"/>
  <c r="I38" i="110"/>
  <c r="I37" i="110"/>
  <c r="I36" i="110"/>
  <c r="I35" i="110"/>
  <c r="I33" i="110"/>
  <c r="I32" i="110"/>
  <c r="I31" i="110"/>
  <c r="L30" i="110"/>
  <c r="K30" i="110"/>
  <c r="J30" i="110"/>
  <c r="H30" i="110"/>
  <c r="G30" i="110"/>
  <c r="F30" i="110"/>
  <c r="E30" i="110"/>
  <c r="D30" i="110"/>
  <c r="I61" i="111"/>
  <c r="I60" i="111"/>
  <c r="I59" i="111"/>
  <c r="I58" i="111"/>
  <c r="L57" i="111"/>
  <c r="K57" i="111"/>
  <c r="J57" i="111"/>
  <c r="H57" i="111"/>
  <c r="G57" i="111"/>
  <c r="F57" i="111"/>
  <c r="E57" i="111"/>
  <c r="D57" i="111"/>
  <c r="I56" i="111"/>
  <c r="I55" i="111"/>
  <c r="I54" i="111"/>
  <c r="L53" i="111"/>
  <c r="K53" i="111"/>
  <c r="J53" i="111"/>
  <c r="H53" i="111"/>
  <c r="G53" i="111"/>
  <c r="F53" i="111"/>
  <c r="E53" i="111"/>
  <c r="D53" i="111"/>
  <c r="I52" i="111"/>
  <c r="I51" i="111"/>
  <c r="L50" i="111"/>
  <c r="K50" i="111"/>
  <c r="J50" i="111"/>
  <c r="H50" i="111"/>
  <c r="G50" i="111"/>
  <c r="F50" i="111"/>
  <c r="E50" i="111"/>
  <c r="D50" i="111"/>
  <c r="I49" i="111"/>
  <c r="I48" i="111"/>
  <c r="L47" i="111"/>
  <c r="K47" i="111"/>
  <c r="J47" i="111"/>
  <c r="H47" i="111"/>
  <c r="G47" i="111"/>
  <c r="F47" i="111"/>
  <c r="E47" i="111"/>
  <c r="D47" i="111"/>
  <c r="I46" i="111"/>
  <c r="I45" i="111"/>
  <c r="I44" i="111"/>
  <c r="I43" i="111"/>
  <c r="I42" i="111"/>
  <c r="L41" i="111"/>
  <c r="K41" i="111"/>
  <c r="J41" i="111"/>
  <c r="H41" i="111"/>
  <c r="G41" i="111"/>
  <c r="F41" i="111"/>
  <c r="E41" i="111"/>
  <c r="D41" i="111"/>
  <c r="I40" i="111"/>
  <c r="I39" i="111"/>
  <c r="I38" i="111"/>
  <c r="I37" i="111"/>
  <c r="I36" i="111"/>
  <c r="I35" i="111"/>
  <c r="I33" i="111"/>
  <c r="I32" i="111"/>
  <c r="I31" i="111"/>
  <c r="L30" i="111"/>
  <c r="K30" i="111"/>
  <c r="J30" i="111"/>
  <c r="H30" i="111"/>
  <c r="G30" i="111"/>
  <c r="F30" i="111"/>
  <c r="E30" i="111"/>
  <c r="D30" i="111"/>
  <c r="I61" i="112"/>
  <c r="I60" i="112"/>
  <c r="I59" i="112"/>
  <c r="I58" i="112"/>
  <c r="L57" i="112"/>
  <c r="K57" i="112"/>
  <c r="J57" i="112"/>
  <c r="H57" i="112"/>
  <c r="G57" i="112"/>
  <c r="F57" i="112"/>
  <c r="E57" i="112"/>
  <c r="D57" i="112"/>
  <c r="I56" i="112"/>
  <c r="I55" i="112"/>
  <c r="I54" i="112"/>
  <c r="L53" i="112"/>
  <c r="K53" i="112"/>
  <c r="J53" i="112"/>
  <c r="H53" i="112"/>
  <c r="G53" i="112"/>
  <c r="F53" i="112"/>
  <c r="E53" i="112"/>
  <c r="D53" i="112"/>
  <c r="I52" i="112"/>
  <c r="I51" i="112"/>
  <c r="L50" i="112"/>
  <c r="K50" i="112"/>
  <c r="J50" i="112"/>
  <c r="H50" i="112"/>
  <c r="G50" i="112"/>
  <c r="F50" i="112"/>
  <c r="E50" i="112"/>
  <c r="D50" i="112"/>
  <c r="I49" i="112"/>
  <c r="I48" i="112"/>
  <c r="L47" i="112"/>
  <c r="K47" i="112"/>
  <c r="J47" i="112"/>
  <c r="H47" i="112"/>
  <c r="G47" i="112"/>
  <c r="F47" i="112"/>
  <c r="E47" i="112"/>
  <c r="D47" i="112"/>
  <c r="I46" i="112"/>
  <c r="I45" i="112"/>
  <c r="I44" i="112"/>
  <c r="I43" i="112"/>
  <c r="I42" i="112"/>
  <c r="L41" i="112"/>
  <c r="K41" i="112"/>
  <c r="J41" i="112"/>
  <c r="H41" i="112"/>
  <c r="G41" i="112"/>
  <c r="F41" i="112"/>
  <c r="E41" i="112"/>
  <c r="D41" i="112"/>
  <c r="I40" i="112"/>
  <c r="I39" i="112"/>
  <c r="I38" i="112"/>
  <c r="I37" i="112"/>
  <c r="I36" i="112"/>
  <c r="I35" i="112"/>
  <c r="I33" i="112"/>
  <c r="I32" i="112"/>
  <c r="I31" i="112"/>
  <c r="L30" i="112"/>
  <c r="K30" i="112"/>
  <c r="J30" i="112"/>
  <c r="H30" i="112"/>
  <c r="G30" i="112"/>
  <c r="F30" i="112"/>
  <c r="E30" i="112"/>
  <c r="D30" i="112"/>
  <c r="I61" i="113"/>
  <c r="I60" i="113"/>
  <c r="I59" i="113"/>
  <c r="I58" i="113"/>
  <c r="L57" i="113"/>
  <c r="K57" i="113"/>
  <c r="J57" i="113"/>
  <c r="H57" i="113"/>
  <c r="G57" i="113"/>
  <c r="F57" i="113"/>
  <c r="E57" i="113"/>
  <c r="D57" i="113"/>
  <c r="I56" i="113"/>
  <c r="I55" i="113"/>
  <c r="I54" i="113"/>
  <c r="L53" i="113"/>
  <c r="K53" i="113"/>
  <c r="J53" i="113"/>
  <c r="H53" i="113"/>
  <c r="G53" i="113"/>
  <c r="F53" i="113"/>
  <c r="E53" i="113"/>
  <c r="D53" i="113"/>
  <c r="I52" i="113"/>
  <c r="I51" i="113"/>
  <c r="L50" i="113"/>
  <c r="K50" i="113"/>
  <c r="J50" i="113"/>
  <c r="H50" i="113"/>
  <c r="G50" i="113"/>
  <c r="F50" i="113"/>
  <c r="E50" i="113"/>
  <c r="D50" i="113"/>
  <c r="I49" i="113"/>
  <c r="I48" i="113"/>
  <c r="L47" i="113"/>
  <c r="K47" i="113"/>
  <c r="J47" i="113"/>
  <c r="H47" i="113"/>
  <c r="G47" i="113"/>
  <c r="F47" i="113"/>
  <c r="E47" i="113"/>
  <c r="D47" i="113"/>
  <c r="I46" i="113"/>
  <c r="I45" i="113"/>
  <c r="I44" i="113"/>
  <c r="I43" i="113"/>
  <c r="I42" i="113"/>
  <c r="L41" i="113"/>
  <c r="K41" i="113"/>
  <c r="J41" i="113"/>
  <c r="H41" i="113"/>
  <c r="G41" i="113"/>
  <c r="F41" i="113"/>
  <c r="E41" i="113"/>
  <c r="D41" i="113"/>
  <c r="I40" i="113"/>
  <c r="I39" i="113"/>
  <c r="I38" i="113"/>
  <c r="I37" i="113"/>
  <c r="I36" i="113"/>
  <c r="I35" i="113"/>
  <c r="I33" i="113"/>
  <c r="I32" i="113"/>
  <c r="I31" i="113"/>
  <c r="L30" i="113"/>
  <c r="K30" i="113"/>
  <c r="J30" i="113"/>
  <c r="H30" i="113"/>
  <c r="G30" i="113"/>
  <c r="F30" i="113"/>
  <c r="E30" i="113"/>
  <c r="D30" i="113"/>
  <c r="I61" i="114"/>
  <c r="I60" i="114"/>
  <c r="I59" i="114"/>
  <c r="I58" i="114"/>
  <c r="L57" i="114"/>
  <c r="K57" i="114"/>
  <c r="J57" i="114"/>
  <c r="H57" i="114"/>
  <c r="G57" i="114"/>
  <c r="F57" i="114"/>
  <c r="E57" i="114"/>
  <c r="D57" i="114"/>
  <c r="I56" i="114"/>
  <c r="I55" i="114"/>
  <c r="I54" i="114"/>
  <c r="L53" i="114"/>
  <c r="K53" i="114"/>
  <c r="J53" i="114"/>
  <c r="H53" i="114"/>
  <c r="G53" i="114"/>
  <c r="F53" i="114"/>
  <c r="E53" i="114"/>
  <c r="D53" i="114"/>
  <c r="I52" i="114"/>
  <c r="I51" i="114"/>
  <c r="L50" i="114"/>
  <c r="K50" i="114"/>
  <c r="J50" i="114"/>
  <c r="H50" i="114"/>
  <c r="G50" i="114"/>
  <c r="F50" i="114"/>
  <c r="E50" i="114"/>
  <c r="D50" i="114"/>
  <c r="I49" i="114"/>
  <c r="I48" i="114"/>
  <c r="L47" i="114"/>
  <c r="K47" i="114"/>
  <c r="J47" i="114"/>
  <c r="H47" i="114"/>
  <c r="G47" i="114"/>
  <c r="F47" i="114"/>
  <c r="E47" i="114"/>
  <c r="D47" i="114"/>
  <c r="I46" i="114"/>
  <c r="I45" i="114"/>
  <c r="I44" i="114"/>
  <c r="I43" i="114"/>
  <c r="I42" i="114"/>
  <c r="L41" i="114"/>
  <c r="K41" i="114"/>
  <c r="J41" i="114"/>
  <c r="H41" i="114"/>
  <c r="G41" i="114"/>
  <c r="F41" i="114"/>
  <c r="E41" i="114"/>
  <c r="D41" i="114"/>
  <c r="I40" i="114"/>
  <c r="I39" i="114"/>
  <c r="I38" i="114"/>
  <c r="I37" i="114"/>
  <c r="I36" i="114"/>
  <c r="I35" i="114"/>
  <c r="I33" i="114"/>
  <c r="I32" i="114"/>
  <c r="I31" i="114"/>
  <c r="L30" i="114"/>
  <c r="K30" i="114"/>
  <c r="J30" i="114"/>
  <c r="H30" i="114"/>
  <c r="G30" i="114"/>
  <c r="F30" i="114"/>
  <c r="E30" i="114"/>
  <c r="D30" i="114"/>
  <c r="I61" i="115"/>
  <c r="I60" i="115"/>
  <c r="I59" i="115"/>
  <c r="I58" i="115"/>
  <c r="L57" i="115"/>
  <c r="K57" i="115"/>
  <c r="J57" i="115"/>
  <c r="H57" i="115"/>
  <c r="G57" i="115"/>
  <c r="F57" i="115"/>
  <c r="E57" i="115"/>
  <c r="D57" i="115"/>
  <c r="I56" i="115"/>
  <c r="I55" i="115"/>
  <c r="I54" i="115"/>
  <c r="L53" i="115"/>
  <c r="K53" i="115"/>
  <c r="J53" i="115"/>
  <c r="H53" i="115"/>
  <c r="G53" i="115"/>
  <c r="F53" i="115"/>
  <c r="E53" i="115"/>
  <c r="D53" i="115"/>
  <c r="I52" i="115"/>
  <c r="I51" i="115"/>
  <c r="L50" i="115"/>
  <c r="K50" i="115"/>
  <c r="J50" i="115"/>
  <c r="H50" i="115"/>
  <c r="G50" i="115"/>
  <c r="F50" i="115"/>
  <c r="E50" i="115"/>
  <c r="D50" i="115"/>
  <c r="I49" i="115"/>
  <c r="I48" i="115"/>
  <c r="L47" i="115"/>
  <c r="K47" i="115"/>
  <c r="J47" i="115"/>
  <c r="H47" i="115"/>
  <c r="G47" i="115"/>
  <c r="F47" i="115"/>
  <c r="E47" i="115"/>
  <c r="D47" i="115"/>
  <c r="I46" i="115"/>
  <c r="I45" i="115"/>
  <c r="I44" i="115"/>
  <c r="I43" i="115"/>
  <c r="I42" i="115"/>
  <c r="L41" i="115"/>
  <c r="K41" i="115"/>
  <c r="J41" i="115"/>
  <c r="H41" i="115"/>
  <c r="G41" i="115"/>
  <c r="F41" i="115"/>
  <c r="E41" i="115"/>
  <c r="D41" i="115"/>
  <c r="I40" i="115"/>
  <c r="I39" i="115"/>
  <c r="I38" i="115"/>
  <c r="I37" i="115"/>
  <c r="I36" i="115"/>
  <c r="I35" i="115"/>
  <c r="I33" i="115"/>
  <c r="I32" i="115"/>
  <c r="I31" i="115"/>
  <c r="L30" i="115"/>
  <c r="K30" i="115"/>
  <c r="J30" i="115"/>
  <c r="H30" i="115"/>
  <c r="G30" i="115"/>
  <c r="F30" i="115"/>
  <c r="E30" i="115"/>
  <c r="D30" i="115"/>
  <c r="I61" i="116"/>
  <c r="I60" i="116"/>
  <c r="I59" i="116"/>
  <c r="I58" i="116"/>
  <c r="L57" i="116"/>
  <c r="K57" i="116"/>
  <c r="J57" i="116"/>
  <c r="H57" i="116"/>
  <c r="G57" i="116"/>
  <c r="F57" i="116"/>
  <c r="E57" i="116"/>
  <c r="D57" i="116"/>
  <c r="I56" i="116"/>
  <c r="I55" i="116"/>
  <c r="I54" i="116"/>
  <c r="L53" i="116"/>
  <c r="K53" i="116"/>
  <c r="J53" i="116"/>
  <c r="H53" i="116"/>
  <c r="G53" i="116"/>
  <c r="F53" i="116"/>
  <c r="E53" i="116"/>
  <c r="D53" i="116"/>
  <c r="I52" i="116"/>
  <c r="I51" i="116"/>
  <c r="L50" i="116"/>
  <c r="K50" i="116"/>
  <c r="J50" i="116"/>
  <c r="H50" i="116"/>
  <c r="G50" i="116"/>
  <c r="F50" i="116"/>
  <c r="E50" i="116"/>
  <c r="D50" i="116"/>
  <c r="I49" i="116"/>
  <c r="I48" i="116"/>
  <c r="L47" i="116"/>
  <c r="K47" i="116"/>
  <c r="J47" i="116"/>
  <c r="H47" i="116"/>
  <c r="G47" i="116"/>
  <c r="F47" i="116"/>
  <c r="E47" i="116"/>
  <c r="D47" i="116"/>
  <c r="I46" i="116"/>
  <c r="I45" i="116"/>
  <c r="I44" i="116"/>
  <c r="I43" i="116"/>
  <c r="I42" i="116"/>
  <c r="L41" i="116"/>
  <c r="K41" i="116"/>
  <c r="J41" i="116"/>
  <c r="H41" i="116"/>
  <c r="G41" i="116"/>
  <c r="F41" i="116"/>
  <c r="E41" i="116"/>
  <c r="D41" i="116"/>
  <c r="I40" i="116"/>
  <c r="I39" i="116"/>
  <c r="I38" i="116"/>
  <c r="I37" i="116"/>
  <c r="I36" i="116"/>
  <c r="I35" i="116"/>
  <c r="I33" i="116"/>
  <c r="I32" i="116"/>
  <c r="I31" i="116"/>
  <c r="L30" i="116"/>
  <c r="K30" i="116"/>
  <c r="J30" i="116"/>
  <c r="H30" i="116"/>
  <c r="G30" i="116"/>
  <c r="F30" i="116"/>
  <c r="E30" i="116"/>
  <c r="D30" i="116"/>
  <c r="I61" i="202"/>
  <c r="I60" i="202"/>
  <c r="I59" i="202"/>
  <c r="I58" i="202"/>
  <c r="L57" i="202"/>
  <c r="K57" i="202"/>
  <c r="J57" i="202"/>
  <c r="H57" i="202"/>
  <c r="G57" i="202"/>
  <c r="F57" i="202"/>
  <c r="E57" i="202"/>
  <c r="D57" i="202"/>
  <c r="I56" i="202"/>
  <c r="I55" i="202"/>
  <c r="I54" i="202"/>
  <c r="L53" i="202"/>
  <c r="K53" i="202"/>
  <c r="J53" i="202"/>
  <c r="H53" i="202"/>
  <c r="G53" i="202"/>
  <c r="F53" i="202"/>
  <c r="E53" i="202"/>
  <c r="D53" i="202"/>
  <c r="I52" i="202"/>
  <c r="I51" i="202"/>
  <c r="L50" i="202"/>
  <c r="K50" i="202"/>
  <c r="J50" i="202"/>
  <c r="H50" i="202"/>
  <c r="G50" i="202"/>
  <c r="F50" i="202"/>
  <c r="E50" i="202"/>
  <c r="D50" i="202"/>
  <c r="I49" i="202"/>
  <c r="I48" i="202"/>
  <c r="L47" i="202"/>
  <c r="K47" i="202"/>
  <c r="J47" i="202"/>
  <c r="H47" i="202"/>
  <c r="G47" i="202"/>
  <c r="F47" i="202"/>
  <c r="E47" i="202"/>
  <c r="D47" i="202"/>
  <c r="I46" i="202"/>
  <c r="I45" i="202"/>
  <c r="I44" i="202"/>
  <c r="I43" i="202"/>
  <c r="I42" i="202"/>
  <c r="L41" i="202"/>
  <c r="K41" i="202"/>
  <c r="J41" i="202"/>
  <c r="H41" i="202"/>
  <c r="G41" i="202"/>
  <c r="F41" i="202"/>
  <c r="E41" i="202"/>
  <c r="D41" i="202"/>
  <c r="I40" i="202"/>
  <c r="I39" i="202"/>
  <c r="I38" i="202"/>
  <c r="I37" i="202"/>
  <c r="I36" i="202"/>
  <c r="I35" i="202"/>
  <c r="I33" i="202"/>
  <c r="I32" i="202"/>
  <c r="I31" i="202"/>
  <c r="L30" i="202"/>
  <c r="K30" i="202"/>
  <c r="J30" i="202"/>
  <c r="H30" i="202"/>
  <c r="G30" i="202"/>
  <c r="F30" i="202"/>
  <c r="E30" i="202"/>
  <c r="D30" i="202"/>
  <c r="I61" i="203"/>
  <c r="I60" i="203"/>
  <c r="I59" i="203"/>
  <c r="I58" i="203"/>
  <c r="L57" i="203"/>
  <c r="K57" i="203"/>
  <c r="J57" i="203"/>
  <c r="H57" i="203"/>
  <c r="G57" i="203"/>
  <c r="F57" i="203"/>
  <c r="E57" i="203"/>
  <c r="D57" i="203"/>
  <c r="I56" i="203"/>
  <c r="I55" i="203"/>
  <c r="I54" i="203"/>
  <c r="L53" i="203"/>
  <c r="K53" i="203"/>
  <c r="J53" i="203"/>
  <c r="H53" i="203"/>
  <c r="G53" i="203"/>
  <c r="F53" i="203"/>
  <c r="E53" i="203"/>
  <c r="D53" i="203"/>
  <c r="I52" i="203"/>
  <c r="I51" i="203"/>
  <c r="L50" i="203"/>
  <c r="K50" i="203"/>
  <c r="J50" i="203"/>
  <c r="H50" i="203"/>
  <c r="G50" i="203"/>
  <c r="F50" i="203"/>
  <c r="E50" i="203"/>
  <c r="D50" i="203"/>
  <c r="I49" i="203"/>
  <c r="I48" i="203"/>
  <c r="L47" i="203"/>
  <c r="K47" i="203"/>
  <c r="J47" i="203"/>
  <c r="H47" i="203"/>
  <c r="G47" i="203"/>
  <c r="F47" i="203"/>
  <c r="E47" i="203"/>
  <c r="D47" i="203"/>
  <c r="I46" i="203"/>
  <c r="I45" i="203"/>
  <c r="I44" i="203"/>
  <c r="I43" i="203"/>
  <c r="I42" i="203"/>
  <c r="L41" i="203"/>
  <c r="K41" i="203"/>
  <c r="J41" i="203"/>
  <c r="H41" i="203"/>
  <c r="G41" i="203"/>
  <c r="F41" i="203"/>
  <c r="E41" i="203"/>
  <c r="D41" i="203"/>
  <c r="I40" i="203"/>
  <c r="I39" i="203"/>
  <c r="I38" i="203"/>
  <c r="I37" i="203"/>
  <c r="I36" i="203"/>
  <c r="I35" i="203"/>
  <c r="I33" i="203"/>
  <c r="I32" i="203"/>
  <c r="I31" i="203"/>
  <c r="L30" i="203"/>
  <c r="K30" i="203"/>
  <c r="J30" i="203"/>
  <c r="H30" i="203"/>
  <c r="G30" i="203"/>
  <c r="F30" i="203"/>
  <c r="E30" i="203"/>
  <c r="D30" i="203"/>
  <c r="I61" i="204"/>
  <c r="I60" i="204"/>
  <c r="I59" i="204"/>
  <c r="I58" i="204"/>
  <c r="L57" i="204"/>
  <c r="K57" i="204"/>
  <c r="J57" i="204"/>
  <c r="H57" i="204"/>
  <c r="G57" i="204"/>
  <c r="F57" i="204"/>
  <c r="E57" i="204"/>
  <c r="D57" i="204"/>
  <c r="I56" i="204"/>
  <c r="I55" i="204"/>
  <c r="I54" i="204"/>
  <c r="L53" i="204"/>
  <c r="K53" i="204"/>
  <c r="J53" i="204"/>
  <c r="H53" i="204"/>
  <c r="G53" i="204"/>
  <c r="F53" i="204"/>
  <c r="E53" i="204"/>
  <c r="D53" i="204"/>
  <c r="I52" i="204"/>
  <c r="I51" i="204"/>
  <c r="L50" i="204"/>
  <c r="K50" i="204"/>
  <c r="J50" i="204"/>
  <c r="H50" i="204"/>
  <c r="G50" i="204"/>
  <c r="F50" i="204"/>
  <c r="E50" i="204"/>
  <c r="D50" i="204"/>
  <c r="I49" i="204"/>
  <c r="I48" i="204"/>
  <c r="L47" i="204"/>
  <c r="K47" i="204"/>
  <c r="J47" i="204"/>
  <c r="H47" i="204"/>
  <c r="G47" i="204"/>
  <c r="F47" i="204"/>
  <c r="E47" i="204"/>
  <c r="D47" i="204"/>
  <c r="I46" i="204"/>
  <c r="I45" i="204"/>
  <c r="I44" i="204"/>
  <c r="I43" i="204"/>
  <c r="I42" i="204"/>
  <c r="L41" i="204"/>
  <c r="K41" i="204"/>
  <c r="J41" i="204"/>
  <c r="H41" i="204"/>
  <c r="G41" i="204"/>
  <c r="F41" i="204"/>
  <c r="E41" i="204"/>
  <c r="D41" i="204"/>
  <c r="I40" i="204"/>
  <c r="I39" i="204"/>
  <c r="I38" i="204"/>
  <c r="I37" i="204"/>
  <c r="I36" i="204"/>
  <c r="I35" i="204"/>
  <c r="I33" i="204"/>
  <c r="I32" i="204"/>
  <c r="I31" i="204"/>
  <c r="L30" i="204"/>
  <c r="K30" i="204"/>
  <c r="J30" i="204"/>
  <c r="H30" i="204"/>
  <c r="G30" i="204"/>
  <c r="F30" i="204"/>
  <c r="E30" i="204"/>
  <c r="D30" i="204"/>
  <c r="I61" i="205"/>
  <c r="I60" i="205"/>
  <c r="I59" i="205"/>
  <c r="I58" i="205"/>
  <c r="L57" i="205"/>
  <c r="K57" i="205"/>
  <c r="J57" i="205"/>
  <c r="H57" i="205"/>
  <c r="G57" i="205"/>
  <c r="F57" i="205"/>
  <c r="E57" i="205"/>
  <c r="D57" i="205"/>
  <c r="I56" i="205"/>
  <c r="I55" i="205"/>
  <c r="I54" i="205"/>
  <c r="L53" i="205"/>
  <c r="K53" i="205"/>
  <c r="J53" i="205"/>
  <c r="H53" i="205"/>
  <c r="G53" i="205"/>
  <c r="F53" i="205"/>
  <c r="E53" i="205"/>
  <c r="D53" i="205"/>
  <c r="I52" i="205"/>
  <c r="I51" i="205"/>
  <c r="L50" i="205"/>
  <c r="K50" i="205"/>
  <c r="J50" i="205"/>
  <c r="H50" i="205"/>
  <c r="G50" i="205"/>
  <c r="F50" i="205"/>
  <c r="E50" i="205"/>
  <c r="D50" i="205"/>
  <c r="I49" i="205"/>
  <c r="I48" i="205"/>
  <c r="L47" i="205"/>
  <c r="K47" i="205"/>
  <c r="J47" i="205"/>
  <c r="H47" i="205"/>
  <c r="G47" i="205"/>
  <c r="F47" i="205"/>
  <c r="E47" i="205"/>
  <c r="D47" i="205"/>
  <c r="I46" i="205"/>
  <c r="I45" i="205"/>
  <c r="I44" i="205"/>
  <c r="I43" i="205"/>
  <c r="I42" i="205"/>
  <c r="L41" i="205"/>
  <c r="K41" i="205"/>
  <c r="J41" i="205"/>
  <c r="H41" i="205"/>
  <c r="G41" i="205"/>
  <c r="F41" i="205"/>
  <c r="E41" i="205"/>
  <c r="D41" i="205"/>
  <c r="I40" i="205"/>
  <c r="I39" i="205"/>
  <c r="I38" i="205"/>
  <c r="I37" i="205"/>
  <c r="I36" i="205"/>
  <c r="I35" i="205"/>
  <c r="I33" i="205"/>
  <c r="I32" i="205"/>
  <c r="I31" i="205"/>
  <c r="L30" i="205"/>
  <c r="K30" i="205"/>
  <c r="J30" i="205"/>
  <c r="H30" i="205"/>
  <c r="G30" i="205"/>
  <c r="F30" i="205"/>
  <c r="E30" i="205"/>
  <c r="D30" i="205"/>
  <c r="I61" i="206"/>
  <c r="I60" i="206"/>
  <c r="I59" i="206"/>
  <c r="I58" i="206"/>
  <c r="L57" i="206"/>
  <c r="K57" i="206"/>
  <c r="J57" i="206"/>
  <c r="H57" i="206"/>
  <c r="G57" i="206"/>
  <c r="F57" i="206"/>
  <c r="E57" i="206"/>
  <c r="D57" i="206"/>
  <c r="I56" i="206"/>
  <c r="I55" i="206"/>
  <c r="I54" i="206"/>
  <c r="L53" i="206"/>
  <c r="K53" i="206"/>
  <c r="J53" i="206"/>
  <c r="H53" i="206"/>
  <c r="G53" i="206"/>
  <c r="F53" i="206"/>
  <c r="E53" i="206"/>
  <c r="D53" i="206"/>
  <c r="I52" i="206"/>
  <c r="I51" i="206"/>
  <c r="L50" i="206"/>
  <c r="K50" i="206"/>
  <c r="J50" i="206"/>
  <c r="H50" i="206"/>
  <c r="G50" i="206"/>
  <c r="F50" i="206"/>
  <c r="E50" i="206"/>
  <c r="D50" i="206"/>
  <c r="I49" i="206"/>
  <c r="I48" i="206"/>
  <c r="L47" i="206"/>
  <c r="K47" i="206"/>
  <c r="J47" i="206"/>
  <c r="H47" i="206"/>
  <c r="G47" i="206"/>
  <c r="F47" i="206"/>
  <c r="E47" i="206"/>
  <c r="D47" i="206"/>
  <c r="I46" i="206"/>
  <c r="I45" i="206"/>
  <c r="I44" i="206"/>
  <c r="I43" i="206"/>
  <c r="I42" i="206"/>
  <c r="L41" i="206"/>
  <c r="K41" i="206"/>
  <c r="J41" i="206"/>
  <c r="H41" i="206"/>
  <c r="G41" i="206"/>
  <c r="F41" i="206"/>
  <c r="E41" i="206"/>
  <c r="D41" i="206"/>
  <c r="I40" i="206"/>
  <c r="I39" i="206"/>
  <c r="I38" i="206"/>
  <c r="I37" i="206"/>
  <c r="I36" i="206"/>
  <c r="I35" i="206"/>
  <c r="I33" i="206"/>
  <c r="I32" i="206"/>
  <c r="I31" i="206"/>
  <c r="L30" i="206"/>
  <c r="K30" i="206"/>
  <c r="J30" i="206"/>
  <c r="H30" i="206"/>
  <c r="G30" i="206"/>
  <c r="F30" i="206"/>
  <c r="E30" i="206"/>
  <c r="D30" i="206"/>
  <c r="I61" i="207"/>
  <c r="I60" i="207"/>
  <c r="I59" i="207"/>
  <c r="I58" i="207"/>
  <c r="L57" i="207"/>
  <c r="K57" i="207"/>
  <c r="J57" i="207"/>
  <c r="H57" i="207"/>
  <c r="G57" i="207"/>
  <c r="F57" i="207"/>
  <c r="E57" i="207"/>
  <c r="D57" i="207"/>
  <c r="I56" i="207"/>
  <c r="I55" i="207"/>
  <c r="I54" i="207"/>
  <c r="L53" i="207"/>
  <c r="K53" i="207"/>
  <c r="J53" i="207"/>
  <c r="H53" i="207"/>
  <c r="G53" i="207"/>
  <c r="F53" i="207"/>
  <c r="E53" i="207"/>
  <c r="D53" i="207"/>
  <c r="I52" i="207"/>
  <c r="I51" i="207"/>
  <c r="L50" i="207"/>
  <c r="K50" i="207"/>
  <c r="J50" i="207"/>
  <c r="H50" i="207"/>
  <c r="G50" i="207"/>
  <c r="F50" i="207"/>
  <c r="E50" i="207"/>
  <c r="D50" i="207"/>
  <c r="I49" i="207"/>
  <c r="I48" i="207"/>
  <c r="L47" i="207"/>
  <c r="K47" i="207"/>
  <c r="J47" i="207"/>
  <c r="H47" i="207"/>
  <c r="G47" i="207"/>
  <c r="F47" i="207"/>
  <c r="E47" i="207"/>
  <c r="D47" i="207"/>
  <c r="I46" i="207"/>
  <c r="I45" i="207"/>
  <c r="I44" i="207"/>
  <c r="I43" i="207"/>
  <c r="I42" i="207"/>
  <c r="L41" i="207"/>
  <c r="K41" i="207"/>
  <c r="J41" i="207"/>
  <c r="H41" i="207"/>
  <c r="G41" i="207"/>
  <c r="F41" i="207"/>
  <c r="E41" i="207"/>
  <c r="D41" i="207"/>
  <c r="I40" i="207"/>
  <c r="I39" i="207"/>
  <c r="I38" i="207"/>
  <c r="I37" i="207"/>
  <c r="I36" i="207"/>
  <c r="I35" i="207"/>
  <c r="I33" i="207"/>
  <c r="I32" i="207"/>
  <c r="I31" i="207"/>
  <c r="L30" i="207"/>
  <c r="K30" i="207"/>
  <c r="J30" i="207"/>
  <c r="H30" i="207"/>
  <c r="G30" i="207"/>
  <c r="F30" i="207"/>
  <c r="E30" i="207"/>
  <c r="D30" i="207"/>
  <c r="L29" i="207"/>
  <c r="H29" i="207"/>
  <c r="I61" i="208"/>
  <c r="I60" i="208"/>
  <c r="I59" i="208"/>
  <c r="I58" i="208"/>
  <c r="L57" i="208"/>
  <c r="K57" i="208"/>
  <c r="J57" i="208"/>
  <c r="H57" i="208"/>
  <c r="G57" i="208"/>
  <c r="F57" i="208"/>
  <c r="E57" i="208"/>
  <c r="D57" i="208"/>
  <c r="I56" i="208"/>
  <c r="I55" i="208"/>
  <c r="I54" i="208"/>
  <c r="L53" i="208"/>
  <c r="K53" i="208"/>
  <c r="J53" i="208"/>
  <c r="H53" i="208"/>
  <c r="G53" i="208"/>
  <c r="F53" i="208"/>
  <c r="E53" i="208"/>
  <c r="D53" i="208"/>
  <c r="I52" i="208"/>
  <c r="I51" i="208"/>
  <c r="L50" i="208"/>
  <c r="K50" i="208"/>
  <c r="J50" i="208"/>
  <c r="H50" i="208"/>
  <c r="G50" i="208"/>
  <c r="F50" i="208"/>
  <c r="E50" i="208"/>
  <c r="D50" i="208"/>
  <c r="I49" i="208"/>
  <c r="I48" i="208"/>
  <c r="L47" i="208"/>
  <c r="K47" i="208"/>
  <c r="J47" i="208"/>
  <c r="H47" i="208"/>
  <c r="G47" i="208"/>
  <c r="F47" i="208"/>
  <c r="E47" i="208"/>
  <c r="D47" i="208"/>
  <c r="I46" i="208"/>
  <c r="I45" i="208"/>
  <c r="I44" i="208"/>
  <c r="I43" i="208"/>
  <c r="I42" i="208"/>
  <c r="L41" i="208"/>
  <c r="K41" i="208"/>
  <c r="J41" i="208"/>
  <c r="H41" i="208"/>
  <c r="G41" i="208"/>
  <c r="F41" i="208"/>
  <c r="E41" i="208"/>
  <c r="D41" i="208"/>
  <c r="I40" i="208"/>
  <c r="I39" i="208"/>
  <c r="I38" i="208"/>
  <c r="I37" i="208"/>
  <c r="I36" i="208"/>
  <c r="I35" i="208"/>
  <c r="I33" i="208"/>
  <c r="I32" i="208"/>
  <c r="I31" i="208"/>
  <c r="L30" i="208"/>
  <c r="K30" i="208"/>
  <c r="J30" i="208"/>
  <c r="H30" i="208"/>
  <c r="G30" i="208"/>
  <c r="F30" i="208"/>
  <c r="E30" i="208"/>
  <c r="D30" i="208"/>
  <c r="I61" i="209"/>
  <c r="I60" i="209"/>
  <c r="I59" i="209"/>
  <c r="I58" i="209"/>
  <c r="L57" i="209"/>
  <c r="K57" i="209"/>
  <c r="J57" i="209"/>
  <c r="H57" i="209"/>
  <c r="G57" i="209"/>
  <c r="F57" i="209"/>
  <c r="E57" i="209"/>
  <c r="D57" i="209"/>
  <c r="I56" i="209"/>
  <c r="I55" i="209"/>
  <c r="I54" i="209"/>
  <c r="L53" i="209"/>
  <c r="K53" i="209"/>
  <c r="J53" i="209"/>
  <c r="H53" i="209"/>
  <c r="G53" i="209"/>
  <c r="F53" i="209"/>
  <c r="E53" i="209"/>
  <c r="D53" i="209"/>
  <c r="I52" i="209"/>
  <c r="I51" i="209"/>
  <c r="L50" i="209"/>
  <c r="K50" i="209"/>
  <c r="J50" i="209"/>
  <c r="H50" i="209"/>
  <c r="G50" i="209"/>
  <c r="F50" i="209"/>
  <c r="E50" i="209"/>
  <c r="D50" i="209"/>
  <c r="I49" i="209"/>
  <c r="I48" i="209"/>
  <c r="L47" i="209"/>
  <c r="K47" i="209"/>
  <c r="J47" i="209"/>
  <c r="H47" i="209"/>
  <c r="G47" i="209"/>
  <c r="F47" i="209"/>
  <c r="E47" i="209"/>
  <c r="D47" i="209"/>
  <c r="I46" i="209"/>
  <c r="I45" i="209"/>
  <c r="I44" i="209"/>
  <c r="I43" i="209"/>
  <c r="I42" i="209"/>
  <c r="L41" i="209"/>
  <c r="K41" i="209"/>
  <c r="J41" i="209"/>
  <c r="H41" i="209"/>
  <c r="G41" i="209"/>
  <c r="F41" i="209"/>
  <c r="E41" i="209"/>
  <c r="D41" i="209"/>
  <c r="I40" i="209"/>
  <c r="I39" i="209"/>
  <c r="I38" i="209"/>
  <c r="I37" i="209"/>
  <c r="I36" i="209"/>
  <c r="I35" i="209"/>
  <c r="I33" i="209"/>
  <c r="I32" i="209"/>
  <c r="I31" i="209"/>
  <c r="L30" i="209"/>
  <c r="K30" i="209"/>
  <c r="J30" i="209"/>
  <c r="H30" i="209"/>
  <c r="G30" i="209"/>
  <c r="F30" i="209"/>
  <c r="E30" i="209"/>
  <c r="D30" i="209"/>
  <c r="J29" i="209"/>
  <c r="F29" i="209"/>
  <c r="I61" i="210"/>
  <c r="I60" i="210"/>
  <c r="I59" i="210"/>
  <c r="I58" i="210"/>
  <c r="L57" i="210"/>
  <c r="K57" i="210"/>
  <c r="J57" i="210"/>
  <c r="H57" i="210"/>
  <c r="G57" i="210"/>
  <c r="F57" i="210"/>
  <c r="E57" i="210"/>
  <c r="D57" i="210"/>
  <c r="I56" i="210"/>
  <c r="I55" i="210"/>
  <c r="I54" i="210"/>
  <c r="L53" i="210"/>
  <c r="K53" i="210"/>
  <c r="J53" i="210"/>
  <c r="H53" i="210"/>
  <c r="G53" i="210"/>
  <c r="F53" i="210"/>
  <c r="E53" i="210"/>
  <c r="D53" i="210"/>
  <c r="I52" i="210"/>
  <c r="I51" i="210"/>
  <c r="L50" i="210"/>
  <c r="K50" i="210"/>
  <c r="J50" i="210"/>
  <c r="H50" i="210"/>
  <c r="G50" i="210"/>
  <c r="F50" i="210"/>
  <c r="E50" i="210"/>
  <c r="D50" i="210"/>
  <c r="I49" i="210"/>
  <c r="I48" i="210"/>
  <c r="L47" i="210"/>
  <c r="K47" i="210"/>
  <c r="J47" i="210"/>
  <c r="H47" i="210"/>
  <c r="G47" i="210"/>
  <c r="F47" i="210"/>
  <c r="E47" i="210"/>
  <c r="D47" i="210"/>
  <c r="I46" i="210"/>
  <c r="I45" i="210"/>
  <c r="I44" i="210"/>
  <c r="I43" i="210"/>
  <c r="I42" i="210"/>
  <c r="L41" i="210"/>
  <c r="K41" i="210"/>
  <c r="J41" i="210"/>
  <c r="H41" i="210"/>
  <c r="G41" i="210"/>
  <c r="F41" i="210"/>
  <c r="E41" i="210"/>
  <c r="D41" i="210"/>
  <c r="I40" i="210"/>
  <c r="I39" i="210"/>
  <c r="I38" i="210"/>
  <c r="I37" i="210"/>
  <c r="I36" i="210"/>
  <c r="I35" i="210"/>
  <c r="I33" i="210"/>
  <c r="I32" i="210"/>
  <c r="I31" i="210"/>
  <c r="L30" i="210"/>
  <c r="K30" i="210"/>
  <c r="J30" i="210"/>
  <c r="H30" i="210"/>
  <c r="G30" i="210"/>
  <c r="F30" i="210"/>
  <c r="E30" i="210"/>
  <c r="D30" i="210"/>
  <c r="J29" i="210"/>
  <c r="F29" i="210"/>
  <c r="I61" i="211"/>
  <c r="I60" i="211"/>
  <c r="I59" i="211"/>
  <c r="I58" i="211"/>
  <c r="L57" i="211"/>
  <c r="K57" i="211"/>
  <c r="J57" i="211"/>
  <c r="H57" i="211"/>
  <c r="G57" i="211"/>
  <c r="F57" i="211"/>
  <c r="E57" i="211"/>
  <c r="D57" i="211"/>
  <c r="I56" i="211"/>
  <c r="I55" i="211"/>
  <c r="I54" i="211"/>
  <c r="L53" i="211"/>
  <c r="K53" i="211"/>
  <c r="J53" i="211"/>
  <c r="H53" i="211"/>
  <c r="G53" i="211"/>
  <c r="F53" i="211"/>
  <c r="E53" i="211"/>
  <c r="D53" i="211"/>
  <c r="I52" i="211"/>
  <c r="I51" i="211"/>
  <c r="L50" i="211"/>
  <c r="K50" i="211"/>
  <c r="J50" i="211"/>
  <c r="H50" i="211"/>
  <c r="G50" i="211"/>
  <c r="F50" i="211"/>
  <c r="E50" i="211"/>
  <c r="D50" i="211"/>
  <c r="I49" i="211"/>
  <c r="I48" i="211"/>
  <c r="L47" i="211"/>
  <c r="K47" i="211"/>
  <c r="J47" i="211"/>
  <c r="H47" i="211"/>
  <c r="G47" i="211"/>
  <c r="F47" i="211"/>
  <c r="E47" i="211"/>
  <c r="D47" i="211"/>
  <c r="I46" i="211"/>
  <c r="I45" i="211"/>
  <c r="I44" i="211"/>
  <c r="I43" i="211"/>
  <c r="I42" i="211"/>
  <c r="L41" i="211"/>
  <c r="K41" i="211"/>
  <c r="J41" i="211"/>
  <c r="H41" i="211"/>
  <c r="G41" i="211"/>
  <c r="F41" i="211"/>
  <c r="E41" i="211"/>
  <c r="D41" i="211"/>
  <c r="I40" i="211"/>
  <c r="I39" i="211"/>
  <c r="I38" i="211"/>
  <c r="I37" i="211"/>
  <c r="I36" i="211"/>
  <c r="I35" i="211"/>
  <c r="I33" i="211"/>
  <c r="I32" i="211"/>
  <c r="I31" i="211"/>
  <c r="L30" i="211"/>
  <c r="K30" i="211"/>
  <c r="J30" i="211"/>
  <c r="H30" i="211"/>
  <c r="G30" i="211"/>
  <c r="F30" i="211"/>
  <c r="E30" i="211"/>
  <c r="D30" i="211"/>
  <c r="I61" i="212"/>
  <c r="I60" i="212"/>
  <c r="I59" i="212"/>
  <c r="I58" i="212"/>
  <c r="L57" i="212"/>
  <c r="K57" i="212"/>
  <c r="J57" i="212"/>
  <c r="H57" i="212"/>
  <c r="G57" i="212"/>
  <c r="F57" i="212"/>
  <c r="E57" i="212"/>
  <c r="D57" i="212"/>
  <c r="I56" i="212"/>
  <c r="I55" i="212"/>
  <c r="I54" i="212"/>
  <c r="L53" i="212"/>
  <c r="K53" i="212"/>
  <c r="J53" i="212"/>
  <c r="H53" i="212"/>
  <c r="G53" i="212"/>
  <c r="F53" i="212"/>
  <c r="E53" i="212"/>
  <c r="D53" i="212"/>
  <c r="I52" i="212"/>
  <c r="I51" i="212"/>
  <c r="L50" i="212"/>
  <c r="K50" i="212"/>
  <c r="J50" i="212"/>
  <c r="H50" i="212"/>
  <c r="G50" i="212"/>
  <c r="F50" i="212"/>
  <c r="E50" i="212"/>
  <c r="D50" i="212"/>
  <c r="I49" i="212"/>
  <c r="I48" i="212"/>
  <c r="L47" i="212"/>
  <c r="K47" i="212"/>
  <c r="J47" i="212"/>
  <c r="H47" i="212"/>
  <c r="G47" i="212"/>
  <c r="F47" i="212"/>
  <c r="E47" i="212"/>
  <c r="D47" i="212"/>
  <c r="I46" i="212"/>
  <c r="I45" i="212"/>
  <c r="I44" i="212"/>
  <c r="I43" i="212"/>
  <c r="I42" i="212"/>
  <c r="L41" i="212"/>
  <c r="K41" i="212"/>
  <c r="J41" i="212"/>
  <c r="H41" i="212"/>
  <c r="G41" i="212"/>
  <c r="F41" i="212"/>
  <c r="E41" i="212"/>
  <c r="D41" i="212"/>
  <c r="I40" i="212"/>
  <c r="I39" i="212"/>
  <c r="I38" i="212"/>
  <c r="I37" i="212"/>
  <c r="I36" i="212"/>
  <c r="I35" i="212"/>
  <c r="I33" i="212"/>
  <c r="I32" i="212"/>
  <c r="I31" i="212"/>
  <c r="L30" i="212"/>
  <c r="K30" i="212"/>
  <c r="J30" i="212"/>
  <c r="H30" i="212"/>
  <c r="G30" i="212"/>
  <c r="F30" i="212"/>
  <c r="E30" i="212"/>
  <c r="D30" i="212"/>
  <c r="I61" i="213"/>
  <c r="I60" i="213"/>
  <c r="I59" i="213"/>
  <c r="I58" i="213"/>
  <c r="L57" i="213"/>
  <c r="K57" i="213"/>
  <c r="J57" i="213"/>
  <c r="H57" i="213"/>
  <c r="G57" i="213"/>
  <c r="F57" i="213"/>
  <c r="E57" i="213"/>
  <c r="D57" i="213"/>
  <c r="I56" i="213"/>
  <c r="I55" i="213"/>
  <c r="I54" i="213"/>
  <c r="L53" i="213"/>
  <c r="K53" i="213"/>
  <c r="J53" i="213"/>
  <c r="H53" i="213"/>
  <c r="G53" i="213"/>
  <c r="F53" i="213"/>
  <c r="E53" i="213"/>
  <c r="D53" i="213"/>
  <c r="I52" i="213"/>
  <c r="I51" i="213"/>
  <c r="L50" i="213"/>
  <c r="K50" i="213"/>
  <c r="J50" i="213"/>
  <c r="H50" i="213"/>
  <c r="G50" i="213"/>
  <c r="F50" i="213"/>
  <c r="E50" i="213"/>
  <c r="D50" i="213"/>
  <c r="I49" i="213"/>
  <c r="I48" i="213"/>
  <c r="L47" i="213"/>
  <c r="K47" i="213"/>
  <c r="J47" i="213"/>
  <c r="H47" i="213"/>
  <c r="G47" i="213"/>
  <c r="F47" i="213"/>
  <c r="E47" i="213"/>
  <c r="D47" i="213"/>
  <c r="I46" i="213"/>
  <c r="I45" i="213"/>
  <c r="I44" i="213"/>
  <c r="I43" i="213"/>
  <c r="I42" i="213"/>
  <c r="L41" i="213"/>
  <c r="K41" i="213"/>
  <c r="J41" i="213"/>
  <c r="H41" i="213"/>
  <c r="G41" i="213"/>
  <c r="F41" i="213"/>
  <c r="E41" i="213"/>
  <c r="D41" i="213"/>
  <c r="I40" i="213"/>
  <c r="I39" i="213"/>
  <c r="I38" i="213"/>
  <c r="I37" i="213"/>
  <c r="I36" i="213"/>
  <c r="I35" i="213"/>
  <c r="I33" i="213"/>
  <c r="I32" i="213"/>
  <c r="I31" i="213"/>
  <c r="L30" i="213"/>
  <c r="K30" i="213"/>
  <c r="J30" i="213"/>
  <c r="H30" i="213"/>
  <c r="G30" i="213"/>
  <c r="F30" i="213"/>
  <c r="E30" i="213"/>
  <c r="D30" i="213"/>
  <c r="J29" i="213"/>
  <c r="F29" i="213"/>
  <c r="I61" i="214"/>
  <c r="I60" i="214"/>
  <c r="I59" i="214"/>
  <c r="I58" i="214"/>
  <c r="L57" i="214"/>
  <c r="K57" i="214"/>
  <c r="J57" i="214"/>
  <c r="H57" i="214"/>
  <c r="G57" i="214"/>
  <c r="F57" i="214"/>
  <c r="E57" i="214"/>
  <c r="D57" i="214"/>
  <c r="I56" i="214"/>
  <c r="I55" i="214"/>
  <c r="I54" i="214"/>
  <c r="L53" i="214"/>
  <c r="K53" i="214"/>
  <c r="J53" i="214"/>
  <c r="H53" i="214"/>
  <c r="G53" i="214"/>
  <c r="F53" i="214"/>
  <c r="E53" i="214"/>
  <c r="D53" i="214"/>
  <c r="I52" i="214"/>
  <c r="I51" i="214"/>
  <c r="L50" i="214"/>
  <c r="K50" i="214"/>
  <c r="J50" i="214"/>
  <c r="H50" i="214"/>
  <c r="G50" i="214"/>
  <c r="F50" i="214"/>
  <c r="E50" i="214"/>
  <c r="D50" i="214"/>
  <c r="I49" i="214"/>
  <c r="I48" i="214"/>
  <c r="L47" i="214"/>
  <c r="K47" i="214"/>
  <c r="J47" i="214"/>
  <c r="H47" i="214"/>
  <c r="G47" i="214"/>
  <c r="F47" i="214"/>
  <c r="E47" i="214"/>
  <c r="D47" i="214"/>
  <c r="I46" i="214"/>
  <c r="I45" i="214"/>
  <c r="I44" i="214"/>
  <c r="I43" i="214"/>
  <c r="I42" i="214"/>
  <c r="L41" i="214"/>
  <c r="K41" i="214"/>
  <c r="J41" i="214"/>
  <c r="H41" i="214"/>
  <c r="G41" i="214"/>
  <c r="F41" i="214"/>
  <c r="E41" i="214"/>
  <c r="D41" i="214"/>
  <c r="I40" i="214"/>
  <c r="I39" i="214"/>
  <c r="I38" i="214"/>
  <c r="I37" i="214"/>
  <c r="I36" i="214"/>
  <c r="I35" i="214"/>
  <c r="I33" i="214"/>
  <c r="I32" i="214"/>
  <c r="I31" i="214"/>
  <c r="L30" i="214"/>
  <c r="K30" i="214"/>
  <c r="J30" i="214"/>
  <c r="H30" i="214"/>
  <c r="G30" i="214"/>
  <c r="F30" i="214"/>
  <c r="E30" i="214"/>
  <c r="D30" i="214"/>
  <c r="I61" i="215"/>
  <c r="I60" i="215"/>
  <c r="I59" i="215"/>
  <c r="I58" i="215"/>
  <c r="L57" i="215"/>
  <c r="K57" i="215"/>
  <c r="J57" i="215"/>
  <c r="H57" i="215"/>
  <c r="G57" i="215"/>
  <c r="F57" i="215"/>
  <c r="E57" i="215"/>
  <c r="D57" i="215"/>
  <c r="I56" i="215"/>
  <c r="I55" i="215"/>
  <c r="I54" i="215"/>
  <c r="L53" i="215"/>
  <c r="K53" i="215"/>
  <c r="J53" i="215"/>
  <c r="H53" i="215"/>
  <c r="G53" i="215"/>
  <c r="F53" i="215"/>
  <c r="E53" i="215"/>
  <c r="D53" i="215"/>
  <c r="I52" i="215"/>
  <c r="I51" i="215"/>
  <c r="L50" i="215"/>
  <c r="K50" i="215"/>
  <c r="J50" i="215"/>
  <c r="H50" i="215"/>
  <c r="G50" i="215"/>
  <c r="F50" i="215"/>
  <c r="E50" i="215"/>
  <c r="D50" i="215"/>
  <c r="I49" i="215"/>
  <c r="I48" i="215"/>
  <c r="L47" i="215"/>
  <c r="K47" i="215"/>
  <c r="J47" i="215"/>
  <c r="H47" i="215"/>
  <c r="G47" i="215"/>
  <c r="F47" i="215"/>
  <c r="E47" i="215"/>
  <c r="D47" i="215"/>
  <c r="I46" i="215"/>
  <c r="I45" i="215"/>
  <c r="I44" i="215"/>
  <c r="I43" i="215"/>
  <c r="I42" i="215"/>
  <c r="L41" i="215"/>
  <c r="K41" i="215"/>
  <c r="J41" i="215"/>
  <c r="H41" i="215"/>
  <c r="G41" i="215"/>
  <c r="F41" i="215"/>
  <c r="E41" i="215"/>
  <c r="D41" i="215"/>
  <c r="I40" i="215"/>
  <c r="I39" i="215"/>
  <c r="I38" i="215"/>
  <c r="I37" i="215"/>
  <c r="I36" i="215"/>
  <c r="I35" i="215"/>
  <c r="I33" i="215"/>
  <c r="I32" i="215"/>
  <c r="I31" i="215"/>
  <c r="L30" i="215"/>
  <c r="K30" i="215"/>
  <c r="J30" i="215"/>
  <c r="H30" i="215"/>
  <c r="G30" i="215"/>
  <c r="F30" i="215"/>
  <c r="E30" i="215"/>
  <c r="D30" i="215"/>
  <c r="I61" i="216"/>
  <c r="I60" i="216"/>
  <c r="I59" i="216"/>
  <c r="I58" i="216"/>
  <c r="L57" i="216"/>
  <c r="K57" i="216"/>
  <c r="J57" i="216"/>
  <c r="H57" i="216"/>
  <c r="G57" i="216"/>
  <c r="F57" i="216"/>
  <c r="E57" i="216"/>
  <c r="D57" i="216"/>
  <c r="I56" i="216"/>
  <c r="I55" i="216"/>
  <c r="I54" i="216"/>
  <c r="L53" i="216"/>
  <c r="K53" i="216"/>
  <c r="J53" i="216"/>
  <c r="H53" i="216"/>
  <c r="G53" i="216"/>
  <c r="F53" i="216"/>
  <c r="E53" i="216"/>
  <c r="D53" i="216"/>
  <c r="I52" i="216"/>
  <c r="I51" i="216"/>
  <c r="L50" i="216"/>
  <c r="K50" i="216"/>
  <c r="J50" i="216"/>
  <c r="H50" i="216"/>
  <c r="G50" i="216"/>
  <c r="F50" i="216"/>
  <c r="E50" i="216"/>
  <c r="D50" i="216"/>
  <c r="I49" i="216"/>
  <c r="I48" i="216"/>
  <c r="L47" i="216"/>
  <c r="K47" i="216"/>
  <c r="J47" i="216"/>
  <c r="H47" i="216"/>
  <c r="G47" i="216"/>
  <c r="F47" i="216"/>
  <c r="E47" i="216"/>
  <c r="D47" i="216"/>
  <c r="I46" i="216"/>
  <c r="I45" i="216"/>
  <c r="I44" i="216"/>
  <c r="I43" i="216"/>
  <c r="I42" i="216"/>
  <c r="L41" i="216"/>
  <c r="K41" i="216"/>
  <c r="J41" i="216"/>
  <c r="H41" i="216"/>
  <c r="G41" i="216"/>
  <c r="F41" i="216"/>
  <c r="E41" i="216"/>
  <c r="D41" i="216"/>
  <c r="I40" i="216"/>
  <c r="I39" i="216"/>
  <c r="I38" i="216"/>
  <c r="I37" i="216"/>
  <c r="I36" i="216"/>
  <c r="I35" i="216"/>
  <c r="I33" i="216"/>
  <c r="I32" i="216"/>
  <c r="I31" i="216"/>
  <c r="L30" i="216"/>
  <c r="K30" i="216"/>
  <c r="J30" i="216"/>
  <c r="H30" i="216"/>
  <c r="G30" i="216"/>
  <c r="F30" i="216"/>
  <c r="E30" i="216"/>
  <c r="D30" i="216"/>
  <c r="I61" i="217"/>
  <c r="I60" i="217"/>
  <c r="I59" i="217"/>
  <c r="I58" i="217"/>
  <c r="L57" i="217"/>
  <c r="K57" i="217"/>
  <c r="J57" i="217"/>
  <c r="H57" i="217"/>
  <c r="G57" i="217"/>
  <c r="F57" i="217"/>
  <c r="E57" i="217"/>
  <c r="D57" i="217"/>
  <c r="I56" i="217"/>
  <c r="I55" i="217"/>
  <c r="I54" i="217"/>
  <c r="L53" i="217"/>
  <c r="K53" i="217"/>
  <c r="J53" i="217"/>
  <c r="H53" i="217"/>
  <c r="G53" i="217"/>
  <c r="F53" i="217"/>
  <c r="E53" i="217"/>
  <c r="D53" i="217"/>
  <c r="I52" i="217"/>
  <c r="I51" i="217"/>
  <c r="L50" i="217"/>
  <c r="K50" i="217"/>
  <c r="J50" i="217"/>
  <c r="H50" i="217"/>
  <c r="G50" i="217"/>
  <c r="F50" i="217"/>
  <c r="E50" i="217"/>
  <c r="D50" i="217"/>
  <c r="I49" i="217"/>
  <c r="I48" i="217"/>
  <c r="L47" i="217"/>
  <c r="K47" i="217"/>
  <c r="J47" i="217"/>
  <c r="H47" i="217"/>
  <c r="G47" i="217"/>
  <c r="F47" i="217"/>
  <c r="E47" i="217"/>
  <c r="D47" i="217"/>
  <c r="I46" i="217"/>
  <c r="I45" i="217"/>
  <c r="I44" i="217"/>
  <c r="I43" i="217"/>
  <c r="I42" i="217"/>
  <c r="L41" i="217"/>
  <c r="K41" i="217"/>
  <c r="J41" i="217"/>
  <c r="H41" i="217"/>
  <c r="G41" i="217"/>
  <c r="F41" i="217"/>
  <c r="E41" i="217"/>
  <c r="D41" i="217"/>
  <c r="I40" i="217"/>
  <c r="I39" i="217"/>
  <c r="I38" i="217"/>
  <c r="I37" i="217"/>
  <c r="I36" i="217"/>
  <c r="I35" i="217"/>
  <c r="I33" i="217"/>
  <c r="I32" i="217"/>
  <c r="I31" i="217"/>
  <c r="L30" i="217"/>
  <c r="K30" i="217"/>
  <c r="J30" i="217"/>
  <c r="H30" i="217"/>
  <c r="G30" i="217"/>
  <c r="F30" i="217"/>
  <c r="E30" i="217"/>
  <c r="D30" i="217"/>
  <c r="J29" i="217"/>
  <c r="F29" i="217"/>
  <c r="I61" i="218"/>
  <c r="I60" i="218"/>
  <c r="I59" i="218"/>
  <c r="I58" i="218"/>
  <c r="L57" i="218"/>
  <c r="K57" i="218"/>
  <c r="J57" i="218"/>
  <c r="H57" i="218"/>
  <c r="G57" i="218"/>
  <c r="F57" i="218"/>
  <c r="E57" i="218"/>
  <c r="D57" i="218"/>
  <c r="I56" i="218"/>
  <c r="I55" i="218"/>
  <c r="I54" i="218"/>
  <c r="L53" i="218"/>
  <c r="K53" i="218"/>
  <c r="J53" i="218"/>
  <c r="H53" i="218"/>
  <c r="G53" i="218"/>
  <c r="F53" i="218"/>
  <c r="E53" i="218"/>
  <c r="D53" i="218"/>
  <c r="I52" i="218"/>
  <c r="I51" i="218"/>
  <c r="L50" i="218"/>
  <c r="K50" i="218"/>
  <c r="J50" i="218"/>
  <c r="H50" i="218"/>
  <c r="G50" i="218"/>
  <c r="F50" i="218"/>
  <c r="E50" i="218"/>
  <c r="D50" i="218"/>
  <c r="I49" i="218"/>
  <c r="I48" i="218"/>
  <c r="L47" i="218"/>
  <c r="K47" i="218"/>
  <c r="J47" i="218"/>
  <c r="H47" i="218"/>
  <c r="G47" i="218"/>
  <c r="F47" i="218"/>
  <c r="E47" i="218"/>
  <c r="D47" i="218"/>
  <c r="I46" i="218"/>
  <c r="I45" i="218"/>
  <c r="I44" i="218"/>
  <c r="I43" i="218"/>
  <c r="I42" i="218"/>
  <c r="L41" i="218"/>
  <c r="K41" i="218"/>
  <c r="J41" i="218"/>
  <c r="H41" i="218"/>
  <c r="G41" i="218"/>
  <c r="F41" i="218"/>
  <c r="E41" i="218"/>
  <c r="D41" i="218"/>
  <c r="I40" i="218"/>
  <c r="I39" i="218"/>
  <c r="I38" i="218"/>
  <c r="I37" i="218"/>
  <c r="I36" i="218"/>
  <c r="I35" i="218"/>
  <c r="I33" i="218"/>
  <c r="I32" i="218"/>
  <c r="I31" i="218"/>
  <c r="L30" i="218"/>
  <c r="K30" i="218"/>
  <c r="J30" i="218"/>
  <c r="H30" i="218"/>
  <c r="G30" i="218"/>
  <c r="F30" i="218"/>
  <c r="E30" i="218"/>
  <c r="D30" i="218"/>
  <c r="I61" i="219"/>
  <c r="I60" i="219"/>
  <c r="I59" i="219"/>
  <c r="I58" i="219"/>
  <c r="L57" i="219"/>
  <c r="K57" i="219"/>
  <c r="J57" i="219"/>
  <c r="H57" i="219"/>
  <c r="G57" i="219"/>
  <c r="F57" i="219"/>
  <c r="E57" i="219"/>
  <c r="D57" i="219"/>
  <c r="I56" i="219"/>
  <c r="I55" i="219"/>
  <c r="I54" i="219"/>
  <c r="L53" i="219"/>
  <c r="K53" i="219"/>
  <c r="J53" i="219"/>
  <c r="H53" i="219"/>
  <c r="G53" i="219"/>
  <c r="F53" i="219"/>
  <c r="E53" i="219"/>
  <c r="D53" i="219"/>
  <c r="I52" i="219"/>
  <c r="I51" i="219"/>
  <c r="L50" i="219"/>
  <c r="K50" i="219"/>
  <c r="J50" i="219"/>
  <c r="H50" i="219"/>
  <c r="G50" i="219"/>
  <c r="F50" i="219"/>
  <c r="E50" i="219"/>
  <c r="D50" i="219"/>
  <c r="I49" i="219"/>
  <c r="I48" i="219"/>
  <c r="L47" i="219"/>
  <c r="K47" i="219"/>
  <c r="J47" i="219"/>
  <c r="H47" i="219"/>
  <c r="G47" i="219"/>
  <c r="F47" i="219"/>
  <c r="E47" i="219"/>
  <c r="D47" i="219"/>
  <c r="I46" i="219"/>
  <c r="I45" i="219"/>
  <c r="I44" i="219"/>
  <c r="I43" i="219"/>
  <c r="I42" i="219"/>
  <c r="L41" i="219"/>
  <c r="K41" i="219"/>
  <c r="J41" i="219"/>
  <c r="H41" i="219"/>
  <c r="G41" i="219"/>
  <c r="F41" i="219"/>
  <c r="E41" i="219"/>
  <c r="D41" i="219"/>
  <c r="I40" i="219"/>
  <c r="I39" i="219"/>
  <c r="I38" i="219"/>
  <c r="I37" i="219"/>
  <c r="I36" i="219"/>
  <c r="I35" i="219"/>
  <c r="I33" i="219"/>
  <c r="I32" i="219"/>
  <c r="I31" i="219"/>
  <c r="L30" i="219"/>
  <c r="K30" i="219"/>
  <c r="J30" i="219"/>
  <c r="H30" i="219"/>
  <c r="G30" i="219"/>
  <c r="F30" i="219"/>
  <c r="E30" i="219"/>
  <c r="D30" i="219"/>
  <c r="J29" i="219"/>
  <c r="F29" i="219"/>
  <c r="I61" i="220"/>
  <c r="I60" i="220"/>
  <c r="I59" i="220"/>
  <c r="I58" i="220"/>
  <c r="L57" i="220"/>
  <c r="K57" i="220"/>
  <c r="J57" i="220"/>
  <c r="H57" i="220"/>
  <c r="G57" i="220"/>
  <c r="F57" i="220"/>
  <c r="E57" i="220"/>
  <c r="D57" i="220"/>
  <c r="I56" i="220"/>
  <c r="I55" i="220"/>
  <c r="I54" i="220"/>
  <c r="L53" i="220"/>
  <c r="K53" i="220"/>
  <c r="J53" i="220"/>
  <c r="H53" i="220"/>
  <c r="G53" i="220"/>
  <c r="F53" i="220"/>
  <c r="E53" i="220"/>
  <c r="D53" i="220"/>
  <c r="I52" i="220"/>
  <c r="I51" i="220"/>
  <c r="L50" i="220"/>
  <c r="K50" i="220"/>
  <c r="J50" i="220"/>
  <c r="H50" i="220"/>
  <c r="G50" i="220"/>
  <c r="F50" i="220"/>
  <c r="E50" i="220"/>
  <c r="D50" i="220"/>
  <c r="I49" i="220"/>
  <c r="I48" i="220"/>
  <c r="L47" i="220"/>
  <c r="K47" i="220"/>
  <c r="J47" i="220"/>
  <c r="H47" i="220"/>
  <c r="G47" i="220"/>
  <c r="F47" i="220"/>
  <c r="E47" i="220"/>
  <c r="D47" i="220"/>
  <c r="I46" i="220"/>
  <c r="I45" i="220"/>
  <c r="I44" i="220"/>
  <c r="I43" i="220"/>
  <c r="I42" i="220"/>
  <c r="L41" i="220"/>
  <c r="K41" i="220"/>
  <c r="J41" i="220"/>
  <c r="H41" i="220"/>
  <c r="G41" i="220"/>
  <c r="F41" i="220"/>
  <c r="E41" i="220"/>
  <c r="D41" i="220"/>
  <c r="I40" i="220"/>
  <c r="I39" i="220"/>
  <c r="I38" i="220"/>
  <c r="I37" i="220"/>
  <c r="I36" i="220"/>
  <c r="I35" i="220"/>
  <c r="I33" i="220"/>
  <c r="I32" i="220"/>
  <c r="I31" i="220"/>
  <c r="L30" i="220"/>
  <c r="K30" i="220"/>
  <c r="J30" i="220"/>
  <c r="H30" i="220"/>
  <c r="G30" i="220"/>
  <c r="F30" i="220"/>
  <c r="E30" i="220"/>
  <c r="D30" i="220"/>
  <c r="I61" i="221"/>
  <c r="I60" i="221"/>
  <c r="I59" i="221"/>
  <c r="I58" i="221"/>
  <c r="L57" i="221"/>
  <c r="K57" i="221"/>
  <c r="J57" i="221"/>
  <c r="H57" i="221"/>
  <c r="G57" i="221"/>
  <c r="F57" i="221"/>
  <c r="E57" i="221"/>
  <c r="D57" i="221"/>
  <c r="I56" i="221"/>
  <c r="I55" i="221"/>
  <c r="I54" i="221"/>
  <c r="L53" i="221"/>
  <c r="K53" i="221"/>
  <c r="J53" i="221"/>
  <c r="H53" i="221"/>
  <c r="G53" i="221"/>
  <c r="F53" i="221"/>
  <c r="E53" i="221"/>
  <c r="D53" i="221"/>
  <c r="I52" i="221"/>
  <c r="I51" i="221"/>
  <c r="L50" i="221"/>
  <c r="K50" i="221"/>
  <c r="J50" i="221"/>
  <c r="H50" i="221"/>
  <c r="G50" i="221"/>
  <c r="F50" i="221"/>
  <c r="E50" i="221"/>
  <c r="D50" i="221"/>
  <c r="I49" i="221"/>
  <c r="I48" i="221"/>
  <c r="L47" i="221"/>
  <c r="K47" i="221"/>
  <c r="J47" i="221"/>
  <c r="H47" i="221"/>
  <c r="G47" i="221"/>
  <c r="F47" i="221"/>
  <c r="E47" i="221"/>
  <c r="D47" i="221"/>
  <c r="I46" i="221"/>
  <c r="I45" i="221"/>
  <c r="I44" i="221"/>
  <c r="I43" i="221"/>
  <c r="I42" i="221"/>
  <c r="L41" i="221"/>
  <c r="K41" i="221"/>
  <c r="J41" i="221"/>
  <c r="H41" i="221"/>
  <c r="G41" i="221"/>
  <c r="F41" i="221"/>
  <c r="E41" i="221"/>
  <c r="D41" i="221"/>
  <c r="I40" i="221"/>
  <c r="I39" i="221"/>
  <c r="I38" i="221"/>
  <c r="I37" i="221"/>
  <c r="I36" i="221"/>
  <c r="I35" i="221"/>
  <c r="I33" i="221"/>
  <c r="I32" i="221"/>
  <c r="I31" i="221"/>
  <c r="L30" i="221"/>
  <c r="K30" i="221"/>
  <c r="J30" i="221"/>
  <c r="H30" i="221"/>
  <c r="G30" i="221"/>
  <c r="F30" i="221"/>
  <c r="E30" i="221"/>
  <c r="D30" i="221"/>
  <c r="L29" i="221"/>
  <c r="D29" i="221"/>
  <c r="I61" i="222"/>
  <c r="I60" i="222"/>
  <c r="I59" i="222"/>
  <c r="I58" i="222"/>
  <c r="L57" i="222"/>
  <c r="K57" i="222"/>
  <c r="J57" i="222"/>
  <c r="H57" i="222"/>
  <c r="G57" i="222"/>
  <c r="F57" i="222"/>
  <c r="E57" i="222"/>
  <c r="D57" i="222"/>
  <c r="I56" i="222"/>
  <c r="I55" i="222"/>
  <c r="I54" i="222"/>
  <c r="L53" i="222"/>
  <c r="K53" i="222"/>
  <c r="J53" i="222"/>
  <c r="H53" i="222"/>
  <c r="G53" i="222"/>
  <c r="F53" i="222"/>
  <c r="E53" i="222"/>
  <c r="D53" i="222"/>
  <c r="I52" i="222"/>
  <c r="I51" i="222"/>
  <c r="L50" i="222"/>
  <c r="K50" i="222"/>
  <c r="J50" i="222"/>
  <c r="H50" i="222"/>
  <c r="G50" i="222"/>
  <c r="F50" i="222"/>
  <c r="E50" i="222"/>
  <c r="D50" i="222"/>
  <c r="I49" i="222"/>
  <c r="I48" i="222"/>
  <c r="L47" i="222"/>
  <c r="K47" i="222"/>
  <c r="J47" i="222"/>
  <c r="H47" i="222"/>
  <c r="G47" i="222"/>
  <c r="F47" i="222"/>
  <c r="E47" i="222"/>
  <c r="D47" i="222"/>
  <c r="I46" i="222"/>
  <c r="I45" i="222"/>
  <c r="I44" i="222"/>
  <c r="I43" i="222"/>
  <c r="I42" i="222"/>
  <c r="L41" i="222"/>
  <c r="K41" i="222"/>
  <c r="J41" i="222"/>
  <c r="H41" i="222"/>
  <c r="G41" i="222"/>
  <c r="F41" i="222"/>
  <c r="E41" i="222"/>
  <c r="D41" i="222"/>
  <c r="I40" i="222"/>
  <c r="I39" i="222"/>
  <c r="I38" i="222"/>
  <c r="I37" i="222"/>
  <c r="I36" i="222"/>
  <c r="I35" i="222"/>
  <c r="I33" i="222"/>
  <c r="I32" i="222"/>
  <c r="I31" i="222"/>
  <c r="L30" i="222"/>
  <c r="K30" i="222"/>
  <c r="J30" i="222"/>
  <c r="H30" i="222"/>
  <c r="G30" i="222"/>
  <c r="F30" i="222"/>
  <c r="E30" i="222"/>
  <c r="D30" i="222"/>
  <c r="I61" i="223"/>
  <c r="I60" i="223"/>
  <c r="I59" i="223"/>
  <c r="I58" i="223"/>
  <c r="L57" i="223"/>
  <c r="K57" i="223"/>
  <c r="J57" i="223"/>
  <c r="H57" i="223"/>
  <c r="G57" i="223"/>
  <c r="F57" i="223"/>
  <c r="E57" i="223"/>
  <c r="D57" i="223"/>
  <c r="I56" i="223"/>
  <c r="I55" i="223"/>
  <c r="I54" i="223"/>
  <c r="L53" i="223"/>
  <c r="K53" i="223"/>
  <c r="J53" i="223"/>
  <c r="H53" i="223"/>
  <c r="G53" i="223"/>
  <c r="F53" i="223"/>
  <c r="E53" i="223"/>
  <c r="D53" i="223"/>
  <c r="I52" i="223"/>
  <c r="I51" i="223"/>
  <c r="L50" i="223"/>
  <c r="K50" i="223"/>
  <c r="J50" i="223"/>
  <c r="H50" i="223"/>
  <c r="G50" i="223"/>
  <c r="F50" i="223"/>
  <c r="E50" i="223"/>
  <c r="D50" i="223"/>
  <c r="I49" i="223"/>
  <c r="I48" i="223"/>
  <c r="L47" i="223"/>
  <c r="K47" i="223"/>
  <c r="J47" i="223"/>
  <c r="H47" i="223"/>
  <c r="G47" i="223"/>
  <c r="F47" i="223"/>
  <c r="E47" i="223"/>
  <c r="D47" i="223"/>
  <c r="I46" i="223"/>
  <c r="I45" i="223"/>
  <c r="I44" i="223"/>
  <c r="I43" i="223"/>
  <c r="I42" i="223"/>
  <c r="L41" i="223"/>
  <c r="K41" i="223"/>
  <c r="J41" i="223"/>
  <c r="H41" i="223"/>
  <c r="G41" i="223"/>
  <c r="F41" i="223"/>
  <c r="E41" i="223"/>
  <c r="D41" i="223"/>
  <c r="I40" i="223"/>
  <c r="I39" i="223"/>
  <c r="I38" i="223"/>
  <c r="I37" i="223"/>
  <c r="I36" i="223"/>
  <c r="I35" i="223"/>
  <c r="I33" i="223"/>
  <c r="I32" i="223"/>
  <c r="I31" i="223"/>
  <c r="L30" i="223"/>
  <c r="K30" i="223"/>
  <c r="J30" i="223"/>
  <c r="H30" i="223"/>
  <c r="G30" i="223"/>
  <c r="F30" i="223"/>
  <c r="E30" i="223"/>
  <c r="D30" i="223"/>
  <c r="L29" i="223"/>
  <c r="D29" i="223"/>
  <c r="I61" i="224"/>
  <c r="I60" i="224"/>
  <c r="I59" i="224"/>
  <c r="I58" i="224"/>
  <c r="L57" i="224"/>
  <c r="K57" i="224"/>
  <c r="J57" i="224"/>
  <c r="H57" i="224"/>
  <c r="G57" i="224"/>
  <c r="F57" i="224"/>
  <c r="E57" i="224"/>
  <c r="D57" i="224"/>
  <c r="I56" i="224"/>
  <c r="I55" i="224"/>
  <c r="I54" i="224"/>
  <c r="L53" i="224"/>
  <c r="K53" i="224"/>
  <c r="J53" i="224"/>
  <c r="H53" i="224"/>
  <c r="G53" i="224"/>
  <c r="F53" i="224"/>
  <c r="E53" i="224"/>
  <c r="D53" i="224"/>
  <c r="I52" i="224"/>
  <c r="I51" i="224"/>
  <c r="L50" i="224"/>
  <c r="K50" i="224"/>
  <c r="J50" i="224"/>
  <c r="H50" i="224"/>
  <c r="G50" i="224"/>
  <c r="F50" i="224"/>
  <c r="E50" i="224"/>
  <c r="D50" i="224"/>
  <c r="I49" i="224"/>
  <c r="I48" i="224"/>
  <c r="L47" i="224"/>
  <c r="K47" i="224"/>
  <c r="J47" i="224"/>
  <c r="H47" i="224"/>
  <c r="G47" i="224"/>
  <c r="F47" i="224"/>
  <c r="E47" i="224"/>
  <c r="D47" i="224"/>
  <c r="I46" i="224"/>
  <c r="I45" i="224"/>
  <c r="I44" i="224"/>
  <c r="I43" i="224"/>
  <c r="I42" i="224"/>
  <c r="L41" i="224"/>
  <c r="K41" i="224"/>
  <c r="J41" i="224"/>
  <c r="H41" i="224"/>
  <c r="G41" i="224"/>
  <c r="F41" i="224"/>
  <c r="E41" i="224"/>
  <c r="D41" i="224"/>
  <c r="I40" i="224"/>
  <c r="I39" i="224"/>
  <c r="I38" i="224"/>
  <c r="I37" i="224"/>
  <c r="I36" i="224"/>
  <c r="I35" i="224"/>
  <c r="I33" i="224"/>
  <c r="I32" i="224"/>
  <c r="I31" i="224"/>
  <c r="L30" i="224"/>
  <c r="K30" i="224"/>
  <c r="J30" i="224"/>
  <c r="H30" i="224"/>
  <c r="G30" i="224"/>
  <c r="F30" i="224"/>
  <c r="E30" i="224"/>
  <c r="D30" i="224"/>
  <c r="I61" i="225"/>
  <c r="I60" i="225"/>
  <c r="I59" i="225"/>
  <c r="I58" i="225"/>
  <c r="L57" i="225"/>
  <c r="K57" i="225"/>
  <c r="J57" i="225"/>
  <c r="H57" i="225"/>
  <c r="G57" i="225"/>
  <c r="F57" i="225"/>
  <c r="E57" i="225"/>
  <c r="D57" i="225"/>
  <c r="I56" i="225"/>
  <c r="I55" i="225"/>
  <c r="I54" i="225"/>
  <c r="L53" i="225"/>
  <c r="K53" i="225"/>
  <c r="J53" i="225"/>
  <c r="H53" i="225"/>
  <c r="G53" i="225"/>
  <c r="F53" i="225"/>
  <c r="E53" i="225"/>
  <c r="D53" i="225"/>
  <c r="I52" i="225"/>
  <c r="I51" i="225"/>
  <c r="L50" i="225"/>
  <c r="K50" i="225"/>
  <c r="J50" i="225"/>
  <c r="H50" i="225"/>
  <c r="G50" i="225"/>
  <c r="F50" i="225"/>
  <c r="E50" i="225"/>
  <c r="D50" i="225"/>
  <c r="I49" i="225"/>
  <c r="I48" i="225"/>
  <c r="L47" i="225"/>
  <c r="K47" i="225"/>
  <c r="J47" i="225"/>
  <c r="H47" i="225"/>
  <c r="G47" i="225"/>
  <c r="F47" i="225"/>
  <c r="E47" i="225"/>
  <c r="D47" i="225"/>
  <c r="I46" i="225"/>
  <c r="I45" i="225"/>
  <c r="I44" i="225"/>
  <c r="I43" i="225"/>
  <c r="I42" i="225"/>
  <c r="L41" i="225"/>
  <c r="K41" i="225"/>
  <c r="J41" i="225"/>
  <c r="H41" i="225"/>
  <c r="G41" i="225"/>
  <c r="F41" i="225"/>
  <c r="E41" i="225"/>
  <c r="D41" i="225"/>
  <c r="I40" i="225"/>
  <c r="I39" i="225"/>
  <c r="I38" i="225"/>
  <c r="I37" i="225"/>
  <c r="I36" i="225"/>
  <c r="I35" i="225"/>
  <c r="I33" i="225"/>
  <c r="I32" i="225"/>
  <c r="I31" i="225"/>
  <c r="L30" i="225"/>
  <c r="K30" i="225"/>
  <c r="J30" i="225"/>
  <c r="H30" i="225"/>
  <c r="G30" i="225"/>
  <c r="F30" i="225"/>
  <c r="E30" i="225"/>
  <c r="D30" i="225"/>
  <c r="I61" i="226"/>
  <c r="I60" i="226"/>
  <c r="I59" i="226"/>
  <c r="I58" i="226"/>
  <c r="L57" i="226"/>
  <c r="K57" i="226"/>
  <c r="J57" i="226"/>
  <c r="H57" i="226"/>
  <c r="G57" i="226"/>
  <c r="F57" i="226"/>
  <c r="E57" i="226"/>
  <c r="D57" i="226"/>
  <c r="I56" i="226"/>
  <c r="I55" i="226"/>
  <c r="I54" i="226"/>
  <c r="L53" i="226"/>
  <c r="K53" i="226"/>
  <c r="J53" i="226"/>
  <c r="H53" i="226"/>
  <c r="G53" i="226"/>
  <c r="F53" i="226"/>
  <c r="E53" i="226"/>
  <c r="D53" i="226"/>
  <c r="I52" i="226"/>
  <c r="I51" i="226"/>
  <c r="L50" i="226"/>
  <c r="K50" i="226"/>
  <c r="J50" i="226"/>
  <c r="H50" i="226"/>
  <c r="G50" i="226"/>
  <c r="F50" i="226"/>
  <c r="E50" i="226"/>
  <c r="D50" i="226"/>
  <c r="I49" i="226"/>
  <c r="I48" i="226"/>
  <c r="L47" i="226"/>
  <c r="K47" i="226"/>
  <c r="J47" i="226"/>
  <c r="H47" i="226"/>
  <c r="G47" i="226"/>
  <c r="F47" i="226"/>
  <c r="E47" i="226"/>
  <c r="D47" i="226"/>
  <c r="I46" i="226"/>
  <c r="I45" i="226"/>
  <c r="I44" i="226"/>
  <c r="I43" i="226"/>
  <c r="I42" i="226"/>
  <c r="L41" i="226"/>
  <c r="K41" i="226"/>
  <c r="J41" i="226"/>
  <c r="H41" i="226"/>
  <c r="G41" i="226"/>
  <c r="F41" i="226"/>
  <c r="E41" i="226"/>
  <c r="D41" i="226"/>
  <c r="I40" i="226"/>
  <c r="I39" i="226"/>
  <c r="I38" i="226"/>
  <c r="I37" i="226"/>
  <c r="I36" i="226"/>
  <c r="I35" i="226"/>
  <c r="I33" i="226"/>
  <c r="I32" i="226"/>
  <c r="I31" i="226"/>
  <c r="L30" i="226"/>
  <c r="K30" i="226"/>
  <c r="J30" i="226"/>
  <c r="H30" i="226"/>
  <c r="G30" i="226"/>
  <c r="F30" i="226"/>
  <c r="E30" i="226"/>
  <c r="D30" i="226"/>
  <c r="J29" i="226"/>
  <c r="F29" i="226"/>
  <c r="A88" i="305"/>
  <c r="J86" i="305"/>
  <c r="A86" i="305"/>
  <c r="J84" i="305"/>
  <c r="A84" i="305"/>
  <c r="F15" i="305"/>
  <c r="F14" i="305"/>
  <c r="E14" i="305"/>
  <c r="F13" i="305"/>
  <c r="E12" i="305"/>
  <c r="F12" i="305" s="1"/>
  <c r="M11" i="305"/>
  <c r="K11" i="305"/>
  <c r="A11" i="305"/>
  <c r="M10" i="305"/>
  <c r="K10" i="305"/>
  <c r="B10" i="305"/>
  <c r="M9" i="305"/>
  <c r="K9" i="305"/>
  <c r="B9" i="305"/>
  <c r="A6" i="305"/>
  <c r="I5" i="305"/>
  <c r="H5" i="305"/>
  <c r="A5" i="305"/>
  <c r="A88" i="304"/>
  <c r="J86" i="304"/>
  <c r="A86" i="304"/>
  <c r="J84" i="304"/>
  <c r="A84" i="304"/>
  <c r="F15" i="304"/>
  <c r="F14" i="304"/>
  <c r="E14" i="304"/>
  <c r="F13" i="304"/>
  <c r="E12" i="304"/>
  <c r="F12" i="304" s="1"/>
  <c r="M11" i="304"/>
  <c r="K11" i="304"/>
  <c r="A11" i="304"/>
  <c r="M10" i="304"/>
  <c r="K10" i="304"/>
  <c r="B10" i="304"/>
  <c r="M9" i="304"/>
  <c r="K9" i="304"/>
  <c r="B9" i="304"/>
  <c r="A6" i="304"/>
  <c r="I5" i="304"/>
  <c r="H5" i="304"/>
  <c r="A5" i="304"/>
  <c r="A88" i="303"/>
  <c r="J86" i="303"/>
  <c r="A86" i="303"/>
  <c r="J84" i="303"/>
  <c r="A84" i="303"/>
  <c r="F15" i="303"/>
  <c r="F14" i="303"/>
  <c r="E14" i="303"/>
  <c r="F13" i="303"/>
  <c r="E12" i="303"/>
  <c r="F12" i="303" s="1"/>
  <c r="M11" i="303"/>
  <c r="K11" i="303"/>
  <c r="A11" i="303"/>
  <c r="M10" i="303"/>
  <c r="K10" i="303"/>
  <c r="B10" i="303"/>
  <c r="M9" i="303"/>
  <c r="K9" i="303"/>
  <c r="B9" i="303"/>
  <c r="A6" i="303"/>
  <c r="I5" i="303"/>
  <c r="H5" i="303"/>
  <c r="A5" i="303"/>
  <c r="A88" i="302"/>
  <c r="J86" i="302"/>
  <c r="A86" i="302"/>
  <c r="J84" i="302"/>
  <c r="A84" i="302"/>
  <c r="F15" i="302"/>
  <c r="F14" i="302"/>
  <c r="E14" i="302"/>
  <c r="F13" i="302"/>
  <c r="E12" i="302"/>
  <c r="F12" i="302" s="1"/>
  <c r="M11" i="302"/>
  <c r="K11" i="302"/>
  <c r="A11" i="302"/>
  <c r="M10" i="302"/>
  <c r="K10" i="302"/>
  <c r="B10" i="302"/>
  <c r="M9" i="302"/>
  <c r="K9" i="302"/>
  <c r="B9" i="302"/>
  <c r="A6" i="302"/>
  <c r="I5" i="302"/>
  <c r="H5" i="302"/>
  <c r="A5" i="302"/>
  <c r="A88" i="301"/>
  <c r="J86" i="301"/>
  <c r="A86" i="301"/>
  <c r="J84" i="301"/>
  <c r="A84" i="301"/>
  <c r="F15" i="301"/>
  <c r="F14" i="301"/>
  <c r="E14" i="301"/>
  <c r="F13" i="301"/>
  <c r="E12" i="301"/>
  <c r="F12" i="301" s="1"/>
  <c r="M11" i="301"/>
  <c r="K11" i="301"/>
  <c r="A11" i="301"/>
  <c r="M10" i="301"/>
  <c r="K10" i="301"/>
  <c r="B10" i="301"/>
  <c r="M9" i="301"/>
  <c r="K9" i="301"/>
  <c r="B9" i="301"/>
  <c r="A6" i="301"/>
  <c r="I5" i="301"/>
  <c r="H5" i="301"/>
  <c r="A5" i="301"/>
  <c r="A88" i="300"/>
  <c r="J86" i="300"/>
  <c r="A86" i="300"/>
  <c r="J84" i="300"/>
  <c r="A84" i="300"/>
  <c r="F15" i="300"/>
  <c r="F14" i="300"/>
  <c r="E14" i="300"/>
  <c r="F13" i="300"/>
  <c r="E12" i="300"/>
  <c r="F12" i="300" s="1"/>
  <c r="M11" i="300"/>
  <c r="K11" i="300"/>
  <c r="A11" i="300"/>
  <c r="M10" i="300"/>
  <c r="K10" i="300"/>
  <c r="B10" i="300"/>
  <c r="M9" i="300"/>
  <c r="K9" i="300"/>
  <c r="B9" i="300"/>
  <c r="A6" i="300"/>
  <c r="I5" i="300"/>
  <c r="H5" i="300"/>
  <c r="A5" i="300"/>
  <c r="A88" i="299"/>
  <c r="J86" i="299"/>
  <c r="A86" i="299"/>
  <c r="J84" i="299"/>
  <c r="A84" i="299"/>
  <c r="F15" i="299"/>
  <c r="F14" i="299"/>
  <c r="E14" i="299"/>
  <c r="F13" i="299"/>
  <c r="E12" i="299"/>
  <c r="F12" i="299" s="1"/>
  <c r="M11" i="299"/>
  <c r="K11" i="299"/>
  <c r="A11" i="299"/>
  <c r="M10" i="299"/>
  <c r="K10" i="299"/>
  <c r="B10" i="299"/>
  <c r="M9" i="299"/>
  <c r="K9" i="299"/>
  <c r="B9" i="299"/>
  <c r="A6" i="299"/>
  <c r="I5" i="299"/>
  <c r="H5" i="299"/>
  <c r="A5" i="299"/>
  <c r="A88" i="298"/>
  <c r="J86" i="298"/>
  <c r="A86" i="298"/>
  <c r="J84" i="298"/>
  <c r="A84" i="298"/>
  <c r="F15" i="298"/>
  <c r="F14" i="298"/>
  <c r="E14" i="298"/>
  <c r="F13" i="298"/>
  <c r="E12" i="298"/>
  <c r="F12" i="298" s="1"/>
  <c r="M11" i="298"/>
  <c r="K11" i="298"/>
  <c r="A11" i="298"/>
  <c r="M10" i="298"/>
  <c r="K10" i="298"/>
  <c r="B10" i="298"/>
  <c r="M9" i="298"/>
  <c r="K9" i="298"/>
  <c r="B9" i="298"/>
  <c r="A6" i="298"/>
  <c r="I5" i="298"/>
  <c r="H5" i="298"/>
  <c r="A5" i="298"/>
  <c r="A88" i="297"/>
  <c r="J86" i="297"/>
  <c r="A86" i="297"/>
  <c r="J84" i="297"/>
  <c r="A84" i="297"/>
  <c r="F15" i="297"/>
  <c r="F14" i="297"/>
  <c r="E14" i="297"/>
  <c r="F13" i="297"/>
  <c r="E12" i="297"/>
  <c r="F12" i="297" s="1"/>
  <c r="M11" i="297"/>
  <c r="K11" i="297"/>
  <c r="A11" i="297"/>
  <c r="M10" i="297"/>
  <c r="K10" i="297"/>
  <c r="B10" i="297"/>
  <c r="M9" i="297"/>
  <c r="K9" i="297"/>
  <c r="B9" i="297"/>
  <c r="A6" i="297"/>
  <c r="I5" i="297"/>
  <c r="H5" i="297"/>
  <c r="A5" i="297"/>
  <c r="A88" i="296"/>
  <c r="J86" i="296"/>
  <c r="A86" i="296"/>
  <c r="J84" i="296"/>
  <c r="A84" i="296"/>
  <c r="F15" i="296"/>
  <c r="F14" i="296"/>
  <c r="E14" i="296"/>
  <c r="F13" i="296"/>
  <c r="E12" i="296"/>
  <c r="F12" i="296" s="1"/>
  <c r="M11" i="296"/>
  <c r="K11" i="296"/>
  <c r="A11" i="296"/>
  <c r="M10" i="296"/>
  <c r="K10" i="296"/>
  <c r="B10" i="296"/>
  <c r="M9" i="296"/>
  <c r="K9" i="296"/>
  <c r="B9" i="296"/>
  <c r="A6" i="296"/>
  <c r="I5" i="296"/>
  <c r="H5" i="296"/>
  <c r="A5" i="296"/>
  <c r="A88" i="295"/>
  <c r="J86" i="295"/>
  <c r="A86" i="295"/>
  <c r="J84" i="295"/>
  <c r="A84" i="295"/>
  <c r="F15" i="295"/>
  <c r="F14" i="295"/>
  <c r="E14" i="295"/>
  <c r="F13" i="295"/>
  <c r="E12" i="295"/>
  <c r="F12" i="295" s="1"/>
  <c r="M11" i="295"/>
  <c r="K11" i="295"/>
  <c r="A11" i="295"/>
  <c r="M10" i="295"/>
  <c r="K10" i="295"/>
  <c r="B10" i="295"/>
  <c r="M9" i="295"/>
  <c r="K9" i="295"/>
  <c r="B9" i="295"/>
  <c r="A6" i="295"/>
  <c r="I5" i="295"/>
  <c r="H5" i="295"/>
  <c r="A5" i="295"/>
  <c r="A88" i="294"/>
  <c r="J86" i="294"/>
  <c r="A86" i="294"/>
  <c r="J84" i="294"/>
  <c r="A84" i="294"/>
  <c r="F15" i="294"/>
  <c r="F14" i="294"/>
  <c r="E14" i="294"/>
  <c r="F13" i="294"/>
  <c r="E12" i="294"/>
  <c r="F12" i="294" s="1"/>
  <c r="M11" i="294"/>
  <c r="K11" i="294"/>
  <c r="A11" i="294"/>
  <c r="M10" i="294"/>
  <c r="K10" i="294"/>
  <c r="B10" i="294"/>
  <c r="M9" i="294"/>
  <c r="K9" i="294"/>
  <c r="B9" i="294"/>
  <c r="A6" i="294"/>
  <c r="I5" i="294"/>
  <c r="H5" i="294"/>
  <c r="A5" i="294"/>
  <c r="A88" i="293"/>
  <c r="J86" i="293"/>
  <c r="A86" i="293"/>
  <c r="J84" i="293"/>
  <c r="A84" i="293"/>
  <c r="F15" i="293"/>
  <c r="F14" i="293"/>
  <c r="E14" i="293"/>
  <c r="F13" i="293"/>
  <c r="E12" i="293"/>
  <c r="F12" i="293" s="1"/>
  <c r="M11" i="293"/>
  <c r="K11" i="293"/>
  <c r="A11" i="293"/>
  <c r="M10" i="293"/>
  <c r="K10" i="293"/>
  <c r="B10" i="293"/>
  <c r="M9" i="293"/>
  <c r="K9" i="293"/>
  <c r="B9" i="293"/>
  <c r="A6" i="293"/>
  <c r="I5" i="293"/>
  <c r="H5" i="293"/>
  <c r="A5" i="293"/>
  <c r="A88" i="292"/>
  <c r="J86" i="292"/>
  <c r="A86" i="292"/>
  <c r="J84" i="292"/>
  <c r="A84" i="292"/>
  <c r="F15" i="292"/>
  <c r="F14" i="292"/>
  <c r="E14" i="292"/>
  <c r="F13" i="292"/>
  <c r="E12" i="292"/>
  <c r="F12" i="292" s="1"/>
  <c r="M11" i="292"/>
  <c r="K11" i="292"/>
  <c r="A11" i="292"/>
  <c r="M10" i="292"/>
  <c r="K10" i="292"/>
  <c r="B10" i="292"/>
  <c r="M9" i="292"/>
  <c r="K9" i="292"/>
  <c r="B9" i="292"/>
  <c r="A6" i="292"/>
  <c r="I5" i="292"/>
  <c r="H5" i="292"/>
  <c r="A5" i="292"/>
  <c r="A88" i="291"/>
  <c r="J86" i="291"/>
  <c r="A86" i="291"/>
  <c r="J84" i="291"/>
  <c r="A84" i="291"/>
  <c r="F15" i="291"/>
  <c r="F14" i="291"/>
  <c r="E14" i="291"/>
  <c r="F13" i="291"/>
  <c r="E12" i="291"/>
  <c r="F12" i="291" s="1"/>
  <c r="M11" i="291"/>
  <c r="K11" i="291"/>
  <c r="A11" i="291"/>
  <c r="M10" i="291"/>
  <c r="K10" i="291"/>
  <c r="B10" i="291"/>
  <c r="M9" i="291"/>
  <c r="K9" i="291"/>
  <c r="B9" i="291"/>
  <c r="A6" i="291"/>
  <c r="I5" i="291"/>
  <c r="H5" i="291"/>
  <c r="A5" i="291"/>
  <c r="E26" i="8"/>
  <c r="F26" i="8"/>
  <c r="G26" i="8"/>
  <c r="H26" i="8"/>
  <c r="I26" i="8"/>
  <c r="J26" i="8"/>
  <c r="K26" i="8"/>
  <c r="L26" i="8"/>
  <c r="M26" i="8"/>
  <c r="N26" i="8"/>
  <c r="O26" i="8"/>
  <c r="P26" i="8"/>
  <c r="E27" i="8"/>
  <c r="F27" i="8"/>
  <c r="G27" i="8"/>
  <c r="H27" i="8"/>
  <c r="I27" i="8"/>
  <c r="J27" i="8"/>
  <c r="K27" i="8"/>
  <c r="L27" i="8"/>
  <c r="M27" i="8"/>
  <c r="N27" i="8"/>
  <c r="O27" i="8"/>
  <c r="P27" i="8"/>
  <c r="E28" i="8"/>
  <c r="F28" i="8"/>
  <c r="G28" i="8"/>
  <c r="H28" i="8"/>
  <c r="I28" i="8"/>
  <c r="J28" i="8"/>
  <c r="K28" i="8"/>
  <c r="L28" i="8"/>
  <c r="M28" i="8"/>
  <c r="N28" i="8"/>
  <c r="O28" i="8"/>
  <c r="P28" i="8"/>
  <c r="E30" i="8"/>
  <c r="F30" i="8"/>
  <c r="G30" i="8"/>
  <c r="H30" i="8"/>
  <c r="I30" i="8"/>
  <c r="J30" i="8"/>
  <c r="K30" i="8"/>
  <c r="L30" i="8"/>
  <c r="M30" i="8"/>
  <c r="N30" i="8"/>
  <c r="O30" i="8"/>
  <c r="P30" i="8"/>
  <c r="E31" i="8"/>
  <c r="F31" i="8"/>
  <c r="G31" i="8"/>
  <c r="H31" i="8"/>
  <c r="I31" i="8"/>
  <c r="J31" i="8"/>
  <c r="K31" i="8"/>
  <c r="L31" i="8"/>
  <c r="M31" i="8"/>
  <c r="N31" i="8"/>
  <c r="O31" i="8"/>
  <c r="P31" i="8"/>
  <c r="E32" i="8"/>
  <c r="F32" i="8"/>
  <c r="G32" i="8"/>
  <c r="H32" i="8"/>
  <c r="I32" i="8"/>
  <c r="J32" i="8"/>
  <c r="K32" i="8"/>
  <c r="L32" i="8"/>
  <c r="M32" i="8"/>
  <c r="N32" i="8"/>
  <c r="O32" i="8"/>
  <c r="P32" i="8"/>
  <c r="E33" i="8"/>
  <c r="F33" i="8"/>
  <c r="G33" i="8"/>
  <c r="H33" i="8"/>
  <c r="I33" i="8"/>
  <c r="J33" i="8"/>
  <c r="K33" i="8"/>
  <c r="L33" i="8"/>
  <c r="M33" i="8"/>
  <c r="N33" i="8"/>
  <c r="O33" i="8"/>
  <c r="P33" i="8"/>
  <c r="E34" i="8"/>
  <c r="F34" i="8"/>
  <c r="G34" i="8"/>
  <c r="H34" i="8"/>
  <c r="I34" i="8"/>
  <c r="J34" i="8"/>
  <c r="K34" i="8"/>
  <c r="L34" i="8"/>
  <c r="M34" i="8"/>
  <c r="N34" i="8"/>
  <c r="O34" i="8"/>
  <c r="P34" i="8"/>
  <c r="E35" i="8"/>
  <c r="F35" i="8"/>
  <c r="G35" i="8"/>
  <c r="H35" i="8"/>
  <c r="I35" i="8"/>
  <c r="J35" i="8"/>
  <c r="K35" i="8"/>
  <c r="L35" i="8"/>
  <c r="M35" i="8"/>
  <c r="N35" i="8"/>
  <c r="O35" i="8"/>
  <c r="P35" i="8"/>
  <c r="E37" i="8"/>
  <c r="F37" i="8"/>
  <c r="G37" i="8"/>
  <c r="H37" i="8"/>
  <c r="I37" i="8"/>
  <c r="J37" i="8"/>
  <c r="K37" i="8"/>
  <c r="L37" i="8"/>
  <c r="M37" i="8"/>
  <c r="N37" i="8"/>
  <c r="O37" i="8"/>
  <c r="P37" i="8"/>
  <c r="E38" i="8"/>
  <c r="F38" i="8"/>
  <c r="G38" i="8"/>
  <c r="H38" i="8"/>
  <c r="I38" i="8"/>
  <c r="J38" i="8"/>
  <c r="K38" i="8"/>
  <c r="L38" i="8"/>
  <c r="M38" i="8"/>
  <c r="N38" i="8"/>
  <c r="O38" i="8"/>
  <c r="P38" i="8"/>
  <c r="E39" i="8"/>
  <c r="F39" i="8"/>
  <c r="G39" i="8"/>
  <c r="H39" i="8"/>
  <c r="I39" i="8"/>
  <c r="J39" i="8"/>
  <c r="K39" i="8"/>
  <c r="L39" i="8"/>
  <c r="M39" i="8"/>
  <c r="N39" i="8"/>
  <c r="O39" i="8"/>
  <c r="P39" i="8"/>
  <c r="E40" i="8"/>
  <c r="F40" i="8"/>
  <c r="G40" i="8"/>
  <c r="H40" i="8"/>
  <c r="I40" i="8"/>
  <c r="J40" i="8"/>
  <c r="K40" i="8"/>
  <c r="L40" i="8"/>
  <c r="M40" i="8"/>
  <c r="N40" i="8"/>
  <c r="O40" i="8"/>
  <c r="P40" i="8"/>
  <c r="E41" i="8"/>
  <c r="F41" i="8"/>
  <c r="G41" i="8"/>
  <c r="H41" i="8"/>
  <c r="I41" i="8"/>
  <c r="J41" i="8"/>
  <c r="K41" i="8"/>
  <c r="L41" i="8"/>
  <c r="M41" i="8"/>
  <c r="N41" i="8"/>
  <c r="O41" i="8"/>
  <c r="P41" i="8"/>
  <c r="E43" i="8"/>
  <c r="F43" i="8"/>
  <c r="G43" i="8"/>
  <c r="H43" i="8"/>
  <c r="I43" i="8"/>
  <c r="J43" i="8"/>
  <c r="K43" i="8"/>
  <c r="L43" i="8"/>
  <c r="M43" i="8"/>
  <c r="N43" i="8"/>
  <c r="O43" i="8"/>
  <c r="P43" i="8"/>
  <c r="E44" i="8"/>
  <c r="F44" i="8"/>
  <c r="G44" i="8"/>
  <c r="H44" i="8"/>
  <c r="I44" i="8"/>
  <c r="J44" i="8"/>
  <c r="K44" i="8"/>
  <c r="L44" i="8"/>
  <c r="M44" i="8"/>
  <c r="N44" i="8"/>
  <c r="O44" i="8"/>
  <c r="P44" i="8"/>
  <c r="E46" i="8"/>
  <c r="F46" i="8"/>
  <c r="G46" i="8"/>
  <c r="H46" i="8"/>
  <c r="I46" i="8"/>
  <c r="J46" i="8"/>
  <c r="K46" i="8"/>
  <c r="L46" i="8"/>
  <c r="M46" i="8"/>
  <c r="N46" i="8"/>
  <c r="O46" i="8"/>
  <c r="P46" i="8"/>
  <c r="E47" i="8"/>
  <c r="F47" i="8"/>
  <c r="G47" i="8"/>
  <c r="H47" i="8"/>
  <c r="I47" i="8"/>
  <c r="J47" i="8"/>
  <c r="K47" i="8"/>
  <c r="L47" i="8"/>
  <c r="M47" i="8"/>
  <c r="N47" i="8"/>
  <c r="O47" i="8"/>
  <c r="P47" i="8"/>
  <c r="E49" i="8"/>
  <c r="F49" i="8"/>
  <c r="G49" i="8"/>
  <c r="H49" i="8"/>
  <c r="I49" i="8"/>
  <c r="J49" i="8"/>
  <c r="K49" i="8"/>
  <c r="L49" i="8"/>
  <c r="M49" i="8"/>
  <c r="N49" i="8"/>
  <c r="O49" i="8"/>
  <c r="P49" i="8"/>
  <c r="E50" i="8"/>
  <c r="F50" i="8"/>
  <c r="G50" i="8"/>
  <c r="H50" i="8"/>
  <c r="I50" i="8"/>
  <c r="J50" i="8"/>
  <c r="K50" i="8"/>
  <c r="L50" i="8"/>
  <c r="M50" i="8"/>
  <c r="N50" i="8"/>
  <c r="O50" i="8"/>
  <c r="P50" i="8"/>
  <c r="E51" i="8"/>
  <c r="F51" i="8"/>
  <c r="G51" i="8"/>
  <c r="H51" i="8"/>
  <c r="I51" i="8"/>
  <c r="J51" i="8"/>
  <c r="K51" i="8"/>
  <c r="L51" i="8"/>
  <c r="M51" i="8"/>
  <c r="N51" i="8"/>
  <c r="O51" i="8"/>
  <c r="P51" i="8"/>
  <c r="E53" i="8"/>
  <c r="F53" i="8"/>
  <c r="G53" i="8"/>
  <c r="H53" i="8"/>
  <c r="I53" i="8"/>
  <c r="J53" i="8"/>
  <c r="K53" i="8"/>
  <c r="L53" i="8"/>
  <c r="M53" i="8"/>
  <c r="N53" i="8"/>
  <c r="O53" i="8"/>
  <c r="P53" i="8"/>
  <c r="E54" i="8"/>
  <c r="F54" i="8"/>
  <c r="G54" i="8"/>
  <c r="H54" i="8"/>
  <c r="I54" i="8"/>
  <c r="J54" i="8"/>
  <c r="K54" i="8"/>
  <c r="L54" i="8"/>
  <c r="M54" i="8"/>
  <c r="N54" i="8"/>
  <c r="O54" i="8"/>
  <c r="P54" i="8"/>
  <c r="E55" i="8"/>
  <c r="F55" i="8"/>
  <c r="G55" i="8"/>
  <c r="H55" i="8"/>
  <c r="I55" i="8"/>
  <c r="J55" i="8"/>
  <c r="K55" i="8"/>
  <c r="L55" i="8"/>
  <c r="M55" i="8"/>
  <c r="N55" i="8"/>
  <c r="O55" i="8"/>
  <c r="P55" i="8"/>
  <c r="E56" i="8"/>
  <c r="F56" i="8"/>
  <c r="G56" i="8"/>
  <c r="H56" i="8"/>
  <c r="I56" i="8"/>
  <c r="J56" i="8"/>
  <c r="K56" i="8"/>
  <c r="L56" i="8"/>
  <c r="M56" i="8"/>
  <c r="N56" i="8"/>
  <c r="O56" i="8"/>
  <c r="P56" i="8"/>
  <c r="E59" i="8"/>
  <c r="F59" i="8"/>
  <c r="G59" i="8"/>
  <c r="H59" i="8"/>
  <c r="I59" i="8"/>
  <c r="J59" i="8"/>
  <c r="K59" i="8"/>
  <c r="L59" i="8"/>
  <c r="M59" i="8"/>
  <c r="N59" i="8"/>
  <c r="O59" i="8"/>
  <c r="P59" i="8"/>
  <c r="E61" i="8"/>
  <c r="F61" i="8"/>
  <c r="G61" i="8"/>
  <c r="H61" i="8"/>
  <c r="I61" i="8"/>
  <c r="J61" i="8"/>
  <c r="K61" i="8"/>
  <c r="L61" i="8"/>
  <c r="M61" i="8"/>
  <c r="N61" i="8"/>
  <c r="O61" i="8"/>
  <c r="P61" i="8"/>
  <c r="E62" i="8"/>
  <c r="F62" i="8"/>
  <c r="G62" i="8"/>
  <c r="H62" i="8"/>
  <c r="I62" i="8"/>
  <c r="J62" i="8"/>
  <c r="K62" i="8"/>
  <c r="L62" i="8"/>
  <c r="M62" i="8"/>
  <c r="N62" i="8"/>
  <c r="O62" i="8"/>
  <c r="P62" i="8"/>
  <c r="E64" i="8"/>
  <c r="F64" i="8"/>
  <c r="G64" i="8"/>
  <c r="H64" i="8"/>
  <c r="I64" i="8"/>
  <c r="J64" i="8"/>
  <c r="K64" i="8"/>
  <c r="L64" i="8"/>
  <c r="M64" i="8"/>
  <c r="N64" i="8"/>
  <c r="O64" i="8"/>
  <c r="P64" i="8"/>
  <c r="E65" i="8"/>
  <c r="F65" i="8"/>
  <c r="G65" i="8"/>
  <c r="H65" i="8"/>
  <c r="I65" i="8"/>
  <c r="J65" i="8"/>
  <c r="K65" i="8"/>
  <c r="L65" i="8"/>
  <c r="M65" i="8"/>
  <c r="N65" i="8"/>
  <c r="O65" i="8"/>
  <c r="P65" i="8"/>
  <c r="E67" i="8"/>
  <c r="F67" i="8"/>
  <c r="G67" i="8"/>
  <c r="H67" i="8"/>
  <c r="I67" i="8"/>
  <c r="J67" i="8"/>
  <c r="K67" i="8"/>
  <c r="L67" i="8"/>
  <c r="M67" i="8"/>
  <c r="N67" i="8"/>
  <c r="O67" i="8"/>
  <c r="P67" i="8"/>
  <c r="E68" i="8"/>
  <c r="F68" i="8"/>
  <c r="G68" i="8"/>
  <c r="H68" i="8"/>
  <c r="I68" i="8"/>
  <c r="J68" i="8"/>
  <c r="K68" i="8"/>
  <c r="L68" i="8"/>
  <c r="M68" i="8"/>
  <c r="N68" i="8"/>
  <c r="O68" i="8"/>
  <c r="P68" i="8"/>
  <c r="E69" i="8"/>
  <c r="F69" i="8"/>
  <c r="G69" i="8"/>
  <c r="H69" i="8"/>
  <c r="I69" i="8"/>
  <c r="J69" i="8"/>
  <c r="K69" i="8"/>
  <c r="L69" i="8"/>
  <c r="M69" i="8"/>
  <c r="N69" i="8"/>
  <c r="O69" i="8"/>
  <c r="P69" i="8"/>
  <c r="E70" i="8"/>
  <c r="F70" i="8"/>
  <c r="G70" i="8"/>
  <c r="H70" i="8"/>
  <c r="I70" i="8"/>
  <c r="J70" i="8"/>
  <c r="K70" i="8"/>
  <c r="L70" i="8"/>
  <c r="M70" i="8"/>
  <c r="N70" i="8"/>
  <c r="O70" i="8"/>
  <c r="P70" i="8"/>
  <c r="E71" i="8"/>
  <c r="F71" i="8"/>
  <c r="G71" i="8"/>
  <c r="H71" i="8"/>
  <c r="I71" i="8"/>
  <c r="J71" i="8"/>
  <c r="K71" i="8"/>
  <c r="L71" i="8"/>
  <c r="M71" i="8"/>
  <c r="N71" i="8"/>
  <c r="O71" i="8"/>
  <c r="P71" i="8"/>
  <c r="E73" i="8"/>
  <c r="F73" i="8"/>
  <c r="G73" i="8"/>
  <c r="H73" i="8"/>
  <c r="I73" i="8"/>
  <c r="J73" i="8"/>
  <c r="K73" i="8"/>
  <c r="L73" i="8"/>
  <c r="M73" i="8"/>
  <c r="N73" i="8"/>
  <c r="O73" i="8"/>
  <c r="P73" i="8"/>
  <c r="E74" i="8"/>
  <c r="F74" i="8"/>
  <c r="G74" i="8"/>
  <c r="H74" i="8"/>
  <c r="I74" i="8"/>
  <c r="J74" i="8"/>
  <c r="K74" i="8"/>
  <c r="L74" i="8"/>
  <c r="M74" i="8"/>
  <c r="N74" i="8"/>
  <c r="O74" i="8"/>
  <c r="P74" i="8"/>
  <c r="E75" i="8"/>
  <c r="F75" i="8"/>
  <c r="G75" i="8"/>
  <c r="H75" i="8"/>
  <c r="I75" i="8"/>
  <c r="J75" i="8"/>
  <c r="K75" i="8"/>
  <c r="L75" i="8"/>
  <c r="M75" i="8"/>
  <c r="N75" i="8"/>
  <c r="O75" i="8"/>
  <c r="P75" i="8"/>
  <c r="E76" i="8"/>
  <c r="F76" i="8"/>
  <c r="G76" i="8"/>
  <c r="H76" i="8"/>
  <c r="I76" i="8"/>
  <c r="J76" i="8"/>
  <c r="K76" i="8"/>
  <c r="L76" i="8"/>
  <c r="M76" i="8"/>
  <c r="N76" i="8"/>
  <c r="O76" i="8"/>
  <c r="P76" i="8"/>
  <c r="E79" i="8"/>
  <c r="F79" i="8"/>
  <c r="G79" i="8"/>
  <c r="H79" i="8"/>
  <c r="I79" i="8"/>
  <c r="J79" i="8"/>
  <c r="K79" i="8"/>
  <c r="L79" i="8"/>
  <c r="M79" i="8"/>
  <c r="N79" i="8"/>
  <c r="O79" i="8"/>
  <c r="P79" i="8"/>
  <c r="E80" i="8"/>
  <c r="F80" i="8"/>
  <c r="G80" i="8"/>
  <c r="H80" i="8"/>
  <c r="I80" i="8"/>
  <c r="J80" i="8"/>
  <c r="K80" i="8"/>
  <c r="L80" i="8"/>
  <c r="M80" i="8"/>
  <c r="N80" i="8"/>
  <c r="O80" i="8"/>
  <c r="P80" i="8"/>
  <c r="E81" i="8"/>
  <c r="F81" i="8"/>
  <c r="G81" i="8"/>
  <c r="H81" i="8"/>
  <c r="I81" i="8"/>
  <c r="J81" i="8"/>
  <c r="K81" i="8"/>
  <c r="L81" i="8"/>
  <c r="M81" i="8"/>
  <c r="N81" i="8"/>
  <c r="O81" i="8"/>
  <c r="P81" i="8"/>
  <c r="E83" i="8"/>
  <c r="F83" i="8"/>
  <c r="G83" i="8"/>
  <c r="H83" i="8"/>
  <c r="I83" i="8"/>
  <c r="J83" i="8"/>
  <c r="K83" i="8"/>
  <c r="L83" i="8"/>
  <c r="M83" i="8"/>
  <c r="N83" i="8"/>
  <c r="O83" i="8"/>
  <c r="P83" i="8"/>
  <c r="R83" i="95"/>
  <c r="Q83" i="95"/>
  <c r="P82" i="95"/>
  <c r="O82" i="95"/>
  <c r="N82" i="95"/>
  <c r="M82" i="95"/>
  <c r="L82" i="95"/>
  <c r="K82" i="95"/>
  <c r="J82" i="95"/>
  <c r="I82" i="95"/>
  <c r="H82" i="95"/>
  <c r="G82" i="95"/>
  <c r="F82" i="95"/>
  <c r="E82" i="95"/>
  <c r="R81" i="95"/>
  <c r="Q81" i="95"/>
  <c r="R80" i="95"/>
  <c r="Q80" i="95"/>
  <c r="R79" i="95"/>
  <c r="Q79" i="95"/>
  <c r="P78" i="95"/>
  <c r="O78" i="95"/>
  <c r="O77" i="95" s="1"/>
  <c r="N78" i="95"/>
  <c r="M78" i="95"/>
  <c r="M77" i="95"/>
  <c r="L78" i="95"/>
  <c r="K78" i="95"/>
  <c r="K77" i="95" s="1"/>
  <c r="J78" i="95"/>
  <c r="I78" i="95"/>
  <c r="I77" i="95"/>
  <c r="H78" i="95"/>
  <c r="G78" i="95"/>
  <c r="G77" i="95" s="1"/>
  <c r="F78" i="95"/>
  <c r="E78" i="95"/>
  <c r="R76" i="95"/>
  <c r="Q76" i="95"/>
  <c r="R75" i="95"/>
  <c r="Q75" i="95"/>
  <c r="R74" i="95"/>
  <c r="Q74" i="95"/>
  <c r="R73" i="95"/>
  <c r="Q73" i="95"/>
  <c r="P72" i="95"/>
  <c r="O72" i="95"/>
  <c r="N72" i="95"/>
  <c r="M72" i="95"/>
  <c r="L72" i="95"/>
  <c r="K72" i="95"/>
  <c r="J72" i="95"/>
  <c r="I72" i="95"/>
  <c r="H72" i="95"/>
  <c r="G72" i="95"/>
  <c r="F72" i="95"/>
  <c r="E72" i="95"/>
  <c r="R71" i="95"/>
  <c r="Q71" i="95"/>
  <c r="R70" i="95"/>
  <c r="Q70" i="95"/>
  <c r="R69" i="95"/>
  <c r="Q69" i="95"/>
  <c r="R68" i="95"/>
  <c r="Q68" i="95"/>
  <c r="R67" i="95"/>
  <c r="Q67" i="95"/>
  <c r="P66" i="95"/>
  <c r="O66" i="95"/>
  <c r="N66" i="95"/>
  <c r="M66" i="95"/>
  <c r="L66" i="95"/>
  <c r="K66" i="95"/>
  <c r="J66" i="95"/>
  <c r="I66" i="95"/>
  <c r="H66" i="95"/>
  <c r="G66" i="95"/>
  <c r="F66" i="95"/>
  <c r="E66" i="95"/>
  <c r="R65" i="95"/>
  <c r="Q65" i="95"/>
  <c r="R64" i="95"/>
  <c r="Q64" i="95"/>
  <c r="P63" i="95"/>
  <c r="O63" i="95"/>
  <c r="N63" i="95"/>
  <c r="M63" i="95"/>
  <c r="L63" i="95"/>
  <c r="K63" i="95"/>
  <c r="J63" i="95"/>
  <c r="I63" i="95"/>
  <c r="H63" i="95"/>
  <c r="G63" i="95"/>
  <c r="F63" i="95"/>
  <c r="E63" i="95"/>
  <c r="R62" i="95"/>
  <c r="Q62" i="95"/>
  <c r="R61" i="95"/>
  <c r="Q61" i="95"/>
  <c r="P60" i="95"/>
  <c r="O60" i="95"/>
  <c r="N60" i="95"/>
  <c r="M60" i="95"/>
  <c r="M58" i="95"/>
  <c r="L60" i="95"/>
  <c r="K60" i="95"/>
  <c r="J60" i="95"/>
  <c r="I60" i="95"/>
  <c r="H60" i="95"/>
  <c r="G60" i="95"/>
  <c r="F60" i="95"/>
  <c r="E60" i="95"/>
  <c r="R59" i="95"/>
  <c r="Q59" i="95"/>
  <c r="R56" i="95"/>
  <c r="Q56" i="95"/>
  <c r="R55" i="95"/>
  <c r="Q55" i="95"/>
  <c r="R54" i="95"/>
  <c r="Q54" i="95"/>
  <c r="R53" i="95"/>
  <c r="Q53" i="95"/>
  <c r="P52" i="95"/>
  <c r="O52" i="95"/>
  <c r="N52" i="95"/>
  <c r="M52" i="95"/>
  <c r="L52" i="95"/>
  <c r="K52" i="95"/>
  <c r="J52" i="95"/>
  <c r="I52" i="95"/>
  <c r="H52" i="95"/>
  <c r="G52" i="95"/>
  <c r="F52" i="95"/>
  <c r="E52" i="95"/>
  <c r="R51" i="95"/>
  <c r="Q51" i="95"/>
  <c r="R50" i="95"/>
  <c r="Q50" i="95"/>
  <c r="R49" i="95"/>
  <c r="Q49" i="95"/>
  <c r="P48" i="95"/>
  <c r="O48" i="95"/>
  <c r="N48" i="95"/>
  <c r="M48" i="95"/>
  <c r="L48" i="95"/>
  <c r="K48" i="95"/>
  <c r="J48" i="95"/>
  <c r="I48" i="95"/>
  <c r="H48" i="95"/>
  <c r="G48" i="95"/>
  <c r="F48" i="95"/>
  <c r="E48" i="95"/>
  <c r="R47" i="95"/>
  <c r="Q47" i="95"/>
  <c r="R46" i="95"/>
  <c r="Q46" i="95"/>
  <c r="P45" i="95"/>
  <c r="O45" i="95"/>
  <c r="N45" i="95"/>
  <c r="M45" i="95"/>
  <c r="L45" i="95"/>
  <c r="K45" i="95"/>
  <c r="J45" i="95"/>
  <c r="I45" i="95"/>
  <c r="H45" i="95"/>
  <c r="G45" i="95"/>
  <c r="F45" i="95"/>
  <c r="E45" i="95"/>
  <c r="R44" i="95"/>
  <c r="Q44" i="95"/>
  <c r="R43" i="95"/>
  <c r="Q43" i="95"/>
  <c r="P42" i="95"/>
  <c r="O42" i="95"/>
  <c r="N42" i="95"/>
  <c r="M42" i="95"/>
  <c r="L42" i="95"/>
  <c r="K42" i="95"/>
  <c r="J42" i="95"/>
  <c r="I42" i="95"/>
  <c r="H42" i="95"/>
  <c r="G42" i="95"/>
  <c r="F42" i="95"/>
  <c r="E42" i="95"/>
  <c r="R41" i="95"/>
  <c r="Q41" i="95"/>
  <c r="R40" i="95"/>
  <c r="Q40" i="95"/>
  <c r="R39" i="95"/>
  <c r="Q39" i="95"/>
  <c r="R38" i="95"/>
  <c r="Q38" i="95"/>
  <c r="R37" i="95"/>
  <c r="Q37" i="95"/>
  <c r="P36" i="95"/>
  <c r="O36" i="95"/>
  <c r="N36" i="95"/>
  <c r="M36" i="95"/>
  <c r="L36" i="95"/>
  <c r="K36" i="95"/>
  <c r="J36" i="95"/>
  <c r="I36" i="95"/>
  <c r="H36" i="95"/>
  <c r="G36" i="95"/>
  <c r="F36" i="95"/>
  <c r="E36" i="95"/>
  <c r="R35" i="95"/>
  <c r="Q35" i="95"/>
  <c r="R34" i="95"/>
  <c r="Q34" i="95"/>
  <c r="R33" i="95"/>
  <c r="Q33" i="95"/>
  <c r="R32" i="95"/>
  <c r="Q32" i="95"/>
  <c r="R31" i="95"/>
  <c r="Q31" i="95"/>
  <c r="R30" i="95"/>
  <c r="Q30" i="95"/>
  <c r="R28" i="95"/>
  <c r="Q28" i="95"/>
  <c r="R27" i="95"/>
  <c r="Q27" i="95"/>
  <c r="R26" i="95"/>
  <c r="Q26" i="95"/>
  <c r="P25" i="95"/>
  <c r="O25" i="95"/>
  <c r="O24" i="95" s="1"/>
  <c r="N25" i="95"/>
  <c r="N24" i="95" s="1"/>
  <c r="M25" i="95"/>
  <c r="M24" i="95" s="1"/>
  <c r="L25" i="95"/>
  <c r="K25" i="95"/>
  <c r="K24" i="95"/>
  <c r="J25" i="95"/>
  <c r="I25" i="95"/>
  <c r="I24" i="95" s="1"/>
  <c r="H25" i="95"/>
  <c r="H24" i="95" s="1"/>
  <c r="G25" i="95"/>
  <c r="G24" i="95" s="1"/>
  <c r="F25" i="95"/>
  <c r="F24" i="95" s="1"/>
  <c r="E25" i="95"/>
  <c r="E24" i="95" s="1"/>
  <c r="R83" i="96"/>
  <c r="Q83" i="96"/>
  <c r="P82" i="96"/>
  <c r="O82" i="96"/>
  <c r="N82" i="96"/>
  <c r="M82" i="96"/>
  <c r="L82" i="96"/>
  <c r="K82" i="96"/>
  <c r="J82" i="96"/>
  <c r="I82" i="96"/>
  <c r="H82" i="96"/>
  <c r="G82" i="96"/>
  <c r="F82" i="96"/>
  <c r="E82" i="96"/>
  <c r="R81" i="96"/>
  <c r="Q81" i="96"/>
  <c r="R80" i="96"/>
  <c r="Q80" i="96"/>
  <c r="R79" i="96"/>
  <c r="Q79" i="96"/>
  <c r="P78" i="96"/>
  <c r="P77" i="96" s="1"/>
  <c r="O78" i="96"/>
  <c r="O77" i="96" s="1"/>
  <c r="N78" i="96"/>
  <c r="N77" i="96" s="1"/>
  <c r="M78" i="96"/>
  <c r="M77" i="96" s="1"/>
  <c r="L78" i="96"/>
  <c r="L77" i="96" s="1"/>
  <c r="K78" i="96"/>
  <c r="K77" i="96" s="1"/>
  <c r="J78" i="96"/>
  <c r="J77" i="96" s="1"/>
  <c r="I78" i="96"/>
  <c r="I77" i="96" s="1"/>
  <c r="H78" i="96"/>
  <c r="H77" i="96" s="1"/>
  <c r="G78" i="96"/>
  <c r="G77" i="96" s="1"/>
  <c r="R77" i="96"/>
  <c r="F78" i="96"/>
  <c r="E78" i="96"/>
  <c r="E77" i="96" s="1"/>
  <c r="R76" i="96"/>
  <c r="Q76" i="96"/>
  <c r="R75" i="96"/>
  <c r="Q75" i="96"/>
  <c r="R74" i="96"/>
  <c r="Q74" i="96"/>
  <c r="R73" i="96"/>
  <c r="Q73" i="96"/>
  <c r="P72" i="96"/>
  <c r="O72" i="96"/>
  <c r="N72" i="96"/>
  <c r="M72" i="96"/>
  <c r="L72" i="96"/>
  <c r="K72" i="96"/>
  <c r="J72" i="96"/>
  <c r="I72" i="96"/>
  <c r="H72" i="96"/>
  <c r="G72" i="96"/>
  <c r="F72" i="96"/>
  <c r="E72" i="96"/>
  <c r="R71" i="96"/>
  <c r="Q71" i="96"/>
  <c r="R70" i="96"/>
  <c r="Q70" i="96"/>
  <c r="R69" i="96"/>
  <c r="Q69" i="96"/>
  <c r="R68" i="96"/>
  <c r="Q68" i="96"/>
  <c r="R67" i="96"/>
  <c r="Q67" i="96"/>
  <c r="P66" i="96"/>
  <c r="O66" i="96"/>
  <c r="N66" i="96"/>
  <c r="M66" i="96"/>
  <c r="L66" i="96"/>
  <c r="K66" i="96"/>
  <c r="J66" i="96"/>
  <c r="I66" i="96"/>
  <c r="H66" i="96"/>
  <c r="G66" i="96"/>
  <c r="F66" i="96"/>
  <c r="E66" i="96"/>
  <c r="R65" i="96"/>
  <c r="Q65" i="96"/>
  <c r="R64" i="96"/>
  <c r="Q64" i="96"/>
  <c r="P63" i="96"/>
  <c r="O63" i="96"/>
  <c r="N63" i="96"/>
  <c r="M63" i="96"/>
  <c r="L63" i="96"/>
  <c r="K63" i="96"/>
  <c r="J63" i="96"/>
  <c r="I63" i="96"/>
  <c r="H63" i="96"/>
  <c r="G63" i="96"/>
  <c r="F63" i="96"/>
  <c r="E63" i="96"/>
  <c r="R62" i="96"/>
  <c r="Q62" i="96"/>
  <c r="R61" i="96"/>
  <c r="Q61" i="96"/>
  <c r="P60" i="96"/>
  <c r="O60" i="96"/>
  <c r="N60" i="96"/>
  <c r="M60" i="96"/>
  <c r="L60" i="96"/>
  <c r="K60" i="96"/>
  <c r="J60" i="96"/>
  <c r="I60" i="96"/>
  <c r="H60" i="96"/>
  <c r="G60" i="96"/>
  <c r="F60" i="96"/>
  <c r="E60" i="96"/>
  <c r="R59" i="96"/>
  <c r="Q59" i="96"/>
  <c r="R56" i="96"/>
  <c r="Q56" i="96"/>
  <c r="R55" i="96"/>
  <c r="Q55" i="96"/>
  <c r="R54" i="96"/>
  <c r="Q54" i="96"/>
  <c r="R53" i="96"/>
  <c r="Q53" i="96"/>
  <c r="P52" i="96"/>
  <c r="O52" i="96"/>
  <c r="N52" i="96"/>
  <c r="M52" i="96"/>
  <c r="L52" i="96"/>
  <c r="K52" i="96"/>
  <c r="J52" i="96"/>
  <c r="I52" i="96"/>
  <c r="H52" i="96"/>
  <c r="G52" i="96"/>
  <c r="F52" i="96"/>
  <c r="E52" i="96"/>
  <c r="R51" i="96"/>
  <c r="Q51" i="96"/>
  <c r="R50" i="96"/>
  <c r="Q50" i="96"/>
  <c r="R49" i="96"/>
  <c r="Q49" i="96"/>
  <c r="P48" i="96"/>
  <c r="O48" i="96"/>
  <c r="N48" i="96"/>
  <c r="M48" i="96"/>
  <c r="L48" i="96"/>
  <c r="K48" i="96"/>
  <c r="J48" i="96"/>
  <c r="I48" i="96"/>
  <c r="H48" i="96"/>
  <c r="G48" i="96"/>
  <c r="F48" i="96"/>
  <c r="E48" i="96"/>
  <c r="R47" i="96"/>
  <c r="Q47" i="96"/>
  <c r="R46" i="96"/>
  <c r="Q46" i="96"/>
  <c r="P45" i="96"/>
  <c r="O45" i="96"/>
  <c r="N45" i="96"/>
  <c r="M45" i="96"/>
  <c r="L45" i="96"/>
  <c r="K45" i="96"/>
  <c r="J45" i="96"/>
  <c r="I45" i="96"/>
  <c r="H45" i="96"/>
  <c r="G45" i="96"/>
  <c r="F45" i="96"/>
  <c r="E45" i="96"/>
  <c r="R44" i="96"/>
  <c r="Q44" i="96"/>
  <c r="R43" i="96"/>
  <c r="Q43" i="96"/>
  <c r="P42" i="96"/>
  <c r="O42" i="96"/>
  <c r="N42" i="96"/>
  <c r="M42" i="96"/>
  <c r="L42" i="96"/>
  <c r="K42" i="96"/>
  <c r="J42" i="96"/>
  <c r="I42" i="96"/>
  <c r="H42" i="96"/>
  <c r="G42" i="96"/>
  <c r="F42" i="96"/>
  <c r="E42" i="96"/>
  <c r="R41" i="96"/>
  <c r="Q41" i="96"/>
  <c r="R40" i="96"/>
  <c r="Q40" i="96"/>
  <c r="R39" i="96"/>
  <c r="Q39" i="96"/>
  <c r="R38" i="96"/>
  <c r="Q38" i="96"/>
  <c r="R37" i="96"/>
  <c r="Q37" i="96"/>
  <c r="P36" i="96"/>
  <c r="O36" i="96"/>
  <c r="N36" i="96"/>
  <c r="M36" i="96"/>
  <c r="L36" i="96"/>
  <c r="K36" i="96"/>
  <c r="J36" i="96"/>
  <c r="I36" i="96"/>
  <c r="H36" i="96"/>
  <c r="G36" i="96"/>
  <c r="F36" i="96"/>
  <c r="E36" i="96"/>
  <c r="R35" i="96"/>
  <c r="Q35" i="96"/>
  <c r="R34" i="96"/>
  <c r="Q34" i="96"/>
  <c r="R33" i="96"/>
  <c r="Q33" i="96"/>
  <c r="R32" i="96"/>
  <c r="Q32" i="96"/>
  <c r="R31" i="96"/>
  <c r="Q31" i="96"/>
  <c r="R30" i="96"/>
  <c r="Q30" i="96"/>
  <c r="R28" i="96"/>
  <c r="Q28" i="96"/>
  <c r="R27" i="96"/>
  <c r="Q27" i="96"/>
  <c r="R26" i="96"/>
  <c r="Q26" i="96"/>
  <c r="P25" i="96"/>
  <c r="P24" i="96" s="1"/>
  <c r="O25" i="96"/>
  <c r="O24" i="96" s="1"/>
  <c r="N25" i="96"/>
  <c r="N24" i="96" s="1"/>
  <c r="M25" i="96"/>
  <c r="M24" i="96" s="1"/>
  <c r="L25" i="96"/>
  <c r="L24" i="96" s="1"/>
  <c r="K25" i="96"/>
  <c r="K24" i="96" s="1"/>
  <c r="J25" i="96"/>
  <c r="J24" i="96" s="1"/>
  <c r="I25" i="96"/>
  <c r="I24" i="96" s="1"/>
  <c r="H25" i="96"/>
  <c r="H24" i="96" s="1"/>
  <c r="G25" i="96"/>
  <c r="G24" i="96" s="1"/>
  <c r="F25" i="96"/>
  <c r="E25" i="96"/>
  <c r="E24" i="96"/>
  <c r="H28" i="7"/>
  <c r="I28" i="7"/>
  <c r="H29" i="7"/>
  <c r="I29" i="7"/>
  <c r="H30" i="7"/>
  <c r="I30" i="7"/>
  <c r="H32" i="7"/>
  <c r="I32" i="7"/>
  <c r="H33" i="7"/>
  <c r="I33" i="7"/>
  <c r="H34" i="7"/>
  <c r="I34" i="7"/>
  <c r="H35" i="7"/>
  <c r="I35" i="7"/>
  <c r="H36" i="7"/>
  <c r="I36" i="7"/>
  <c r="H37" i="7"/>
  <c r="I37" i="7"/>
  <c r="H39" i="7"/>
  <c r="I39" i="7"/>
  <c r="H40" i="7"/>
  <c r="I40" i="7"/>
  <c r="H41" i="7"/>
  <c r="I41" i="7"/>
  <c r="H42" i="7"/>
  <c r="I42" i="7"/>
  <c r="H43" i="7"/>
  <c r="I43" i="7"/>
  <c r="H45" i="7"/>
  <c r="I45" i="7"/>
  <c r="H46" i="7"/>
  <c r="I46" i="7"/>
  <c r="H48" i="7"/>
  <c r="I48" i="7"/>
  <c r="H49" i="7"/>
  <c r="I49" i="7"/>
  <c r="H51" i="7"/>
  <c r="I51" i="7"/>
  <c r="H52" i="7"/>
  <c r="I52" i="7"/>
  <c r="H53" i="7"/>
  <c r="I53" i="7"/>
  <c r="H55" i="7"/>
  <c r="I55" i="7"/>
  <c r="H56" i="7"/>
  <c r="I56" i="7"/>
  <c r="H57" i="7"/>
  <c r="I57" i="7"/>
  <c r="H58" i="7"/>
  <c r="I58" i="7"/>
  <c r="H61" i="7"/>
  <c r="I61" i="7"/>
  <c r="H63" i="7"/>
  <c r="I63" i="7"/>
  <c r="H64" i="7"/>
  <c r="I64" i="7"/>
  <c r="H66" i="7"/>
  <c r="I66" i="7"/>
  <c r="H67" i="7"/>
  <c r="I67" i="7"/>
  <c r="H69" i="7"/>
  <c r="I69" i="7"/>
  <c r="H70" i="7"/>
  <c r="I70" i="7"/>
  <c r="H71" i="7"/>
  <c r="I71" i="7"/>
  <c r="H72" i="7"/>
  <c r="I72" i="7"/>
  <c r="H73" i="7"/>
  <c r="I73" i="7"/>
  <c r="H75" i="7"/>
  <c r="I75" i="7"/>
  <c r="H76" i="7"/>
  <c r="I76" i="7"/>
  <c r="H77" i="7"/>
  <c r="I77" i="7"/>
  <c r="H78" i="7"/>
  <c r="I78" i="7"/>
  <c r="D28" i="7"/>
  <c r="D29" i="7"/>
  <c r="D30" i="7"/>
  <c r="D32" i="7"/>
  <c r="D33" i="7"/>
  <c r="D34" i="7"/>
  <c r="D35" i="7"/>
  <c r="D36" i="7"/>
  <c r="D37" i="7"/>
  <c r="D39" i="7"/>
  <c r="D40" i="7"/>
  <c r="D41" i="7"/>
  <c r="D42" i="7"/>
  <c r="D43" i="7"/>
  <c r="D45" i="7"/>
  <c r="D46" i="7"/>
  <c r="D48" i="7"/>
  <c r="D49" i="7"/>
  <c r="D51" i="7"/>
  <c r="D52" i="7"/>
  <c r="D53" i="7"/>
  <c r="D55" i="7"/>
  <c r="D56" i="7"/>
  <c r="D57" i="7"/>
  <c r="D58" i="7"/>
  <c r="D61" i="7"/>
  <c r="D63" i="7"/>
  <c r="D64" i="7"/>
  <c r="D66" i="7"/>
  <c r="D67" i="7"/>
  <c r="D69" i="7"/>
  <c r="D70" i="7"/>
  <c r="D71" i="7"/>
  <c r="D72" i="7"/>
  <c r="D73" i="7"/>
  <c r="D75" i="7"/>
  <c r="D76" i="7"/>
  <c r="D77" i="7"/>
  <c r="D78" i="7"/>
  <c r="D21" i="7"/>
  <c r="D22" i="7"/>
  <c r="G21" i="7"/>
  <c r="E20" i="7"/>
  <c r="F20" i="7"/>
  <c r="A99" i="290"/>
  <c r="F97" i="290"/>
  <c r="A97" i="290"/>
  <c r="F95" i="290"/>
  <c r="A95" i="290"/>
  <c r="I74" i="290"/>
  <c r="H74" i="290"/>
  <c r="D74" i="290"/>
  <c r="I68" i="290"/>
  <c r="H68" i="290"/>
  <c r="D68" i="290"/>
  <c r="I65" i="290"/>
  <c r="H65" i="290"/>
  <c r="D65" i="290"/>
  <c r="I62" i="290"/>
  <c r="H62" i="290"/>
  <c r="D62" i="290"/>
  <c r="I54" i="290"/>
  <c r="H54" i="290"/>
  <c r="D54" i="290"/>
  <c r="I50" i="290"/>
  <c r="H50" i="290"/>
  <c r="D50" i="290"/>
  <c r="I47" i="290"/>
  <c r="H47" i="290"/>
  <c r="D47" i="290"/>
  <c r="I44" i="290"/>
  <c r="H44" i="290"/>
  <c r="D44" i="290"/>
  <c r="I38" i="290"/>
  <c r="H38" i="290"/>
  <c r="D38" i="290"/>
  <c r="I27" i="290"/>
  <c r="I26" i="290"/>
  <c r="H27" i="290"/>
  <c r="H26" i="290"/>
  <c r="D27" i="290"/>
  <c r="D26" i="290"/>
  <c r="G20" i="290"/>
  <c r="D20" i="290"/>
  <c r="E13" i="290"/>
  <c r="D12" i="290"/>
  <c r="E12" i="290" s="1"/>
  <c r="J11" i="290"/>
  <c r="I11" i="290"/>
  <c r="J10" i="290"/>
  <c r="I10" i="290"/>
  <c r="B10" i="290"/>
  <c r="J9" i="290"/>
  <c r="I9" i="290"/>
  <c r="B9" i="290"/>
  <c r="A6" i="290"/>
  <c r="I74" i="93"/>
  <c r="H74" i="93"/>
  <c r="D74" i="93"/>
  <c r="I68" i="93"/>
  <c r="H68" i="93"/>
  <c r="D68" i="93"/>
  <c r="I65" i="93"/>
  <c r="H65" i="93"/>
  <c r="D65" i="93"/>
  <c r="I62" i="93"/>
  <c r="H62" i="93"/>
  <c r="D62" i="93"/>
  <c r="I54" i="93"/>
  <c r="H54" i="93"/>
  <c r="D54" i="93"/>
  <c r="I50" i="93"/>
  <c r="H50" i="93"/>
  <c r="D50" i="93"/>
  <c r="I47" i="93"/>
  <c r="H47" i="93"/>
  <c r="H47" i="7" s="1"/>
  <c r="D47" i="93"/>
  <c r="I44" i="93"/>
  <c r="H44" i="93"/>
  <c r="D44" i="93"/>
  <c r="I38" i="93"/>
  <c r="H38" i="93"/>
  <c r="D38" i="93"/>
  <c r="I27" i="93"/>
  <c r="I26" i="93"/>
  <c r="H27" i="93"/>
  <c r="H26" i="93"/>
  <c r="D27" i="93"/>
  <c r="D26" i="93"/>
  <c r="G20" i="93"/>
  <c r="D20" i="93"/>
  <c r="D20" i="7" s="1"/>
  <c r="A99" i="7"/>
  <c r="F97" i="7"/>
  <c r="A97" i="7"/>
  <c r="F95" i="7"/>
  <c r="A95" i="7"/>
  <c r="A95" i="93"/>
  <c r="K84" i="77"/>
  <c r="J83" i="77"/>
  <c r="I83" i="77"/>
  <c r="H83" i="77"/>
  <c r="G83" i="77"/>
  <c r="F83" i="77"/>
  <c r="E83" i="77"/>
  <c r="D83" i="77"/>
  <c r="K82" i="77"/>
  <c r="K81" i="77"/>
  <c r="K80" i="77"/>
  <c r="J79" i="77"/>
  <c r="J78" i="77"/>
  <c r="I79" i="77"/>
  <c r="I78" i="77"/>
  <c r="H79" i="77"/>
  <c r="H78" i="77"/>
  <c r="G79" i="77"/>
  <c r="F79" i="77"/>
  <c r="F78" i="77" s="1"/>
  <c r="E79" i="77"/>
  <c r="E78" i="77" s="1"/>
  <c r="D79" i="77"/>
  <c r="D78" i="77" s="1"/>
  <c r="K77" i="77"/>
  <c r="K76" i="77"/>
  <c r="K75" i="77"/>
  <c r="K74" i="77"/>
  <c r="J73" i="77"/>
  <c r="I73" i="77"/>
  <c r="H73" i="77"/>
  <c r="G73" i="77"/>
  <c r="F73" i="77"/>
  <c r="E73" i="77"/>
  <c r="K72" i="77"/>
  <c r="K71" i="77"/>
  <c r="K70" i="77"/>
  <c r="K69" i="77"/>
  <c r="K68" i="77"/>
  <c r="J67" i="77"/>
  <c r="I67" i="77"/>
  <c r="H67" i="77"/>
  <c r="G67" i="77"/>
  <c r="F67" i="77"/>
  <c r="E67" i="77"/>
  <c r="D67" i="77"/>
  <c r="K66" i="77"/>
  <c r="K65" i="77"/>
  <c r="J64" i="77"/>
  <c r="I64" i="77"/>
  <c r="H64" i="77"/>
  <c r="G64" i="77"/>
  <c r="F64" i="77"/>
  <c r="E64" i="77"/>
  <c r="D64" i="77"/>
  <c r="K63" i="77"/>
  <c r="K62" i="77"/>
  <c r="J61" i="77"/>
  <c r="I61" i="77"/>
  <c r="H61" i="77"/>
  <c r="G61" i="77"/>
  <c r="F61" i="77"/>
  <c r="E61" i="77"/>
  <c r="D61" i="77"/>
  <c r="K60" i="77"/>
  <c r="K57" i="77"/>
  <c r="K56" i="77"/>
  <c r="K55" i="77"/>
  <c r="K54" i="77"/>
  <c r="J53" i="77"/>
  <c r="I53" i="77"/>
  <c r="H53" i="77"/>
  <c r="G53" i="77"/>
  <c r="F53" i="77"/>
  <c r="D53" i="77"/>
  <c r="K52" i="77"/>
  <c r="K51" i="77"/>
  <c r="K50" i="77"/>
  <c r="J49" i="77"/>
  <c r="I49" i="77"/>
  <c r="H49" i="77"/>
  <c r="G49" i="77"/>
  <c r="F49" i="77"/>
  <c r="E49" i="77"/>
  <c r="D49" i="77"/>
  <c r="K48" i="77"/>
  <c r="K47" i="77"/>
  <c r="J46" i="77"/>
  <c r="I46" i="77"/>
  <c r="H46" i="77"/>
  <c r="G46" i="77"/>
  <c r="F46" i="77"/>
  <c r="E46" i="77"/>
  <c r="D46" i="77"/>
  <c r="K45" i="77"/>
  <c r="K44" i="77"/>
  <c r="J43" i="77"/>
  <c r="I43" i="77"/>
  <c r="H43" i="77"/>
  <c r="G43" i="77"/>
  <c r="F43" i="77"/>
  <c r="D43" i="77"/>
  <c r="K42" i="77"/>
  <c r="K41" i="77"/>
  <c r="K40" i="77"/>
  <c r="K39" i="77"/>
  <c r="K38" i="77"/>
  <c r="J37" i="77"/>
  <c r="I37" i="77"/>
  <c r="H37" i="77"/>
  <c r="G37" i="77"/>
  <c r="F37" i="77"/>
  <c r="D37" i="77"/>
  <c r="K36" i="77"/>
  <c r="K35" i="77"/>
  <c r="K34" i="77"/>
  <c r="K33" i="77"/>
  <c r="K32" i="77"/>
  <c r="K31" i="77"/>
  <c r="K29" i="77"/>
  <c r="K28" i="77"/>
  <c r="K27" i="77"/>
  <c r="J26" i="77"/>
  <c r="I26" i="77"/>
  <c r="H26" i="77"/>
  <c r="H25" i="77" s="1"/>
  <c r="G26" i="77"/>
  <c r="F26" i="77"/>
  <c r="E26" i="77"/>
  <c r="E22" i="77" s="1"/>
  <c r="D26" i="77"/>
  <c r="D25" i="77" s="1"/>
  <c r="G25" i="77"/>
  <c r="K84" i="78"/>
  <c r="J83" i="78"/>
  <c r="I83" i="78"/>
  <c r="H83" i="78"/>
  <c r="G83" i="78"/>
  <c r="F83" i="78"/>
  <c r="E83" i="78"/>
  <c r="D83" i="78"/>
  <c r="K82" i="78"/>
  <c r="K81" i="78"/>
  <c r="K80" i="78"/>
  <c r="J79" i="78"/>
  <c r="J78" i="78" s="1"/>
  <c r="I79" i="78"/>
  <c r="I78" i="78" s="1"/>
  <c r="H79" i="78"/>
  <c r="H78" i="78" s="1"/>
  <c r="G79" i="78"/>
  <c r="G78" i="78" s="1"/>
  <c r="F79" i="78"/>
  <c r="F78" i="78" s="1"/>
  <c r="E79" i="78"/>
  <c r="E78" i="78" s="1"/>
  <c r="D79" i="78"/>
  <c r="D78" i="78" s="1"/>
  <c r="K77" i="78"/>
  <c r="K76" i="78"/>
  <c r="K75" i="78"/>
  <c r="K74" i="78"/>
  <c r="J73" i="78"/>
  <c r="I73" i="78"/>
  <c r="H73" i="78"/>
  <c r="G73" i="78"/>
  <c r="F73" i="78"/>
  <c r="E73" i="78"/>
  <c r="D73" i="78"/>
  <c r="K72" i="78"/>
  <c r="K71" i="78"/>
  <c r="K70" i="78"/>
  <c r="K69" i="78"/>
  <c r="K68" i="78"/>
  <c r="J67" i="78"/>
  <c r="I67" i="78"/>
  <c r="H67" i="78"/>
  <c r="G67" i="78"/>
  <c r="F67" i="78"/>
  <c r="E67" i="78"/>
  <c r="D67" i="78"/>
  <c r="K66" i="78"/>
  <c r="K65" i="78"/>
  <c r="J64" i="78"/>
  <c r="I64" i="78"/>
  <c r="H64" i="78"/>
  <c r="G64" i="78"/>
  <c r="F64" i="78"/>
  <c r="E64" i="78"/>
  <c r="D64" i="78"/>
  <c r="K63" i="78"/>
  <c r="K62" i="78"/>
  <c r="J61" i="78"/>
  <c r="I61" i="78"/>
  <c r="H61" i="78"/>
  <c r="G61" i="78"/>
  <c r="F61" i="78"/>
  <c r="E61" i="78"/>
  <c r="D61" i="78"/>
  <c r="K60" i="78"/>
  <c r="K57" i="78"/>
  <c r="K56" i="78"/>
  <c r="K55" i="78"/>
  <c r="K54" i="78"/>
  <c r="J53" i="78"/>
  <c r="I53" i="78"/>
  <c r="H53" i="78"/>
  <c r="G53" i="78"/>
  <c r="F53" i="78"/>
  <c r="D53" i="78"/>
  <c r="K52" i="78"/>
  <c r="K51" i="78"/>
  <c r="K50" i="78"/>
  <c r="J49" i="78"/>
  <c r="I49" i="78"/>
  <c r="H49" i="78"/>
  <c r="G49" i="78"/>
  <c r="F49" i="78"/>
  <c r="E49" i="78"/>
  <c r="D49" i="78"/>
  <c r="K48" i="78"/>
  <c r="K47" i="78"/>
  <c r="J46" i="78"/>
  <c r="I46" i="78"/>
  <c r="H46" i="78"/>
  <c r="G46" i="78"/>
  <c r="F46" i="78"/>
  <c r="E46" i="78"/>
  <c r="D46" i="78"/>
  <c r="K45" i="78"/>
  <c r="K44" i="78"/>
  <c r="J43" i="78"/>
  <c r="I43" i="78"/>
  <c r="H43" i="78"/>
  <c r="G43" i="78"/>
  <c r="F43" i="78"/>
  <c r="D43" i="78"/>
  <c r="K42" i="78"/>
  <c r="K41" i="78"/>
  <c r="K40" i="78"/>
  <c r="K39" i="78"/>
  <c r="K38" i="78"/>
  <c r="J37" i="78"/>
  <c r="I37" i="78"/>
  <c r="H37" i="78"/>
  <c r="G37" i="78"/>
  <c r="F37" i="78"/>
  <c r="D37" i="78"/>
  <c r="K36" i="78"/>
  <c r="K35" i="78"/>
  <c r="K34" i="78"/>
  <c r="K33" i="78"/>
  <c r="K32" i="78"/>
  <c r="K31" i="78"/>
  <c r="K29" i="78"/>
  <c r="K28" i="78"/>
  <c r="K27" i="78"/>
  <c r="J26" i="78"/>
  <c r="J25" i="78"/>
  <c r="I26" i="78"/>
  <c r="I25" i="78"/>
  <c r="H26" i="78"/>
  <c r="H25" i="78"/>
  <c r="G26" i="78"/>
  <c r="G25" i="78"/>
  <c r="F26" i="78"/>
  <c r="E26" i="78"/>
  <c r="E22" i="78" s="1"/>
  <c r="D26" i="78"/>
  <c r="D25" i="78" s="1"/>
  <c r="K84" i="79"/>
  <c r="J83" i="79"/>
  <c r="I83" i="79"/>
  <c r="H83" i="79"/>
  <c r="G83" i="79"/>
  <c r="F83" i="79"/>
  <c r="E83" i="79"/>
  <c r="D83" i="79"/>
  <c r="K82" i="79"/>
  <c r="K81" i="79"/>
  <c r="K80" i="79"/>
  <c r="J79" i="79"/>
  <c r="J78" i="79"/>
  <c r="I79" i="79"/>
  <c r="I78" i="79"/>
  <c r="H79" i="79"/>
  <c r="H78" i="79"/>
  <c r="G79" i="79"/>
  <c r="G78" i="79"/>
  <c r="F79" i="79"/>
  <c r="F78" i="79"/>
  <c r="E79" i="79"/>
  <c r="E78" i="79"/>
  <c r="D79" i="79"/>
  <c r="D78" i="79"/>
  <c r="K77" i="79"/>
  <c r="K76" i="79"/>
  <c r="K75" i="79"/>
  <c r="K74" i="79"/>
  <c r="J73" i="79"/>
  <c r="I73" i="79"/>
  <c r="H73" i="79"/>
  <c r="G73" i="79"/>
  <c r="F73" i="79"/>
  <c r="E73" i="79"/>
  <c r="D73" i="79"/>
  <c r="K72" i="79"/>
  <c r="K71" i="79"/>
  <c r="K70" i="79"/>
  <c r="K69" i="79"/>
  <c r="K68" i="79"/>
  <c r="J67" i="79"/>
  <c r="I67" i="79"/>
  <c r="H67" i="79"/>
  <c r="G67" i="79"/>
  <c r="F67" i="79"/>
  <c r="E67" i="79"/>
  <c r="D67" i="79"/>
  <c r="K66" i="79"/>
  <c r="K65" i="79"/>
  <c r="J64" i="79"/>
  <c r="I64" i="79"/>
  <c r="H64" i="79"/>
  <c r="G64" i="79"/>
  <c r="F64" i="79"/>
  <c r="E64" i="79"/>
  <c r="D64" i="79"/>
  <c r="K63" i="79"/>
  <c r="K62" i="79"/>
  <c r="J61" i="79"/>
  <c r="I61" i="79"/>
  <c r="H61" i="79"/>
  <c r="G61" i="79"/>
  <c r="F61" i="79"/>
  <c r="E61" i="79"/>
  <c r="D61" i="79"/>
  <c r="K60" i="79"/>
  <c r="K57" i="79"/>
  <c r="K56" i="79"/>
  <c r="K55" i="79"/>
  <c r="K54" i="79"/>
  <c r="J53" i="79"/>
  <c r="I53" i="79"/>
  <c r="H53" i="79"/>
  <c r="G53" i="79"/>
  <c r="F53" i="79"/>
  <c r="D53" i="79"/>
  <c r="K52" i="79"/>
  <c r="K51" i="79"/>
  <c r="K50" i="79"/>
  <c r="J49" i="79"/>
  <c r="I49" i="79"/>
  <c r="H49" i="79"/>
  <c r="G49" i="79"/>
  <c r="F49" i="79"/>
  <c r="E49" i="79"/>
  <c r="D49" i="79"/>
  <c r="K48" i="79"/>
  <c r="K47" i="79"/>
  <c r="J46" i="79"/>
  <c r="I46" i="79"/>
  <c r="H46" i="79"/>
  <c r="G46" i="79"/>
  <c r="F46" i="79"/>
  <c r="E46" i="79"/>
  <c r="D46" i="79"/>
  <c r="K45" i="79"/>
  <c r="K44" i="79"/>
  <c r="J43" i="79"/>
  <c r="I43" i="79"/>
  <c r="H43" i="79"/>
  <c r="G43" i="79"/>
  <c r="F43" i="79"/>
  <c r="D43" i="79"/>
  <c r="K42" i="79"/>
  <c r="K41" i="79"/>
  <c r="K40" i="79"/>
  <c r="K39" i="79"/>
  <c r="K38" i="79"/>
  <c r="J37" i="79"/>
  <c r="I37" i="79"/>
  <c r="H37" i="79"/>
  <c r="G37" i="79"/>
  <c r="F37" i="79"/>
  <c r="D37" i="79"/>
  <c r="K36" i="79"/>
  <c r="K35" i="79"/>
  <c r="K34" i="79"/>
  <c r="K33" i="79"/>
  <c r="K32" i="79"/>
  <c r="K31" i="79"/>
  <c r="K29" i="79"/>
  <c r="K28" i="79"/>
  <c r="K27" i="79"/>
  <c r="J26" i="79"/>
  <c r="J25" i="79" s="1"/>
  <c r="I26" i="79"/>
  <c r="I25" i="79" s="1"/>
  <c r="H26" i="79"/>
  <c r="H25" i="79" s="1"/>
  <c r="G26" i="79"/>
  <c r="G25" i="79" s="1"/>
  <c r="F26" i="79"/>
  <c r="F25" i="79" s="1"/>
  <c r="E26" i="79"/>
  <c r="E22" i="79" s="1"/>
  <c r="D26" i="79"/>
  <c r="D25" i="79" s="1"/>
  <c r="K84" i="80"/>
  <c r="J83" i="80"/>
  <c r="I83" i="80"/>
  <c r="H83" i="80"/>
  <c r="G83" i="80"/>
  <c r="F83" i="80"/>
  <c r="E83" i="80"/>
  <c r="D83" i="80"/>
  <c r="K82" i="80"/>
  <c r="K81" i="80"/>
  <c r="K80" i="80"/>
  <c r="J79" i="80"/>
  <c r="J78" i="80"/>
  <c r="I79" i="80"/>
  <c r="I78" i="80"/>
  <c r="H79" i="80"/>
  <c r="H78" i="80"/>
  <c r="G79" i="80"/>
  <c r="G78" i="80"/>
  <c r="F79" i="80"/>
  <c r="F78" i="80"/>
  <c r="E79" i="80"/>
  <c r="E78" i="80"/>
  <c r="D79" i="80"/>
  <c r="D78" i="80"/>
  <c r="K77" i="80"/>
  <c r="K76" i="80"/>
  <c r="K75" i="80"/>
  <c r="K74" i="80"/>
  <c r="J73" i="80"/>
  <c r="I73" i="80"/>
  <c r="H73" i="80"/>
  <c r="G73" i="80"/>
  <c r="F73" i="80"/>
  <c r="E73" i="80"/>
  <c r="D73" i="80"/>
  <c r="K72" i="80"/>
  <c r="K71" i="80"/>
  <c r="K70" i="80"/>
  <c r="K69" i="80"/>
  <c r="K68" i="80"/>
  <c r="J67" i="80"/>
  <c r="I67" i="80"/>
  <c r="H67" i="80"/>
  <c r="G67" i="80"/>
  <c r="F67" i="80"/>
  <c r="E67" i="80"/>
  <c r="D67" i="80"/>
  <c r="K66" i="80"/>
  <c r="K65" i="80"/>
  <c r="J64" i="80"/>
  <c r="I64" i="80"/>
  <c r="H64" i="80"/>
  <c r="G64" i="80"/>
  <c r="F64" i="80"/>
  <c r="E64" i="80"/>
  <c r="D64" i="80"/>
  <c r="K63" i="80"/>
  <c r="K62" i="80"/>
  <c r="J61" i="80"/>
  <c r="I61" i="80"/>
  <c r="H61" i="80"/>
  <c r="G61" i="80"/>
  <c r="F61" i="80"/>
  <c r="E61" i="80"/>
  <c r="D61" i="80"/>
  <c r="D59" i="80"/>
  <c r="D58" i="80" s="1"/>
  <c r="K60" i="80"/>
  <c r="K57" i="80"/>
  <c r="K56" i="80"/>
  <c r="K55" i="80"/>
  <c r="K54" i="80"/>
  <c r="J53" i="80"/>
  <c r="I53" i="80"/>
  <c r="H53" i="80"/>
  <c r="G53" i="80"/>
  <c r="F53" i="80"/>
  <c r="D53" i="80"/>
  <c r="K52" i="80"/>
  <c r="K51" i="80"/>
  <c r="K50" i="80"/>
  <c r="J49" i="80"/>
  <c r="I49" i="80"/>
  <c r="H49" i="80"/>
  <c r="G49" i="80"/>
  <c r="F49" i="80"/>
  <c r="E49" i="80"/>
  <c r="D49" i="80"/>
  <c r="K48" i="80"/>
  <c r="K47" i="80"/>
  <c r="J46" i="80"/>
  <c r="I46" i="80"/>
  <c r="H46" i="80"/>
  <c r="G46" i="80"/>
  <c r="F46" i="80"/>
  <c r="E46" i="80"/>
  <c r="D46" i="80"/>
  <c r="K45" i="80"/>
  <c r="K44" i="80"/>
  <c r="J43" i="80"/>
  <c r="I43" i="80"/>
  <c r="H43" i="80"/>
  <c r="G43" i="80"/>
  <c r="F43" i="80"/>
  <c r="D43" i="80"/>
  <c r="K42" i="80"/>
  <c r="K41" i="80"/>
  <c r="K40" i="80"/>
  <c r="K39" i="80"/>
  <c r="K38" i="80"/>
  <c r="J37" i="80"/>
  <c r="I37" i="80"/>
  <c r="H37" i="80"/>
  <c r="G37" i="80"/>
  <c r="F37" i="80"/>
  <c r="D37" i="80"/>
  <c r="K36" i="80"/>
  <c r="K35" i="80"/>
  <c r="K34" i="80"/>
  <c r="K33" i="80"/>
  <c r="K32" i="80"/>
  <c r="K31" i="80"/>
  <c r="K29" i="80"/>
  <c r="K28" i="80"/>
  <c r="K27" i="80"/>
  <c r="J26" i="80"/>
  <c r="J25" i="80" s="1"/>
  <c r="I26" i="80"/>
  <c r="I25" i="80" s="1"/>
  <c r="H26" i="80"/>
  <c r="H25" i="80" s="1"/>
  <c r="G26" i="80"/>
  <c r="G25" i="80" s="1"/>
  <c r="F26" i="80"/>
  <c r="E26" i="80"/>
  <c r="E22" i="80"/>
  <c r="D26" i="80"/>
  <c r="D25" i="80"/>
  <c r="K84" i="81"/>
  <c r="J83" i="81"/>
  <c r="I83" i="81"/>
  <c r="H83" i="81"/>
  <c r="G83" i="81"/>
  <c r="F83" i="81"/>
  <c r="E83" i="81"/>
  <c r="D83" i="81"/>
  <c r="K82" i="81"/>
  <c r="K81" i="81"/>
  <c r="K80" i="81"/>
  <c r="J79" i="81"/>
  <c r="J78" i="81" s="1"/>
  <c r="I79" i="81"/>
  <c r="I78" i="81" s="1"/>
  <c r="H79" i="81"/>
  <c r="H78" i="81" s="1"/>
  <c r="G79" i="81"/>
  <c r="G78" i="81" s="1"/>
  <c r="F79" i="81"/>
  <c r="F78" i="81" s="1"/>
  <c r="E79" i="81"/>
  <c r="E78" i="81" s="1"/>
  <c r="D79" i="81"/>
  <c r="D78" i="81" s="1"/>
  <c r="K77" i="81"/>
  <c r="K76" i="81"/>
  <c r="K75" i="81"/>
  <c r="K74" i="81"/>
  <c r="J73" i="81"/>
  <c r="I73" i="81"/>
  <c r="H73" i="81"/>
  <c r="G73" i="81"/>
  <c r="F73" i="81"/>
  <c r="E73" i="81"/>
  <c r="D73" i="81"/>
  <c r="K72" i="81"/>
  <c r="K71" i="81"/>
  <c r="K70" i="81"/>
  <c r="K69" i="81"/>
  <c r="K68" i="81"/>
  <c r="J67" i="81"/>
  <c r="I67" i="81"/>
  <c r="H67" i="81"/>
  <c r="G67" i="81"/>
  <c r="F67" i="81"/>
  <c r="E67" i="81"/>
  <c r="D67" i="81"/>
  <c r="K66" i="81"/>
  <c r="K65" i="81"/>
  <c r="J64" i="81"/>
  <c r="I64" i="81"/>
  <c r="H64" i="81"/>
  <c r="G64" i="81"/>
  <c r="F64" i="81"/>
  <c r="E64" i="81"/>
  <c r="D64" i="81"/>
  <c r="K63" i="81"/>
  <c r="K62" i="81"/>
  <c r="J61" i="81"/>
  <c r="I61" i="81"/>
  <c r="H61" i="81"/>
  <c r="G61" i="81"/>
  <c r="F61" i="81"/>
  <c r="E61" i="81"/>
  <c r="D61" i="81"/>
  <c r="K60" i="81"/>
  <c r="K57" i="81"/>
  <c r="K56" i="81"/>
  <c r="K55" i="81"/>
  <c r="K54" i="81"/>
  <c r="J53" i="81"/>
  <c r="I53" i="81"/>
  <c r="H53" i="81"/>
  <c r="G53" i="81"/>
  <c r="F53" i="81"/>
  <c r="D53" i="81"/>
  <c r="K52" i="81"/>
  <c r="K51" i="81"/>
  <c r="K50" i="81"/>
  <c r="J49" i="81"/>
  <c r="I49" i="81"/>
  <c r="H49" i="81"/>
  <c r="G49" i="81"/>
  <c r="F49" i="81"/>
  <c r="E49" i="81"/>
  <c r="D49" i="81"/>
  <c r="K48" i="81"/>
  <c r="K47" i="81"/>
  <c r="J46" i="81"/>
  <c r="I46" i="81"/>
  <c r="H46" i="81"/>
  <c r="G46" i="81"/>
  <c r="F46" i="81"/>
  <c r="E46" i="81"/>
  <c r="D46" i="81"/>
  <c r="K45" i="81"/>
  <c r="K44" i="81"/>
  <c r="J43" i="81"/>
  <c r="I43" i="81"/>
  <c r="H43" i="81"/>
  <c r="G43" i="81"/>
  <c r="F43" i="81"/>
  <c r="D43" i="81"/>
  <c r="K42" i="81"/>
  <c r="K41" i="81"/>
  <c r="K40" i="81"/>
  <c r="K39" i="81"/>
  <c r="K38" i="81"/>
  <c r="J37" i="81"/>
  <c r="I37" i="81"/>
  <c r="H37" i="81"/>
  <c r="G37" i="81"/>
  <c r="F37" i="81"/>
  <c r="D37" i="81"/>
  <c r="K36" i="81"/>
  <c r="K35" i="81"/>
  <c r="K34" i="81"/>
  <c r="K33" i="81"/>
  <c r="K32" i="81"/>
  <c r="K31" i="81"/>
  <c r="K29" i="81"/>
  <c r="K28" i="81"/>
  <c r="K27" i="81"/>
  <c r="J26" i="81"/>
  <c r="J25" i="81"/>
  <c r="I26" i="81"/>
  <c r="I25" i="81"/>
  <c r="H26" i="81"/>
  <c r="H25" i="81"/>
  <c r="G26" i="81"/>
  <c r="G25" i="81"/>
  <c r="F26" i="81"/>
  <c r="F25" i="81"/>
  <c r="E26" i="81"/>
  <c r="E22" i="81"/>
  <c r="D26" i="81"/>
  <c r="D25" i="81"/>
  <c r="K84" i="82"/>
  <c r="J83" i="82"/>
  <c r="I83" i="82"/>
  <c r="H83" i="82"/>
  <c r="G83" i="82"/>
  <c r="F83" i="82"/>
  <c r="E83" i="82"/>
  <c r="D83" i="82"/>
  <c r="K82" i="82"/>
  <c r="K81" i="82"/>
  <c r="K80" i="82"/>
  <c r="J79" i="82"/>
  <c r="J78" i="82" s="1"/>
  <c r="I79" i="82"/>
  <c r="I78" i="82" s="1"/>
  <c r="H79" i="82"/>
  <c r="H78" i="82" s="1"/>
  <c r="G79" i="82"/>
  <c r="G78" i="82" s="1"/>
  <c r="F79" i="82"/>
  <c r="F78" i="82" s="1"/>
  <c r="K78" i="82" s="1"/>
  <c r="E79" i="82"/>
  <c r="E78" i="82"/>
  <c r="D79" i="82"/>
  <c r="D78" i="82"/>
  <c r="K77" i="82"/>
  <c r="K76" i="82"/>
  <c r="K75" i="82"/>
  <c r="K74" i="82"/>
  <c r="J73" i="82"/>
  <c r="I73" i="82"/>
  <c r="H73" i="82"/>
  <c r="G73" i="82"/>
  <c r="F73" i="82"/>
  <c r="E73" i="82"/>
  <c r="D73" i="82"/>
  <c r="K72" i="82"/>
  <c r="K71" i="82"/>
  <c r="K70" i="82"/>
  <c r="K69" i="82"/>
  <c r="K68" i="82"/>
  <c r="J67" i="82"/>
  <c r="I67" i="82"/>
  <c r="H67" i="82"/>
  <c r="G67" i="82"/>
  <c r="F67" i="82"/>
  <c r="E67" i="82"/>
  <c r="D67" i="82"/>
  <c r="K66" i="82"/>
  <c r="K65" i="82"/>
  <c r="J64" i="82"/>
  <c r="I64" i="82"/>
  <c r="H64" i="82"/>
  <c r="G64" i="82"/>
  <c r="F64" i="82"/>
  <c r="E64" i="82"/>
  <c r="D64" i="82"/>
  <c r="K63" i="82"/>
  <c r="K62" i="82"/>
  <c r="J61" i="82"/>
  <c r="I61" i="82"/>
  <c r="H61" i="82"/>
  <c r="G61" i="82"/>
  <c r="F61" i="82"/>
  <c r="E61" i="82"/>
  <c r="D61" i="82"/>
  <c r="K60" i="82"/>
  <c r="K57" i="82"/>
  <c r="K56" i="82"/>
  <c r="K55" i="82"/>
  <c r="K54" i="82"/>
  <c r="J53" i="82"/>
  <c r="I53" i="82"/>
  <c r="H53" i="82"/>
  <c r="G53" i="82"/>
  <c r="F53" i="82"/>
  <c r="K53" i="82"/>
  <c r="D53" i="82"/>
  <c r="K52" i="82"/>
  <c r="K51" i="82"/>
  <c r="K50" i="82"/>
  <c r="J49" i="82"/>
  <c r="I49" i="82"/>
  <c r="H49" i="82"/>
  <c r="G49" i="82"/>
  <c r="F49" i="82"/>
  <c r="E49" i="82"/>
  <c r="D49" i="82"/>
  <c r="K48" i="82"/>
  <c r="K47" i="82"/>
  <c r="J46" i="82"/>
  <c r="I46" i="82"/>
  <c r="H46" i="82"/>
  <c r="G46" i="82"/>
  <c r="F46" i="82"/>
  <c r="E46" i="82"/>
  <c r="D46" i="82"/>
  <c r="K45" i="82"/>
  <c r="K44" i="82"/>
  <c r="J43" i="82"/>
  <c r="I43" i="82"/>
  <c r="H43" i="82"/>
  <c r="G43" i="82"/>
  <c r="F43" i="82"/>
  <c r="D43" i="82"/>
  <c r="K42" i="82"/>
  <c r="K41" i="82"/>
  <c r="K40" i="82"/>
  <c r="K39" i="82"/>
  <c r="K38" i="82"/>
  <c r="J37" i="82"/>
  <c r="I37" i="82"/>
  <c r="H37" i="82"/>
  <c r="G37" i="82"/>
  <c r="F37" i="82"/>
  <c r="D37" i="82"/>
  <c r="K36" i="82"/>
  <c r="K35" i="82"/>
  <c r="K34" i="82"/>
  <c r="K33" i="82"/>
  <c r="K32" i="82"/>
  <c r="K31" i="82"/>
  <c r="K29" i="82"/>
  <c r="K28" i="82"/>
  <c r="K27" i="82"/>
  <c r="J26" i="82"/>
  <c r="J25" i="82"/>
  <c r="I26" i="82"/>
  <c r="I25" i="82"/>
  <c r="H26" i="82"/>
  <c r="H25" i="82"/>
  <c r="G26" i="82"/>
  <c r="F26" i="82"/>
  <c r="F25" i="82" s="1"/>
  <c r="E26" i="82"/>
  <c r="E22" i="82" s="1"/>
  <c r="D26" i="82"/>
  <c r="G25" i="82"/>
  <c r="D25" i="82"/>
  <c r="K84" i="83"/>
  <c r="J83" i="83"/>
  <c r="I83" i="83"/>
  <c r="H83" i="83"/>
  <c r="G83" i="83"/>
  <c r="F83" i="83"/>
  <c r="E83" i="83"/>
  <c r="D83" i="83"/>
  <c r="K82" i="83"/>
  <c r="K81" i="83"/>
  <c r="K80" i="83"/>
  <c r="J79" i="83"/>
  <c r="J78" i="83" s="1"/>
  <c r="I79" i="83"/>
  <c r="I78" i="83" s="1"/>
  <c r="H79" i="83"/>
  <c r="H78" i="83" s="1"/>
  <c r="G79" i="83"/>
  <c r="G78" i="83" s="1"/>
  <c r="F79" i="83"/>
  <c r="F78" i="83" s="1"/>
  <c r="E79" i="83"/>
  <c r="E78" i="83" s="1"/>
  <c r="D79" i="83"/>
  <c r="D78" i="83" s="1"/>
  <c r="K77" i="83"/>
  <c r="K76" i="83"/>
  <c r="K75" i="83"/>
  <c r="K74" i="83"/>
  <c r="J73" i="83"/>
  <c r="I73" i="83"/>
  <c r="H73" i="83"/>
  <c r="G73" i="83"/>
  <c r="F73" i="83"/>
  <c r="E73" i="83"/>
  <c r="D73" i="83"/>
  <c r="K72" i="83"/>
  <c r="K71" i="83"/>
  <c r="K70" i="83"/>
  <c r="K69" i="83"/>
  <c r="K68" i="83"/>
  <c r="J67" i="83"/>
  <c r="I67" i="83"/>
  <c r="H67" i="83"/>
  <c r="G67" i="83"/>
  <c r="F67" i="83"/>
  <c r="K67" i="83" s="1"/>
  <c r="E67" i="83"/>
  <c r="D67" i="83"/>
  <c r="K66" i="83"/>
  <c r="K65" i="83"/>
  <c r="J64" i="83"/>
  <c r="I64" i="83"/>
  <c r="H64" i="83"/>
  <c r="G64" i="83"/>
  <c r="F64" i="83"/>
  <c r="E64" i="83"/>
  <c r="D64" i="83"/>
  <c r="K63" i="83"/>
  <c r="K62" i="83"/>
  <c r="J61" i="83"/>
  <c r="I61" i="83"/>
  <c r="H61" i="83"/>
  <c r="G61" i="83"/>
  <c r="F61" i="83"/>
  <c r="E61" i="83"/>
  <c r="D61" i="83"/>
  <c r="K60" i="83"/>
  <c r="K57" i="83"/>
  <c r="K56" i="83"/>
  <c r="K55" i="83"/>
  <c r="K54" i="83"/>
  <c r="J53" i="83"/>
  <c r="I53" i="83"/>
  <c r="H53" i="83"/>
  <c r="G53" i="83"/>
  <c r="F53" i="83"/>
  <c r="D53" i="83"/>
  <c r="K52" i="83"/>
  <c r="K51" i="83"/>
  <c r="K50" i="83"/>
  <c r="J49" i="83"/>
  <c r="I49" i="83"/>
  <c r="H49" i="83"/>
  <c r="G49" i="83"/>
  <c r="F49" i="83"/>
  <c r="E49" i="83"/>
  <c r="D49" i="83"/>
  <c r="K48" i="83"/>
  <c r="K47" i="83"/>
  <c r="J46" i="83"/>
  <c r="I46" i="83"/>
  <c r="H46" i="83"/>
  <c r="G46" i="83"/>
  <c r="F46" i="83"/>
  <c r="E46" i="83"/>
  <c r="D46" i="83"/>
  <c r="K45" i="83"/>
  <c r="K44" i="83"/>
  <c r="J43" i="83"/>
  <c r="I43" i="83"/>
  <c r="H43" i="83"/>
  <c r="G43" i="83"/>
  <c r="F43" i="83"/>
  <c r="D43" i="83"/>
  <c r="K42" i="83"/>
  <c r="K41" i="83"/>
  <c r="K40" i="83"/>
  <c r="K39" i="83"/>
  <c r="K38" i="83"/>
  <c r="J37" i="83"/>
  <c r="I37" i="83"/>
  <c r="H37" i="83"/>
  <c r="G37" i="83"/>
  <c r="F37" i="83"/>
  <c r="D37" i="83"/>
  <c r="K36" i="83"/>
  <c r="K35" i="83"/>
  <c r="K34" i="83"/>
  <c r="K33" i="83"/>
  <c r="K32" i="83"/>
  <c r="K31" i="83"/>
  <c r="K29" i="83"/>
  <c r="K28" i="83"/>
  <c r="K27" i="83"/>
  <c r="J26" i="83"/>
  <c r="J25" i="83" s="1"/>
  <c r="I26" i="83"/>
  <c r="I25" i="83" s="1"/>
  <c r="H26" i="83"/>
  <c r="H25" i="83" s="1"/>
  <c r="G26" i="83"/>
  <c r="G25" i="83" s="1"/>
  <c r="F26" i="83"/>
  <c r="F25" i="83" s="1"/>
  <c r="E26" i="83"/>
  <c r="E22" i="83" s="1"/>
  <c r="D26" i="83"/>
  <c r="D25" i="83" s="1"/>
  <c r="K84" i="84"/>
  <c r="J83" i="84"/>
  <c r="I83" i="84"/>
  <c r="H83" i="84"/>
  <c r="G83" i="84"/>
  <c r="F83" i="84"/>
  <c r="E83" i="84"/>
  <c r="D83" i="84"/>
  <c r="K82" i="84"/>
  <c r="K81" i="84"/>
  <c r="K80" i="84"/>
  <c r="J79" i="84"/>
  <c r="J78" i="84"/>
  <c r="I79" i="84"/>
  <c r="I78" i="84"/>
  <c r="H79" i="84"/>
  <c r="H78" i="84"/>
  <c r="G79" i="84"/>
  <c r="G78" i="84"/>
  <c r="F79" i="84"/>
  <c r="F78" i="84"/>
  <c r="E79" i="84"/>
  <c r="E78" i="84"/>
  <c r="D79" i="84"/>
  <c r="D78" i="84"/>
  <c r="K77" i="84"/>
  <c r="K76" i="84"/>
  <c r="K75" i="84"/>
  <c r="K74" i="84"/>
  <c r="J73" i="84"/>
  <c r="I73" i="84"/>
  <c r="H73" i="84"/>
  <c r="G73" i="84"/>
  <c r="F73" i="84"/>
  <c r="E73" i="84"/>
  <c r="D73" i="84"/>
  <c r="K72" i="84"/>
  <c r="K71" i="84"/>
  <c r="K70" i="84"/>
  <c r="K69" i="84"/>
  <c r="K68" i="84"/>
  <c r="J67" i="84"/>
  <c r="I67" i="84"/>
  <c r="H67" i="84"/>
  <c r="G67" i="84"/>
  <c r="F67" i="84"/>
  <c r="E67" i="84"/>
  <c r="D67" i="84"/>
  <c r="K66" i="84"/>
  <c r="K65" i="84"/>
  <c r="J64" i="84"/>
  <c r="I64" i="84"/>
  <c r="H64" i="84"/>
  <c r="G64" i="84"/>
  <c r="F64" i="84"/>
  <c r="E64" i="84"/>
  <c r="D64" i="84"/>
  <c r="K63" i="84"/>
  <c r="K62" i="84"/>
  <c r="J61" i="84"/>
  <c r="I61" i="84"/>
  <c r="H61" i="84"/>
  <c r="G61" i="84"/>
  <c r="F61" i="84"/>
  <c r="E61" i="84"/>
  <c r="D61" i="84"/>
  <c r="K60" i="84"/>
  <c r="K57" i="84"/>
  <c r="K56" i="84"/>
  <c r="K55" i="84"/>
  <c r="K54" i="84"/>
  <c r="J53" i="84"/>
  <c r="I53" i="84"/>
  <c r="H53" i="84"/>
  <c r="G53" i="84"/>
  <c r="F53" i="84"/>
  <c r="D53" i="84"/>
  <c r="K52" i="84"/>
  <c r="K51" i="84"/>
  <c r="K50" i="84"/>
  <c r="J49" i="84"/>
  <c r="I49" i="84"/>
  <c r="H49" i="84"/>
  <c r="G49" i="84"/>
  <c r="F49" i="84"/>
  <c r="E49" i="84"/>
  <c r="D49" i="84"/>
  <c r="K48" i="84"/>
  <c r="K47" i="84"/>
  <c r="J46" i="84"/>
  <c r="I46" i="84"/>
  <c r="H46" i="84"/>
  <c r="G46" i="84"/>
  <c r="F46" i="84"/>
  <c r="E46" i="84"/>
  <c r="D46" i="84"/>
  <c r="K45" i="84"/>
  <c r="K44" i="84"/>
  <c r="J43" i="84"/>
  <c r="I43" i="84"/>
  <c r="H43" i="84"/>
  <c r="G43" i="84"/>
  <c r="F43" i="84"/>
  <c r="K43" i="84" s="1"/>
  <c r="D43" i="84"/>
  <c r="K42" i="84"/>
  <c r="K41" i="84"/>
  <c r="K40" i="84"/>
  <c r="K39" i="84"/>
  <c r="K38" i="84"/>
  <c r="J37" i="84"/>
  <c r="I37" i="84"/>
  <c r="H37" i="84"/>
  <c r="G37" i="84"/>
  <c r="F37" i="84"/>
  <c r="D37" i="84"/>
  <c r="K36" i="84"/>
  <c r="K35" i="84"/>
  <c r="K34" i="84"/>
  <c r="K33" i="84"/>
  <c r="K32" i="84"/>
  <c r="K31" i="84"/>
  <c r="K29" i="84"/>
  <c r="K28" i="84"/>
  <c r="K27" i="84"/>
  <c r="J26" i="84"/>
  <c r="J25" i="84"/>
  <c r="I26" i="84"/>
  <c r="I25" i="84"/>
  <c r="H26" i="84"/>
  <c r="H25" i="84"/>
  <c r="G26" i="84"/>
  <c r="G25" i="84"/>
  <c r="F26" i="84"/>
  <c r="F25" i="84"/>
  <c r="E26" i="84"/>
  <c r="E22" i="84"/>
  <c r="D26" i="84"/>
  <c r="D25" i="84"/>
  <c r="K84" i="85"/>
  <c r="J83" i="85"/>
  <c r="I83" i="85"/>
  <c r="H83" i="85"/>
  <c r="G83" i="85"/>
  <c r="F83" i="85"/>
  <c r="E83" i="85"/>
  <c r="D83" i="85"/>
  <c r="K82" i="85"/>
  <c r="K81" i="85"/>
  <c r="K80" i="85"/>
  <c r="J79" i="85"/>
  <c r="J78" i="85" s="1"/>
  <c r="I79" i="85"/>
  <c r="I78" i="85" s="1"/>
  <c r="H79" i="85"/>
  <c r="H78" i="85" s="1"/>
  <c r="G79" i="85"/>
  <c r="G78" i="85" s="1"/>
  <c r="F79" i="85"/>
  <c r="E79" i="85"/>
  <c r="E78" i="85"/>
  <c r="D79" i="85"/>
  <c r="D78" i="85"/>
  <c r="K77" i="85"/>
  <c r="K76" i="85"/>
  <c r="K75" i="85"/>
  <c r="K74" i="85"/>
  <c r="J73" i="85"/>
  <c r="I73" i="85"/>
  <c r="H73" i="85"/>
  <c r="G73" i="85"/>
  <c r="F73" i="85"/>
  <c r="E73" i="85"/>
  <c r="D73" i="85"/>
  <c r="K72" i="85"/>
  <c r="K71" i="85"/>
  <c r="K70" i="85"/>
  <c r="K69" i="85"/>
  <c r="K68" i="85"/>
  <c r="J67" i="85"/>
  <c r="I67" i="85"/>
  <c r="H67" i="85"/>
  <c r="G67" i="85"/>
  <c r="F67" i="85"/>
  <c r="E67" i="85"/>
  <c r="D67" i="85"/>
  <c r="K66" i="85"/>
  <c r="K65" i="85"/>
  <c r="J64" i="85"/>
  <c r="I64" i="85"/>
  <c r="H64" i="85"/>
  <c r="G64" i="85"/>
  <c r="F64" i="85"/>
  <c r="E64" i="85"/>
  <c r="D64" i="85"/>
  <c r="K63" i="85"/>
  <c r="K62" i="85"/>
  <c r="J61" i="85"/>
  <c r="I61" i="85"/>
  <c r="H61" i="85"/>
  <c r="G61" i="85"/>
  <c r="F61" i="85"/>
  <c r="E61" i="85"/>
  <c r="D61" i="85"/>
  <c r="K60" i="85"/>
  <c r="K57" i="85"/>
  <c r="K56" i="85"/>
  <c r="K55" i="85"/>
  <c r="K54" i="85"/>
  <c r="J53" i="85"/>
  <c r="I53" i="85"/>
  <c r="H53" i="85"/>
  <c r="G53" i="85"/>
  <c r="F53" i="85"/>
  <c r="D53" i="85"/>
  <c r="K52" i="85"/>
  <c r="K51" i="85"/>
  <c r="K50" i="85"/>
  <c r="J49" i="85"/>
  <c r="I49" i="85"/>
  <c r="H49" i="85"/>
  <c r="G49" i="85"/>
  <c r="F49" i="85"/>
  <c r="E49" i="85"/>
  <c r="D49" i="85"/>
  <c r="K48" i="85"/>
  <c r="K47" i="85"/>
  <c r="J46" i="85"/>
  <c r="I46" i="85"/>
  <c r="H46" i="85"/>
  <c r="G46" i="85"/>
  <c r="F46" i="85"/>
  <c r="E46" i="85"/>
  <c r="D46" i="85"/>
  <c r="K45" i="85"/>
  <c r="K44" i="85"/>
  <c r="J43" i="85"/>
  <c r="I43" i="85"/>
  <c r="H43" i="85"/>
  <c r="G43" i="85"/>
  <c r="F43" i="85"/>
  <c r="D43" i="85"/>
  <c r="K42" i="85"/>
  <c r="K41" i="85"/>
  <c r="K40" i="85"/>
  <c r="K39" i="85"/>
  <c r="K38" i="85"/>
  <c r="J37" i="85"/>
  <c r="I37" i="85"/>
  <c r="H37" i="85"/>
  <c r="G37" i="85"/>
  <c r="F37" i="85"/>
  <c r="D37" i="85"/>
  <c r="K36" i="85"/>
  <c r="K35" i="85"/>
  <c r="K34" i="85"/>
  <c r="K33" i="85"/>
  <c r="K32" i="85"/>
  <c r="K31" i="85"/>
  <c r="K29" i="85"/>
  <c r="K28" i="85"/>
  <c r="K27" i="85"/>
  <c r="J26" i="85"/>
  <c r="J25" i="85" s="1"/>
  <c r="I26" i="85"/>
  <c r="H26" i="85"/>
  <c r="H25" i="85"/>
  <c r="G26" i="85"/>
  <c r="G25" i="85"/>
  <c r="F26" i="85"/>
  <c r="E26" i="85"/>
  <c r="E22" i="85" s="1"/>
  <c r="D26" i="85"/>
  <c r="D25" i="85" s="1"/>
  <c r="I25" i="85"/>
  <c r="K84" i="86"/>
  <c r="J83" i="86"/>
  <c r="I83" i="86"/>
  <c r="H83" i="86"/>
  <c r="G83" i="86"/>
  <c r="F83" i="86"/>
  <c r="E83" i="86"/>
  <c r="D83" i="86"/>
  <c r="K82" i="86"/>
  <c r="K81" i="86"/>
  <c r="K80" i="86"/>
  <c r="J79" i="86"/>
  <c r="J78" i="86" s="1"/>
  <c r="I79" i="86"/>
  <c r="H79" i="86"/>
  <c r="G79" i="86"/>
  <c r="F79" i="86"/>
  <c r="E79" i="86"/>
  <c r="D79" i="86"/>
  <c r="I78" i="86"/>
  <c r="H78" i="86"/>
  <c r="G78" i="86"/>
  <c r="F78" i="86"/>
  <c r="E78" i="86"/>
  <c r="D78" i="86"/>
  <c r="K77" i="86"/>
  <c r="K76" i="86"/>
  <c r="K75" i="86"/>
  <c r="K74" i="86"/>
  <c r="J73" i="86"/>
  <c r="I73" i="86"/>
  <c r="H73" i="86"/>
  <c r="G73" i="86"/>
  <c r="F73" i="86"/>
  <c r="E73" i="86"/>
  <c r="D73" i="86"/>
  <c r="K72" i="86"/>
  <c r="K71" i="86"/>
  <c r="K70" i="86"/>
  <c r="K69" i="86"/>
  <c r="K68" i="86"/>
  <c r="J67" i="86"/>
  <c r="I67" i="86"/>
  <c r="H67" i="86"/>
  <c r="G67" i="86"/>
  <c r="G59" i="86"/>
  <c r="F67" i="86"/>
  <c r="E67" i="86"/>
  <c r="D67" i="86"/>
  <c r="K66" i="86"/>
  <c r="K65" i="86"/>
  <c r="J64" i="86"/>
  <c r="I64" i="86"/>
  <c r="H64" i="86"/>
  <c r="G64" i="86"/>
  <c r="F64" i="86"/>
  <c r="E64" i="86"/>
  <c r="D64" i="86"/>
  <c r="K63" i="86"/>
  <c r="K62" i="86"/>
  <c r="J61" i="86"/>
  <c r="I61" i="86"/>
  <c r="I59" i="86" s="1"/>
  <c r="H61" i="86"/>
  <c r="G61" i="86"/>
  <c r="F61" i="86"/>
  <c r="E61" i="86"/>
  <c r="D61" i="86"/>
  <c r="K60" i="86"/>
  <c r="K57" i="86"/>
  <c r="K56" i="86"/>
  <c r="K55" i="86"/>
  <c r="K54" i="86"/>
  <c r="J53" i="86"/>
  <c r="I53" i="86"/>
  <c r="H53" i="86"/>
  <c r="G53" i="86"/>
  <c r="F53" i="86"/>
  <c r="D53" i="86"/>
  <c r="K52" i="86"/>
  <c r="K51" i="86"/>
  <c r="K50" i="86"/>
  <c r="J49" i="86"/>
  <c r="I49" i="86"/>
  <c r="H49" i="86"/>
  <c r="G49" i="86"/>
  <c r="F49" i="86"/>
  <c r="E49" i="86"/>
  <c r="D49" i="86"/>
  <c r="K48" i="86"/>
  <c r="K47" i="86"/>
  <c r="J46" i="86"/>
  <c r="I46" i="86"/>
  <c r="H46" i="86"/>
  <c r="G46" i="86"/>
  <c r="F46" i="86"/>
  <c r="E46" i="86"/>
  <c r="D46" i="86"/>
  <c r="K45" i="86"/>
  <c r="K44" i="86"/>
  <c r="J43" i="86"/>
  <c r="I43" i="86"/>
  <c r="H43" i="86"/>
  <c r="G43" i="86"/>
  <c r="F43" i="86"/>
  <c r="D43" i="86"/>
  <c r="K42" i="86"/>
  <c r="K41" i="86"/>
  <c r="K40" i="86"/>
  <c r="K39" i="86"/>
  <c r="K38" i="86"/>
  <c r="J37" i="86"/>
  <c r="J30" i="86" s="1"/>
  <c r="I37" i="86"/>
  <c r="H37" i="86"/>
  <c r="G37" i="86"/>
  <c r="F37" i="86"/>
  <c r="D37" i="86"/>
  <c r="K36" i="86"/>
  <c r="K35" i="86"/>
  <c r="K34" i="86"/>
  <c r="K33" i="86"/>
  <c r="K32" i="86"/>
  <c r="K31" i="86"/>
  <c r="K29" i="86"/>
  <c r="K28" i="86"/>
  <c r="K27" i="86"/>
  <c r="J26" i="86"/>
  <c r="J25" i="86" s="1"/>
  <c r="I26" i="86"/>
  <c r="I25" i="86" s="1"/>
  <c r="H26" i="86"/>
  <c r="H25" i="86" s="1"/>
  <c r="G26" i="86"/>
  <c r="F26" i="86"/>
  <c r="E26" i="86"/>
  <c r="E22" i="86" s="1"/>
  <c r="D26" i="86"/>
  <c r="D25" i="86" s="1"/>
  <c r="K84" i="87"/>
  <c r="J83" i="87"/>
  <c r="I83" i="87"/>
  <c r="H83" i="87"/>
  <c r="G83" i="87"/>
  <c r="F83" i="87"/>
  <c r="E83" i="87"/>
  <c r="D83" i="87"/>
  <c r="K82" i="87"/>
  <c r="K81" i="87"/>
  <c r="K80" i="87"/>
  <c r="J79" i="87"/>
  <c r="J78" i="87"/>
  <c r="I79" i="87"/>
  <c r="I78" i="87"/>
  <c r="H79" i="87"/>
  <c r="H78" i="87"/>
  <c r="G79" i="87"/>
  <c r="G78" i="87"/>
  <c r="F79" i="87"/>
  <c r="F78" i="87"/>
  <c r="E79" i="87"/>
  <c r="E78" i="87"/>
  <c r="D79" i="87"/>
  <c r="D78" i="87"/>
  <c r="K77" i="87"/>
  <c r="K76" i="87"/>
  <c r="K75" i="87"/>
  <c r="K74" i="87"/>
  <c r="J73" i="87"/>
  <c r="I73" i="87"/>
  <c r="H73" i="87"/>
  <c r="G73" i="87"/>
  <c r="F73" i="87"/>
  <c r="E73" i="87"/>
  <c r="D73" i="87"/>
  <c r="K72" i="87"/>
  <c r="K71" i="87"/>
  <c r="K70" i="87"/>
  <c r="K69" i="87"/>
  <c r="K68" i="87"/>
  <c r="J67" i="87"/>
  <c r="I67" i="87"/>
  <c r="H67" i="87"/>
  <c r="G67" i="87"/>
  <c r="F67" i="87"/>
  <c r="E67" i="87"/>
  <c r="D67" i="87"/>
  <c r="K66" i="87"/>
  <c r="K65" i="87"/>
  <c r="J64" i="87"/>
  <c r="I64" i="87"/>
  <c r="H64" i="87"/>
  <c r="G64" i="87"/>
  <c r="F64" i="87"/>
  <c r="E64" i="87"/>
  <c r="D64" i="87"/>
  <c r="K63" i="87"/>
  <c r="K62" i="87"/>
  <c r="J61" i="87"/>
  <c r="I61" i="87"/>
  <c r="H61" i="87"/>
  <c r="G61" i="87"/>
  <c r="F61" i="87"/>
  <c r="E61" i="87"/>
  <c r="D61" i="87"/>
  <c r="K60" i="87"/>
  <c r="K57" i="87"/>
  <c r="K56" i="87"/>
  <c r="K55" i="87"/>
  <c r="K54" i="87"/>
  <c r="J53" i="87"/>
  <c r="I53" i="87"/>
  <c r="H53" i="87"/>
  <c r="G53" i="87"/>
  <c r="F53" i="87"/>
  <c r="D53" i="87"/>
  <c r="K52" i="87"/>
  <c r="K51" i="87"/>
  <c r="K50" i="87"/>
  <c r="J49" i="87"/>
  <c r="I49" i="87"/>
  <c r="H49" i="87"/>
  <c r="G49" i="87"/>
  <c r="F49" i="87"/>
  <c r="E49" i="87"/>
  <c r="D49" i="87"/>
  <c r="K48" i="87"/>
  <c r="K47" i="87"/>
  <c r="J46" i="87"/>
  <c r="I46" i="87"/>
  <c r="H46" i="87"/>
  <c r="G46" i="87"/>
  <c r="F46" i="87"/>
  <c r="E46" i="87"/>
  <c r="D46" i="87"/>
  <c r="K45" i="87"/>
  <c r="K44" i="87"/>
  <c r="J43" i="87"/>
  <c r="I43" i="87"/>
  <c r="H43" i="87"/>
  <c r="G43" i="87"/>
  <c r="F43" i="87"/>
  <c r="D43" i="87"/>
  <c r="K42" i="87"/>
  <c r="K41" i="87"/>
  <c r="K40" i="87"/>
  <c r="K39" i="87"/>
  <c r="K38" i="87"/>
  <c r="J37" i="87"/>
  <c r="I37" i="87"/>
  <c r="H37" i="87"/>
  <c r="G37" i="87"/>
  <c r="F37" i="87"/>
  <c r="D37" i="87"/>
  <c r="K36" i="87"/>
  <c r="K35" i="87"/>
  <c r="K34" i="87"/>
  <c r="K33" i="87"/>
  <c r="K32" i="87"/>
  <c r="K31" i="87"/>
  <c r="K29" i="87"/>
  <c r="K28" i="87"/>
  <c r="K27" i="87"/>
  <c r="J26" i="87"/>
  <c r="J25" i="87" s="1"/>
  <c r="I26" i="87"/>
  <c r="I25" i="87" s="1"/>
  <c r="H26" i="87"/>
  <c r="H25" i="87" s="1"/>
  <c r="G26" i="87"/>
  <c r="G25" i="87" s="1"/>
  <c r="F26" i="87"/>
  <c r="F25" i="87" s="1"/>
  <c r="E26" i="87"/>
  <c r="E22" i="87" s="1"/>
  <c r="D26" i="87"/>
  <c r="D25" i="87" s="1"/>
  <c r="K84" i="88"/>
  <c r="J83" i="88"/>
  <c r="I83" i="88"/>
  <c r="H83" i="88"/>
  <c r="G83" i="88"/>
  <c r="F83" i="88"/>
  <c r="K83" i="88"/>
  <c r="E83" i="88"/>
  <c r="D83" i="88"/>
  <c r="K82" i="88"/>
  <c r="K81" i="88"/>
  <c r="K80" i="88"/>
  <c r="J79" i="88"/>
  <c r="J78" i="88" s="1"/>
  <c r="I79" i="88"/>
  <c r="I78" i="88" s="1"/>
  <c r="H79" i="88"/>
  <c r="H78" i="88" s="1"/>
  <c r="G79" i="88"/>
  <c r="G78" i="88" s="1"/>
  <c r="F79" i="88"/>
  <c r="F78" i="88" s="1"/>
  <c r="E79" i="88"/>
  <c r="E78" i="88" s="1"/>
  <c r="D79" i="88"/>
  <c r="D78" i="88" s="1"/>
  <c r="K77" i="88"/>
  <c r="K76" i="88"/>
  <c r="K75" i="88"/>
  <c r="K74" i="88"/>
  <c r="J73" i="88"/>
  <c r="I73" i="88"/>
  <c r="H73" i="88"/>
  <c r="G73" i="88"/>
  <c r="F73" i="88"/>
  <c r="K73" i="88" s="1"/>
  <c r="E73" i="88"/>
  <c r="D73" i="88"/>
  <c r="K72" i="88"/>
  <c r="K71" i="88"/>
  <c r="K70" i="88"/>
  <c r="K69" i="88"/>
  <c r="K68" i="88"/>
  <c r="J67" i="88"/>
  <c r="I67" i="88"/>
  <c r="H67" i="88"/>
  <c r="G67" i="88"/>
  <c r="F67" i="88"/>
  <c r="E67" i="88"/>
  <c r="D67" i="88"/>
  <c r="K66" i="88"/>
  <c r="K65" i="88"/>
  <c r="J64" i="88"/>
  <c r="I64" i="88"/>
  <c r="H64" i="88"/>
  <c r="G64" i="88"/>
  <c r="F64" i="88"/>
  <c r="K64" i="88" s="1"/>
  <c r="E64" i="88"/>
  <c r="D64" i="88"/>
  <c r="K63" i="88"/>
  <c r="K62" i="88"/>
  <c r="J61" i="88"/>
  <c r="I61" i="88"/>
  <c r="H61" i="88"/>
  <c r="G61" i="88"/>
  <c r="F61" i="88"/>
  <c r="E61" i="88"/>
  <c r="D61" i="88"/>
  <c r="K60" i="88"/>
  <c r="K57" i="88"/>
  <c r="K56" i="88"/>
  <c r="K55" i="88"/>
  <c r="K54" i="88"/>
  <c r="J53" i="88"/>
  <c r="I53" i="88"/>
  <c r="H53" i="88"/>
  <c r="G53" i="88"/>
  <c r="F53" i="88"/>
  <c r="D53" i="88"/>
  <c r="K52" i="88"/>
  <c r="K51" i="88"/>
  <c r="K50" i="88"/>
  <c r="J49" i="88"/>
  <c r="I49" i="88"/>
  <c r="H49" i="88"/>
  <c r="G49" i="88"/>
  <c r="F49" i="88"/>
  <c r="E49" i="88"/>
  <c r="D49" i="88"/>
  <c r="K48" i="88"/>
  <c r="K47" i="88"/>
  <c r="J46" i="88"/>
  <c r="I46" i="88"/>
  <c r="H46" i="88"/>
  <c r="G46" i="88"/>
  <c r="F46" i="88"/>
  <c r="E46" i="88"/>
  <c r="D46" i="88"/>
  <c r="K45" i="88"/>
  <c r="K44" i="88"/>
  <c r="J43" i="88"/>
  <c r="I43" i="88"/>
  <c r="H43" i="88"/>
  <c r="G43" i="88"/>
  <c r="F43" i="88"/>
  <c r="K43" i="88"/>
  <c r="D43" i="88"/>
  <c r="K42" i="88"/>
  <c r="K41" i="88"/>
  <c r="K40" i="88"/>
  <c r="K39" i="88"/>
  <c r="K38" i="88"/>
  <c r="J37" i="88"/>
  <c r="I37" i="88"/>
  <c r="H37" i="88"/>
  <c r="G37" i="88"/>
  <c r="F37" i="88"/>
  <c r="D37" i="88"/>
  <c r="K36" i="88"/>
  <c r="K35" i="88"/>
  <c r="K34" i="88"/>
  <c r="K33" i="88"/>
  <c r="K32" i="88"/>
  <c r="K31" i="88"/>
  <c r="K29" i="88"/>
  <c r="K28" i="88"/>
  <c r="K27" i="88"/>
  <c r="J26" i="88"/>
  <c r="J25" i="88" s="1"/>
  <c r="I26" i="88"/>
  <c r="I25" i="88" s="1"/>
  <c r="H26" i="88"/>
  <c r="H25" i="88" s="1"/>
  <c r="G26" i="88"/>
  <c r="G25" i="88" s="1"/>
  <c r="F26" i="88"/>
  <c r="F25" i="88" s="1"/>
  <c r="E26" i="88"/>
  <c r="E22" i="88" s="1"/>
  <c r="D26" i="88"/>
  <c r="D25" i="88" s="1"/>
  <c r="K84" i="89"/>
  <c r="J83" i="89"/>
  <c r="I83" i="89"/>
  <c r="H83" i="89"/>
  <c r="G83" i="89"/>
  <c r="F83" i="89"/>
  <c r="E83" i="89"/>
  <c r="D83" i="89"/>
  <c r="K82" i="89"/>
  <c r="K81" i="89"/>
  <c r="K80" i="89"/>
  <c r="J79" i="89"/>
  <c r="J78" i="89"/>
  <c r="I79" i="89"/>
  <c r="I78" i="89"/>
  <c r="H79" i="89"/>
  <c r="H78" i="89"/>
  <c r="G79" i="89"/>
  <c r="G78" i="89"/>
  <c r="F79" i="89"/>
  <c r="E79" i="89"/>
  <c r="E78" i="89" s="1"/>
  <c r="D79" i="89"/>
  <c r="D78" i="89" s="1"/>
  <c r="K77" i="89"/>
  <c r="K76" i="89"/>
  <c r="K75" i="89"/>
  <c r="K74" i="89"/>
  <c r="J73" i="89"/>
  <c r="I73" i="89"/>
  <c r="H73" i="89"/>
  <c r="G73" i="89"/>
  <c r="F73" i="89"/>
  <c r="E73" i="89"/>
  <c r="D73" i="89"/>
  <c r="K72" i="89"/>
  <c r="K71" i="89"/>
  <c r="K70" i="89"/>
  <c r="K69" i="89"/>
  <c r="K68" i="89"/>
  <c r="J67" i="89"/>
  <c r="I67" i="89"/>
  <c r="H67" i="89"/>
  <c r="G67" i="89"/>
  <c r="F67" i="89"/>
  <c r="E67" i="89"/>
  <c r="D67" i="89"/>
  <c r="K66" i="89"/>
  <c r="K65" i="89"/>
  <c r="J64" i="89"/>
  <c r="I64" i="89"/>
  <c r="H64" i="89"/>
  <c r="G64" i="89"/>
  <c r="F64" i="89"/>
  <c r="E64" i="89"/>
  <c r="D64" i="89"/>
  <c r="K63" i="89"/>
  <c r="K62" i="89"/>
  <c r="J61" i="89"/>
  <c r="J59" i="89" s="1"/>
  <c r="J58" i="89" s="1"/>
  <c r="I61" i="89"/>
  <c r="H61" i="89"/>
  <c r="G61" i="89"/>
  <c r="F61" i="89"/>
  <c r="E61" i="89"/>
  <c r="D61" i="89"/>
  <c r="K60" i="89"/>
  <c r="K57" i="89"/>
  <c r="K56" i="89"/>
  <c r="K55" i="89"/>
  <c r="K54" i="89"/>
  <c r="J53" i="89"/>
  <c r="I53" i="89"/>
  <c r="H53" i="89"/>
  <c r="G53" i="89"/>
  <c r="F53" i="89"/>
  <c r="K53" i="89" s="1"/>
  <c r="D53" i="89"/>
  <c r="K52" i="89"/>
  <c r="K51" i="89"/>
  <c r="K50" i="89"/>
  <c r="J49" i="89"/>
  <c r="I49" i="89"/>
  <c r="H49" i="89"/>
  <c r="G49" i="89"/>
  <c r="F49" i="89"/>
  <c r="E49" i="89"/>
  <c r="D49" i="89"/>
  <c r="K48" i="89"/>
  <c r="K47" i="89"/>
  <c r="J46" i="89"/>
  <c r="I46" i="89"/>
  <c r="H46" i="89"/>
  <c r="G46" i="89"/>
  <c r="F46" i="89"/>
  <c r="E46" i="89"/>
  <c r="D46" i="89"/>
  <c r="K45" i="89"/>
  <c r="K44" i="89"/>
  <c r="J43" i="89"/>
  <c r="I43" i="89"/>
  <c r="H43" i="89"/>
  <c r="G43" i="89"/>
  <c r="F43" i="89"/>
  <c r="D43" i="89"/>
  <c r="K42" i="89"/>
  <c r="K41" i="89"/>
  <c r="K40" i="89"/>
  <c r="K39" i="89"/>
  <c r="K38" i="89"/>
  <c r="J37" i="89"/>
  <c r="I37" i="89"/>
  <c r="H37" i="89"/>
  <c r="G37" i="89"/>
  <c r="F37" i="89"/>
  <c r="D37" i="89"/>
  <c r="K36" i="89"/>
  <c r="K35" i="89"/>
  <c r="K34" i="89"/>
  <c r="K33" i="89"/>
  <c r="K32" i="89"/>
  <c r="K31" i="89"/>
  <c r="K29" i="89"/>
  <c r="K28" i="89"/>
  <c r="K27" i="89"/>
  <c r="J26" i="89"/>
  <c r="J25" i="89" s="1"/>
  <c r="I26" i="89"/>
  <c r="I25" i="89" s="1"/>
  <c r="H26" i="89"/>
  <c r="H25" i="89" s="1"/>
  <c r="G26" i="89"/>
  <c r="G25" i="89" s="1"/>
  <c r="F26" i="89"/>
  <c r="F25" i="89" s="1"/>
  <c r="E26" i="89"/>
  <c r="E22" i="89" s="1"/>
  <c r="D26" i="89"/>
  <c r="D25" i="89" s="1"/>
  <c r="K84" i="90"/>
  <c r="J83" i="90"/>
  <c r="I83" i="90"/>
  <c r="H83" i="90"/>
  <c r="G83" i="90"/>
  <c r="F83" i="90"/>
  <c r="E83" i="90"/>
  <c r="D83" i="90"/>
  <c r="K82" i="90"/>
  <c r="K81" i="90"/>
  <c r="K80" i="90"/>
  <c r="J79" i="90"/>
  <c r="J78" i="90"/>
  <c r="I79" i="90"/>
  <c r="I78" i="90"/>
  <c r="H79" i="90"/>
  <c r="H78" i="90"/>
  <c r="G79" i="90"/>
  <c r="G78" i="90"/>
  <c r="F79" i="90"/>
  <c r="F78" i="90"/>
  <c r="E79" i="90"/>
  <c r="E78" i="90"/>
  <c r="D79" i="90"/>
  <c r="D78" i="90"/>
  <c r="K77" i="90"/>
  <c r="K76" i="90"/>
  <c r="K75" i="90"/>
  <c r="K74" i="90"/>
  <c r="J73" i="90"/>
  <c r="I73" i="90"/>
  <c r="H73" i="90"/>
  <c r="G73" i="90"/>
  <c r="F73" i="90"/>
  <c r="K73" i="90"/>
  <c r="E73" i="90"/>
  <c r="D73" i="90"/>
  <c r="K72" i="90"/>
  <c r="K71" i="90"/>
  <c r="K70" i="90"/>
  <c r="K69" i="90"/>
  <c r="K68" i="90"/>
  <c r="J67" i="90"/>
  <c r="I67" i="90"/>
  <c r="H67" i="90"/>
  <c r="G67" i="90"/>
  <c r="F67" i="90"/>
  <c r="E67" i="90"/>
  <c r="D67" i="90"/>
  <c r="K66" i="90"/>
  <c r="K65" i="90"/>
  <c r="J64" i="90"/>
  <c r="I64" i="90"/>
  <c r="H64" i="90"/>
  <c r="G64" i="90"/>
  <c r="F64" i="90"/>
  <c r="E64" i="90"/>
  <c r="D64" i="90"/>
  <c r="K63" i="90"/>
  <c r="K62" i="90"/>
  <c r="J61" i="90"/>
  <c r="I61" i="90"/>
  <c r="I59" i="90"/>
  <c r="H61" i="90"/>
  <c r="G61" i="90"/>
  <c r="F61" i="90"/>
  <c r="E61" i="90"/>
  <c r="D61" i="90"/>
  <c r="K60" i="90"/>
  <c r="K57" i="90"/>
  <c r="K56" i="90"/>
  <c r="K55" i="90"/>
  <c r="K54" i="90"/>
  <c r="J53" i="90"/>
  <c r="I53" i="90"/>
  <c r="H53" i="90"/>
  <c r="G53" i="90"/>
  <c r="F53" i="90"/>
  <c r="D53" i="90"/>
  <c r="K52" i="90"/>
  <c r="K51" i="90"/>
  <c r="K50" i="90"/>
  <c r="J49" i="90"/>
  <c r="I49" i="90"/>
  <c r="H49" i="90"/>
  <c r="G49" i="90"/>
  <c r="F49" i="90"/>
  <c r="E49" i="90"/>
  <c r="D49" i="90"/>
  <c r="K48" i="90"/>
  <c r="K47" i="90"/>
  <c r="J46" i="90"/>
  <c r="I46" i="90"/>
  <c r="H46" i="90"/>
  <c r="G46" i="90"/>
  <c r="F46" i="90"/>
  <c r="E46" i="90"/>
  <c r="D46" i="90"/>
  <c r="K45" i="90"/>
  <c r="K44" i="90"/>
  <c r="J43" i="90"/>
  <c r="I43" i="90"/>
  <c r="H43" i="90"/>
  <c r="G43" i="90"/>
  <c r="F43" i="90"/>
  <c r="D43" i="90"/>
  <c r="K42" i="90"/>
  <c r="K41" i="90"/>
  <c r="K40" i="90"/>
  <c r="K39" i="90"/>
  <c r="K38" i="90"/>
  <c r="J37" i="90"/>
  <c r="I37" i="90"/>
  <c r="H37" i="90"/>
  <c r="G37" i="90"/>
  <c r="F37" i="90"/>
  <c r="D37" i="90"/>
  <c r="K36" i="90"/>
  <c r="K35" i="90"/>
  <c r="K34" i="90"/>
  <c r="K33" i="90"/>
  <c r="K32" i="90"/>
  <c r="K31" i="90"/>
  <c r="K29" i="90"/>
  <c r="K28" i="90"/>
  <c r="K27" i="90"/>
  <c r="J26" i="90"/>
  <c r="J25" i="90" s="1"/>
  <c r="I26" i="90"/>
  <c r="I25" i="90" s="1"/>
  <c r="H26" i="90"/>
  <c r="H25" i="90" s="1"/>
  <c r="G26" i="90"/>
  <c r="G25" i="90" s="1"/>
  <c r="F26" i="90"/>
  <c r="F25" i="90" s="1"/>
  <c r="E26" i="90"/>
  <c r="E22" i="90" s="1"/>
  <c r="D26" i="90"/>
  <c r="D25" i="90" s="1"/>
  <c r="K84" i="91"/>
  <c r="J83" i="91"/>
  <c r="I83" i="91"/>
  <c r="H83" i="91"/>
  <c r="G83" i="91"/>
  <c r="F83" i="91"/>
  <c r="E83" i="91"/>
  <c r="D83" i="91"/>
  <c r="K82" i="91"/>
  <c r="K81" i="91"/>
  <c r="K80" i="91"/>
  <c r="J79" i="91"/>
  <c r="J78" i="91"/>
  <c r="I79" i="91"/>
  <c r="I78" i="91"/>
  <c r="H79" i="91"/>
  <c r="H78" i="91"/>
  <c r="G79" i="91"/>
  <c r="G78" i="91"/>
  <c r="F79" i="91"/>
  <c r="F78" i="91"/>
  <c r="E79" i="91"/>
  <c r="E78" i="91"/>
  <c r="D79" i="91"/>
  <c r="D78" i="91"/>
  <c r="K77" i="91"/>
  <c r="K76" i="91"/>
  <c r="K75" i="91"/>
  <c r="K74" i="91"/>
  <c r="J73" i="91"/>
  <c r="I73" i="91"/>
  <c r="H73" i="91"/>
  <c r="G73" i="91"/>
  <c r="F73" i="91"/>
  <c r="K73" i="91"/>
  <c r="E73" i="91"/>
  <c r="D73" i="91"/>
  <c r="K72" i="91"/>
  <c r="K71" i="91"/>
  <c r="K70" i="91"/>
  <c r="K69" i="91"/>
  <c r="K68" i="91"/>
  <c r="J67" i="91"/>
  <c r="I67" i="91"/>
  <c r="H67" i="91"/>
  <c r="G67" i="91"/>
  <c r="F67" i="91"/>
  <c r="E67" i="91"/>
  <c r="D67" i="91"/>
  <c r="K66" i="91"/>
  <c r="K65" i="91"/>
  <c r="J64" i="91"/>
  <c r="I64" i="91"/>
  <c r="H64" i="91"/>
  <c r="G64" i="91"/>
  <c r="F64" i="91"/>
  <c r="E64" i="91"/>
  <c r="D64" i="91"/>
  <c r="K63" i="91"/>
  <c r="K62" i="91"/>
  <c r="J61" i="91"/>
  <c r="I61" i="91"/>
  <c r="H61" i="91"/>
  <c r="G61" i="91"/>
  <c r="F61" i="91"/>
  <c r="K61" i="91" s="1"/>
  <c r="E61" i="91"/>
  <c r="D61" i="91"/>
  <c r="K60" i="91"/>
  <c r="K57" i="91"/>
  <c r="K56" i="91"/>
  <c r="K55" i="91"/>
  <c r="K54" i="91"/>
  <c r="J53" i="91"/>
  <c r="I53" i="91"/>
  <c r="H53" i="91"/>
  <c r="G53" i="91"/>
  <c r="F53" i="91"/>
  <c r="D53" i="91"/>
  <c r="K52" i="91"/>
  <c r="K51" i="91"/>
  <c r="K50" i="91"/>
  <c r="J49" i="91"/>
  <c r="I49" i="91"/>
  <c r="H49" i="91"/>
  <c r="G49" i="91"/>
  <c r="F49" i="91"/>
  <c r="E49" i="91"/>
  <c r="D49" i="91"/>
  <c r="K48" i="91"/>
  <c r="K47" i="91"/>
  <c r="J46" i="91"/>
  <c r="I46" i="91"/>
  <c r="H46" i="91"/>
  <c r="G46" i="91"/>
  <c r="F46" i="91"/>
  <c r="E46" i="91"/>
  <c r="D46" i="91"/>
  <c r="K45" i="91"/>
  <c r="K44" i="91"/>
  <c r="J43" i="91"/>
  <c r="I43" i="91"/>
  <c r="H43" i="91"/>
  <c r="G43" i="91"/>
  <c r="F43" i="91"/>
  <c r="D43" i="91"/>
  <c r="K42" i="91"/>
  <c r="K41" i="91"/>
  <c r="K40" i="91"/>
  <c r="K39" i="91"/>
  <c r="K38" i="91"/>
  <c r="J37" i="91"/>
  <c r="I37" i="91"/>
  <c r="H37" i="91"/>
  <c r="G37" i="91"/>
  <c r="G30" i="91" s="1"/>
  <c r="F37" i="91"/>
  <c r="D37" i="91"/>
  <c r="K36" i="91"/>
  <c r="K35" i="91"/>
  <c r="K34" i="91"/>
  <c r="K33" i="91"/>
  <c r="K32" i="91"/>
  <c r="K31" i="91"/>
  <c r="K29" i="91"/>
  <c r="K28" i="91"/>
  <c r="K27" i="91"/>
  <c r="J26" i="91"/>
  <c r="J25" i="91"/>
  <c r="I26" i="91"/>
  <c r="I25" i="91"/>
  <c r="H26" i="91"/>
  <c r="H25" i="91"/>
  <c r="G26" i="91"/>
  <c r="G25" i="91"/>
  <c r="F26" i="91"/>
  <c r="F25" i="91"/>
  <c r="E26" i="91"/>
  <c r="E22" i="91"/>
  <c r="D26" i="91"/>
  <c r="D25" i="91"/>
  <c r="K84" i="247"/>
  <c r="J83" i="247"/>
  <c r="I83" i="247"/>
  <c r="H83" i="247"/>
  <c r="G83" i="247"/>
  <c r="F83" i="247"/>
  <c r="E83" i="247"/>
  <c r="D83" i="247"/>
  <c r="K82" i="247"/>
  <c r="K81" i="247"/>
  <c r="K80" i="247"/>
  <c r="J79" i="247"/>
  <c r="J78" i="247" s="1"/>
  <c r="I79" i="247"/>
  <c r="I78" i="247" s="1"/>
  <c r="H79" i="247"/>
  <c r="H78" i="247" s="1"/>
  <c r="G79" i="247"/>
  <c r="G78" i="247" s="1"/>
  <c r="F79" i="247"/>
  <c r="E79" i="247"/>
  <c r="E78" i="247"/>
  <c r="D79" i="247"/>
  <c r="D78" i="247"/>
  <c r="K77" i="247"/>
  <c r="K76" i="247"/>
  <c r="K75" i="247"/>
  <c r="K74" i="247"/>
  <c r="J73" i="247"/>
  <c r="I73" i="247"/>
  <c r="H73" i="247"/>
  <c r="G73" i="247"/>
  <c r="F73" i="247"/>
  <c r="E73" i="247"/>
  <c r="D73" i="247"/>
  <c r="K72" i="247"/>
  <c r="K71" i="247"/>
  <c r="K70" i="247"/>
  <c r="K69" i="247"/>
  <c r="K68" i="247"/>
  <c r="J67" i="247"/>
  <c r="I67" i="247"/>
  <c r="H67" i="247"/>
  <c r="G67" i="247"/>
  <c r="F67" i="247"/>
  <c r="E67" i="247"/>
  <c r="D67" i="247"/>
  <c r="K66" i="247"/>
  <c r="K65" i="247"/>
  <c r="J64" i="247"/>
  <c r="I64" i="247"/>
  <c r="H64" i="247"/>
  <c r="G64" i="247"/>
  <c r="F64" i="247"/>
  <c r="E64" i="247"/>
  <c r="D64" i="247"/>
  <c r="K63" i="247"/>
  <c r="K62" i="247"/>
  <c r="J61" i="247"/>
  <c r="I61" i="247"/>
  <c r="H61" i="247"/>
  <c r="G61" i="247"/>
  <c r="F61" i="247"/>
  <c r="E61" i="247"/>
  <c r="D61" i="247"/>
  <c r="K60" i="247"/>
  <c r="K57" i="247"/>
  <c r="K56" i="247"/>
  <c r="K55" i="247"/>
  <c r="K54" i="247"/>
  <c r="J53" i="247"/>
  <c r="I53" i="247"/>
  <c r="H53" i="247"/>
  <c r="G53" i="247"/>
  <c r="F53" i="247"/>
  <c r="D53" i="247"/>
  <c r="K52" i="247"/>
  <c r="K51" i="247"/>
  <c r="K50" i="247"/>
  <c r="J49" i="247"/>
  <c r="I49" i="247"/>
  <c r="H49" i="247"/>
  <c r="G49" i="247"/>
  <c r="F49" i="247"/>
  <c r="E49" i="247"/>
  <c r="D49" i="247"/>
  <c r="K48" i="247"/>
  <c r="K47" i="247"/>
  <c r="J46" i="247"/>
  <c r="I46" i="247"/>
  <c r="H46" i="247"/>
  <c r="G46" i="247"/>
  <c r="F46" i="247"/>
  <c r="E46" i="247"/>
  <c r="D46" i="247"/>
  <c r="K45" i="247"/>
  <c r="K44" i="247"/>
  <c r="J43" i="247"/>
  <c r="I43" i="247"/>
  <c r="H43" i="247"/>
  <c r="G43" i="247"/>
  <c r="F43" i="247"/>
  <c r="D43" i="247"/>
  <c r="K42" i="247"/>
  <c r="K41" i="247"/>
  <c r="K40" i="247"/>
  <c r="K39" i="247"/>
  <c r="K38" i="247"/>
  <c r="J37" i="247"/>
  <c r="I37" i="247"/>
  <c r="H37" i="247"/>
  <c r="G37" i="247"/>
  <c r="F37" i="247"/>
  <c r="D37" i="247"/>
  <c r="K36" i="247"/>
  <c r="K35" i="247"/>
  <c r="K34" i="247"/>
  <c r="K33" i="247"/>
  <c r="K32" i="247"/>
  <c r="K31" i="247"/>
  <c r="K29" i="247"/>
  <c r="K28" i="247"/>
  <c r="K27" i="247"/>
  <c r="J26" i="247"/>
  <c r="J25" i="247" s="1"/>
  <c r="I26" i="247"/>
  <c r="I25" i="247" s="1"/>
  <c r="H26" i="247"/>
  <c r="H25" i="247" s="1"/>
  <c r="G26" i="247"/>
  <c r="G25" i="247" s="1"/>
  <c r="F26" i="247"/>
  <c r="F25" i="247" s="1"/>
  <c r="E26" i="247"/>
  <c r="E22" i="247" s="1"/>
  <c r="D26" i="247"/>
  <c r="D25" i="247" s="1"/>
  <c r="K84" i="248"/>
  <c r="J83" i="248"/>
  <c r="I83" i="248"/>
  <c r="H83" i="248"/>
  <c r="G83" i="248"/>
  <c r="F83" i="248"/>
  <c r="E83" i="248"/>
  <c r="D83" i="248"/>
  <c r="K82" i="248"/>
  <c r="K81" i="248"/>
  <c r="K80" i="248"/>
  <c r="J79" i="248"/>
  <c r="J78" i="248"/>
  <c r="I79" i="248"/>
  <c r="I78" i="248"/>
  <c r="H79" i="248"/>
  <c r="H78" i="248"/>
  <c r="G79" i="248"/>
  <c r="G78" i="248"/>
  <c r="F79" i="248"/>
  <c r="F78" i="248"/>
  <c r="E79" i="248"/>
  <c r="E78" i="248"/>
  <c r="D79" i="248"/>
  <c r="D78" i="248"/>
  <c r="K77" i="248"/>
  <c r="K76" i="248"/>
  <c r="K75" i="248"/>
  <c r="K74" i="248"/>
  <c r="J73" i="248"/>
  <c r="I73" i="248"/>
  <c r="H73" i="248"/>
  <c r="G73" i="248"/>
  <c r="F73" i="248"/>
  <c r="E73" i="248"/>
  <c r="D73" i="248"/>
  <c r="K72" i="248"/>
  <c r="K71" i="248"/>
  <c r="K70" i="248"/>
  <c r="K69" i="248"/>
  <c r="K68" i="248"/>
  <c r="J67" i="248"/>
  <c r="I67" i="248"/>
  <c r="H67" i="248"/>
  <c r="G67" i="248"/>
  <c r="F67" i="248"/>
  <c r="E67" i="248"/>
  <c r="D67" i="248"/>
  <c r="K66" i="248"/>
  <c r="K65" i="248"/>
  <c r="J64" i="248"/>
  <c r="I64" i="248"/>
  <c r="H64" i="248"/>
  <c r="G64" i="248"/>
  <c r="F64" i="248"/>
  <c r="E64" i="248"/>
  <c r="D64" i="248"/>
  <c r="K63" i="248"/>
  <c r="K62" i="248"/>
  <c r="J61" i="248"/>
  <c r="I61" i="248"/>
  <c r="H61" i="248"/>
  <c r="G61" i="248"/>
  <c r="F61" i="248"/>
  <c r="E61" i="248"/>
  <c r="D61" i="248"/>
  <c r="K60" i="248"/>
  <c r="K57" i="248"/>
  <c r="K56" i="248"/>
  <c r="K55" i="248"/>
  <c r="K54" i="248"/>
  <c r="J53" i="248"/>
  <c r="I53" i="248"/>
  <c r="H53" i="248"/>
  <c r="G53" i="248"/>
  <c r="F53" i="248"/>
  <c r="K53" i="248"/>
  <c r="D53" i="248"/>
  <c r="K52" i="248"/>
  <c r="K51" i="248"/>
  <c r="K50" i="248"/>
  <c r="J49" i="248"/>
  <c r="I49" i="248"/>
  <c r="H49" i="248"/>
  <c r="G49" i="248"/>
  <c r="F49" i="248"/>
  <c r="E49" i="248"/>
  <c r="D49" i="248"/>
  <c r="K48" i="248"/>
  <c r="K47" i="248"/>
  <c r="J46" i="248"/>
  <c r="I46" i="248"/>
  <c r="H46" i="248"/>
  <c r="G46" i="248"/>
  <c r="F46" i="248"/>
  <c r="E46" i="248"/>
  <c r="D46" i="248"/>
  <c r="K45" i="248"/>
  <c r="K44" i="248"/>
  <c r="J43" i="248"/>
  <c r="I43" i="248"/>
  <c r="H43" i="248"/>
  <c r="G43" i="248"/>
  <c r="F43" i="248"/>
  <c r="D43" i="248"/>
  <c r="K42" i="248"/>
  <c r="K41" i="248"/>
  <c r="K40" i="248"/>
  <c r="K39" i="248"/>
  <c r="K38" i="248"/>
  <c r="J37" i="248"/>
  <c r="J30" i="248" s="1"/>
  <c r="I37" i="248"/>
  <c r="H37" i="248"/>
  <c r="G37" i="248"/>
  <c r="F37" i="248"/>
  <c r="D37" i="248"/>
  <c r="K36" i="248"/>
  <c r="K35" i="248"/>
  <c r="K34" i="248"/>
  <c r="K33" i="248"/>
  <c r="K32" i="248"/>
  <c r="K31" i="248"/>
  <c r="K29" i="248"/>
  <c r="K28" i="248"/>
  <c r="K27" i="248"/>
  <c r="J26" i="248"/>
  <c r="J25" i="248" s="1"/>
  <c r="I26" i="248"/>
  <c r="I25" i="248" s="1"/>
  <c r="H26" i="248"/>
  <c r="H25" i="248" s="1"/>
  <c r="G26" i="248"/>
  <c r="F26" i="248"/>
  <c r="E26" i="248"/>
  <c r="E22" i="248" s="1"/>
  <c r="D26" i="248"/>
  <c r="D25" i="248" s="1"/>
  <c r="K84" i="249"/>
  <c r="J83" i="249"/>
  <c r="I83" i="249"/>
  <c r="H83" i="249"/>
  <c r="G83" i="249"/>
  <c r="F83" i="249"/>
  <c r="E83" i="249"/>
  <c r="D83" i="249"/>
  <c r="K82" i="249"/>
  <c r="K81" i="249"/>
  <c r="K80" i="249"/>
  <c r="J79" i="249"/>
  <c r="J78" i="249"/>
  <c r="I79" i="249"/>
  <c r="I78" i="249"/>
  <c r="H79" i="249"/>
  <c r="H78" i="249"/>
  <c r="G79" i="249"/>
  <c r="G78" i="249"/>
  <c r="F79" i="249"/>
  <c r="F78" i="249"/>
  <c r="E79" i="249"/>
  <c r="E78" i="249"/>
  <c r="D79" i="249"/>
  <c r="D78" i="249"/>
  <c r="K77" i="249"/>
  <c r="K76" i="249"/>
  <c r="K75" i="249"/>
  <c r="K74" i="249"/>
  <c r="J73" i="249"/>
  <c r="I73" i="249"/>
  <c r="H73" i="249"/>
  <c r="G73" i="249"/>
  <c r="F73" i="249"/>
  <c r="E73" i="249"/>
  <c r="D73" i="249"/>
  <c r="K72" i="249"/>
  <c r="K71" i="249"/>
  <c r="K70" i="249"/>
  <c r="K69" i="249"/>
  <c r="K68" i="249"/>
  <c r="J67" i="249"/>
  <c r="I67" i="249"/>
  <c r="H67" i="249"/>
  <c r="G67" i="249"/>
  <c r="F67" i="249"/>
  <c r="E67" i="249"/>
  <c r="D67" i="249"/>
  <c r="K66" i="249"/>
  <c r="K65" i="249"/>
  <c r="J64" i="249"/>
  <c r="I64" i="249"/>
  <c r="H64" i="249"/>
  <c r="G64" i="249"/>
  <c r="F64" i="249"/>
  <c r="E64" i="249"/>
  <c r="D64" i="249"/>
  <c r="K63" i="249"/>
  <c r="K62" i="249"/>
  <c r="J61" i="249"/>
  <c r="I61" i="249"/>
  <c r="H61" i="249"/>
  <c r="G61" i="249"/>
  <c r="F61" i="249"/>
  <c r="E61" i="249"/>
  <c r="D61" i="249"/>
  <c r="K60" i="249"/>
  <c r="K57" i="249"/>
  <c r="K56" i="249"/>
  <c r="K55" i="249"/>
  <c r="K54" i="249"/>
  <c r="J53" i="249"/>
  <c r="I53" i="249"/>
  <c r="H53" i="249"/>
  <c r="G53" i="249"/>
  <c r="F53" i="249"/>
  <c r="D53" i="249"/>
  <c r="K52" i="249"/>
  <c r="K51" i="249"/>
  <c r="K50" i="249"/>
  <c r="J49" i="249"/>
  <c r="I49" i="249"/>
  <c r="H49" i="249"/>
  <c r="G49" i="249"/>
  <c r="F49" i="249"/>
  <c r="E49" i="249"/>
  <c r="D49" i="249"/>
  <c r="K48" i="249"/>
  <c r="K47" i="249"/>
  <c r="J46" i="249"/>
  <c r="I46" i="249"/>
  <c r="H46" i="249"/>
  <c r="G46" i="249"/>
  <c r="F46" i="249"/>
  <c r="E46" i="249"/>
  <c r="D46" i="249"/>
  <c r="K45" i="249"/>
  <c r="K44" i="249"/>
  <c r="J43" i="249"/>
  <c r="I43" i="249"/>
  <c r="H43" i="249"/>
  <c r="G43" i="249"/>
  <c r="F43" i="249"/>
  <c r="D43" i="249"/>
  <c r="K42" i="249"/>
  <c r="K41" i="249"/>
  <c r="K40" i="249"/>
  <c r="K39" i="249"/>
  <c r="K38" i="249"/>
  <c r="J37" i="249"/>
  <c r="I37" i="249"/>
  <c r="H37" i="249"/>
  <c r="G37" i="249"/>
  <c r="F37" i="249"/>
  <c r="D37" i="249"/>
  <c r="D30" i="249" s="1"/>
  <c r="K36" i="249"/>
  <c r="K35" i="249"/>
  <c r="K34" i="249"/>
  <c r="K33" i="249"/>
  <c r="K32" i="249"/>
  <c r="K31" i="249"/>
  <c r="K29" i="249"/>
  <c r="K28" i="249"/>
  <c r="K27" i="249"/>
  <c r="J26" i="249"/>
  <c r="J25" i="249"/>
  <c r="I26" i="249"/>
  <c r="I25" i="249"/>
  <c r="H26" i="249"/>
  <c r="H25" i="249"/>
  <c r="G26" i="249"/>
  <c r="G25" i="249"/>
  <c r="F26" i="249"/>
  <c r="E26" i="249"/>
  <c r="E22" i="249" s="1"/>
  <c r="D26" i="249"/>
  <c r="D25" i="249" s="1"/>
  <c r="K84" i="250"/>
  <c r="J83" i="250"/>
  <c r="I83" i="250"/>
  <c r="H83" i="250"/>
  <c r="G83" i="250"/>
  <c r="F83" i="250"/>
  <c r="K83" i="250"/>
  <c r="E83" i="250"/>
  <c r="D83" i="250"/>
  <c r="K82" i="250"/>
  <c r="K81" i="250"/>
  <c r="K80" i="250"/>
  <c r="J79" i="250"/>
  <c r="J78" i="250" s="1"/>
  <c r="I79" i="250"/>
  <c r="I78" i="250" s="1"/>
  <c r="H79" i="250"/>
  <c r="H78" i="250" s="1"/>
  <c r="G79" i="250"/>
  <c r="G78" i="250" s="1"/>
  <c r="F79" i="250"/>
  <c r="F78" i="250" s="1"/>
  <c r="E79" i="250"/>
  <c r="E78" i="250" s="1"/>
  <c r="D79" i="250"/>
  <c r="D78" i="250" s="1"/>
  <c r="K77" i="250"/>
  <c r="K76" i="250"/>
  <c r="K75" i="250"/>
  <c r="K74" i="250"/>
  <c r="J73" i="250"/>
  <c r="I73" i="250"/>
  <c r="H73" i="250"/>
  <c r="G73" i="250"/>
  <c r="F73" i="250"/>
  <c r="E73" i="250"/>
  <c r="D73" i="250"/>
  <c r="K72" i="250"/>
  <c r="K71" i="250"/>
  <c r="K70" i="250"/>
  <c r="K69" i="250"/>
  <c r="K68" i="250"/>
  <c r="J67" i="250"/>
  <c r="I67" i="250"/>
  <c r="H67" i="250"/>
  <c r="G67" i="250"/>
  <c r="F67" i="250"/>
  <c r="E67" i="250"/>
  <c r="D67" i="250"/>
  <c r="K66" i="250"/>
  <c r="K65" i="250"/>
  <c r="J64" i="250"/>
  <c r="I64" i="250"/>
  <c r="H64" i="250"/>
  <c r="G64" i="250"/>
  <c r="F64" i="250"/>
  <c r="E64" i="250"/>
  <c r="D64" i="250"/>
  <c r="K63" i="250"/>
  <c r="K62" i="250"/>
  <c r="J61" i="250"/>
  <c r="I61" i="250"/>
  <c r="H61" i="250"/>
  <c r="G61" i="250"/>
  <c r="F61" i="250"/>
  <c r="E61" i="250"/>
  <c r="D61" i="250"/>
  <c r="K60" i="250"/>
  <c r="K57" i="250"/>
  <c r="K56" i="250"/>
  <c r="K55" i="250"/>
  <c r="K54" i="250"/>
  <c r="J53" i="250"/>
  <c r="I53" i="250"/>
  <c r="H53" i="250"/>
  <c r="G53" i="250"/>
  <c r="F53" i="250"/>
  <c r="D53" i="250"/>
  <c r="K52" i="250"/>
  <c r="K51" i="250"/>
  <c r="K50" i="250"/>
  <c r="J49" i="250"/>
  <c r="I49" i="250"/>
  <c r="H49" i="250"/>
  <c r="G49" i="250"/>
  <c r="F49" i="250"/>
  <c r="E49" i="250"/>
  <c r="D49" i="250"/>
  <c r="K48" i="250"/>
  <c r="K47" i="250"/>
  <c r="J46" i="250"/>
  <c r="I46" i="250"/>
  <c r="H46" i="250"/>
  <c r="G46" i="250"/>
  <c r="F46" i="250"/>
  <c r="E46" i="250"/>
  <c r="D46" i="250"/>
  <c r="K45" i="250"/>
  <c r="K44" i="250"/>
  <c r="J43" i="250"/>
  <c r="I43" i="250"/>
  <c r="H43" i="250"/>
  <c r="G43" i="250"/>
  <c r="F43" i="250"/>
  <c r="D43" i="250"/>
  <c r="K42" i="250"/>
  <c r="K41" i="250"/>
  <c r="K40" i="250"/>
  <c r="K39" i="250"/>
  <c r="K38" i="250"/>
  <c r="J37" i="250"/>
  <c r="I37" i="250"/>
  <c r="H37" i="250"/>
  <c r="G37" i="250"/>
  <c r="F37" i="250"/>
  <c r="D37" i="250"/>
  <c r="K36" i="250"/>
  <c r="K35" i="250"/>
  <c r="K34" i="250"/>
  <c r="K33" i="250"/>
  <c r="K32" i="250"/>
  <c r="K31" i="250"/>
  <c r="K29" i="250"/>
  <c r="K28" i="250"/>
  <c r="K27" i="250"/>
  <c r="J26" i="250"/>
  <c r="J25" i="250"/>
  <c r="I26" i="250"/>
  <c r="I25" i="250"/>
  <c r="H26" i="250"/>
  <c r="H25" i="250"/>
  <c r="G26" i="250"/>
  <c r="F26" i="250"/>
  <c r="F25" i="250" s="1"/>
  <c r="E26" i="250"/>
  <c r="E22" i="250" s="1"/>
  <c r="D26" i="250"/>
  <c r="D25" i="250" s="1"/>
  <c r="K84" i="251"/>
  <c r="J83" i="251"/>
  <c r="I83" i="251"/>
  <c r="H83" i="251"/>
  <c r="G83" i="251"/>
  <c r="F83" i="251"/>
  <c r="E83" i="251"/>
  <c r="D83" i="251"/>
  <c r="K82" i="251"/>
  <c r="K81" i="251"/>
  <c r="K80" i="251"/>
  <c r="J79" i="251"/>
  <c r="J78" i="251"/>
  <c r="I79" i="251"/>
  <c r="I78" i="251"/>
  <c r="H79" i="251"/>
  <c r="H78" i="251"/>
  <c r="G79" i="251"/>
  <c r="F79" i="251"/>
  <c r="F78" i="251" s="1"/>
  <c r="E79" i="251"/>
  <c r="E78" i="251" s="1"/>
  <c r="D79" i="251"/>
  <c r="D78" i="251" s="1"/>
  <c r="K77" i="251"/>
  <c r="K76" i="251"/>
  <c r="K75" i="251"/>
  <c r="K74" i="251"/>
  <c r="J73" i="251"/>
  <c r="I73" i="251"/>
  <c r="H73" i="251"/>
  <c r="G73" i="251"/>
  <c r="F73" i="251"/>
  <c r="K73" i="251" s="1"/>
  <c r="E73" i="251"/>
  <c r="D73" i="251"/>
  <c r="K72" i="251"/>
  <c r="K71" i="251"/>
  <c r="K70" i="251"/>
  <c r="K69" i="251"/>
  <c r="K68" i="251"/>
  <c r="J67" i="251"/>
  <c r="I67" i="251"/>
  <c r="H67" i="251"/>
  <c r="G67" i="251"/>
  <c r="F67" i="251"/>
  <c r="E67" i="251"/>
  <c r="D67" i="251"/>
  <c r="K66" i="251"/>
  <c r="K65" i="251"/>
  <c r="J64" i="251"/>
  <c r="I64" i="251"/>
  <c r="H64" i="251"/>
  <c r="G64" i="251"/>
  <c r="F64" i="251"/>
  <c r="E64" i="251"/>
  <c r="D64" i="251"/>
  <c r="K63" i="251"/>
  <c r="K62" i="251"/>
  <c r="J61" i="251"/>
  <c r="J59" i="251"/>
  <c r="I61" i="251"/>
  <c r="H61" i="251"/>
  <c r="G61" i="251"/>
  <c r="F61" i="251"/>
  <c r="E61" i="251"/>
  <c r="D61" i="251"/>
  <c r="K60" i="251"/>
  <c r="K57" i="251"/>
  <c r="K56" i="251"/>
  <c r="K55" i="251"/>
  <c r="K54" i="251"/>
  <c r="J53" i="251"/>
  <c r="I53" i="251"/>
  <c r="H53" i="251"/>
  <c r="G53" i="251"/>
  <c r="F53" i="251"/>
  <c r="D53" i="251"/>
  <c r="K52" i="251"/>
  <c r="K51" i="251"/>
  <c r="K50" i="251"/>
  <c r="J49" i="251"/>
  <c r="I49" i="251"/>
  <c r="H49" i="251"/>
  <c r="G49" i="251"/>
  <c r="F49" i="251"/>
  <c r="E49" i="251"/>
  <c r="D49" i="251"/>
  <c r="K48" i="251"/>
  <c r="K47" i="251"/>
  <c r="J46" i="251"/>
  <c r="I46" i="251"/>
  <c r="H46" i="251"/>
  <c r="G46" i="251"/>
  <c r="F46" i="251"/>
  <c r="E46" i="251"/>
  <c r="D46" i="251"/>
  <c r="K45" i="251"/>
  <c r="K44" i="251"/>
  <c r="J43" i="251"/>
  <c r="I43" i="251"/>
  <c r="H43" i="251"/>
  <c r="G43" i="251"/>
  <c r="F43" i="251"/>
  <c r="D43" i="251"/>
  <c r="K42" i="251"/>
  <c r="K41" i="251"/>
  <c r="K40" i="251"/>
  <c r="K39" i="251"/>
  <c r="K38" i="251"/>
  <c r="J37" i="251"/>
  <c r="I37" i="251"/>
  <c r="H37" i="251"/>
  <c r="H30" i="251" s="1"/>
  <c r="G37" i="251"/>
  <c r="F37" i="251"/>
  <c r="K37" i="251"/>
  <c r="D37" i="251"/>
  <c r="K36" i="251"/>
  <c r="K35" i="251"/>
  <c r="K34" i="251"/>
  <c r="K33" i="251"/>
  <c r="K32" i="251"/>
  <c r="K31" i="251"/>
  <c r="K29" i="251"/>
  <c r="K28" i="251"/>
  <c r="K27" i="251"/>
  <c r="J26" i="251"/>
  <c r="J25" i="251"/>
  <c r="I26" i="251"/>
  <c r="I25" i="251"/>
  <c r="H26" i="251"/>
  <c r="H25" i="251"/>
  <c r="G26" i="251"/>
  <c r="G25" i="251"/>
  <c r="F26" i="251"/>
  <c r="F25" i="251"/>
  <c r="E26" i="251"/>
  <c r="E22" i="251"/>
  <c r="D26" i="251"/>
  <c r="D25" i="251"/>
  <c r="K84" i="252"/>
  <c r="J83" i="252"/>
  <c r="I83" i="252"/>
  <c r="H83" i="252"/>
  <c r="G83" i="252"/>
  <c r="F83" i="252"/>
  <c r="E83" i="252"/>
  <c r="D83" i="252"/>
  <c r="K82" i="252"/>
  <c r="K81" i="252"/>
  <c r="K80" i="252"/>
  <c r="J79" i="252"/>
  <c r="J78" i="252" s="1"/>
  <c r="I79" i="252"/>
  <c r="I78" i="252" s="1"/>
  <c r="H79" i="252"/>
  <c r="H78" i="252" s="1"/>
  <c r="G79" i="252"/>
  <c r="G78" i="252"/>
  <c r="F79" i="252"/>
  <c r="F78" i="252"/>
  <c r="E79" i="252"/>
  <c r="E78" i="252"/>
  <c r="D79" i="252"/>
  <c r="D78" i="252"/>
  <c r="K77" i="252"/>
  <c r="K76" i="252"/>
  <c r="K75" i="252"/>
  <c r="K74" i="252"/>
  <c r="J73" i="252"/>
  <c r="I73" i="252"/>
  <c r="H73" i="252"/>
  <c r="G73" i="252"/>
  <c r="F73" i="252"/>
  <c r="E73" i="252"/>
  <c r="D73" i="252"/>
  <c r="K72" i="252"/>
  <c r="K71" i="252"/>
  <c r="K70" i="252"/>
  <c r="K69" i="252"/>
  <c r="K68" i="252"/>
  <c r="J67" i="252"/>
  <c r="I67" i="252"/>
  <c r="H67" i="252"/>
  <c r="G67" i="252"/>
  <c r="F67" i="252"/>
  <c r="E67" i="252"/>
  <c r="D67" i="252"/>
  <c r="K66" i="252"/>
  <c r="K65" i="252"/>
  <c r="J64" i="252"/>
  <c r="I64" i="252"/>
  <c r="H64" i="252"/>
  <c r="G64" i="252"/>
  <c r="F64" i="252"/>
  <c r="E64" i="252"/>
  <c r="D64" i="252"/>
  <c r="K63" i="252"/>
  <c r="K62" i="252"/>
  <c r="J61" i="252"/>
  <c r="I61" i="252"/>
  <c r="H61" i="252"/>
  <c r="G61" i="252"/>
  <c r="F61" i="252"/>
  <c r="E61" i="252"/>
  <c r="D61" i="252"/>
  <c r="K60" i="252"/>
  <c r="K57" i="252"/>
  <c r="K56" i="252"/>
  <c r="K55" i="252"/>
  <c r="K54" i="252"/>
  <c r="J53" i="252"/>
  <c r="I53" i="252"/>
  <c r="H53" i="252"/>
  <c r="G53" i="252"/>
  <c r="F53" i="252"/>
  <c r="D53" i="252"/>
  <c r="K52" i="252"/>
  <c r="K51" i="252"/>
  <c r="K50" i="252"/>
  <c r="J49" i="252"/>
  <c r="I49" i="252"/>
  <c r="H49" i="252"/>
  <c r="G49" i="252"/>
  <c r="F49" i="252"/>
  <c r="E49" i="252"/>
  <c r="D49" i="252"/>
  <c r="K48" i="252"/>
  <c r="K47" i="252"/>
  <c r="J46" i="252"/>
  <c r="I46" i="252"/>
  <c r="H46" i="252"/>
  <c r="G46" i="252"/>
  <c r="F46" i="252"/>
  <c r="E46" i="252"/>
  <c r="D46" i="252"/>
  <c r="K45" i="252"/>
  <c r="K44" i="252"/>
  <c r="J43" i="252"/>
  <c r="I43" i="252"/>
  <c r="H43" i="252"/>
  <c r="G43" i="252"/>
  <c r="F43" i="252"/>
  <c r="D43" i="252"/>
  <c r="K42" i="252"/>
  <c r="K41" i="252"/>
  <c r="K40" i="252"/>
  <c r="K39" i="252"/>
  <c r="K38" i="252"/>
  <c r="J37" i="252"/>
  <c r="I37" i="252"/>
  <c r="H37" i="252"/>
  <c r="G37" i="252"/>
  <c r="F37" i="252"/>
  <c r="D37" i="252"/>
  <c r="K36" i="252"/>
  <c r="K35" i="252"/>
  <c r="K34" i="252"/>
  <c r="K33" i="252"/>
  <c r="K32" i="252"/>
  <c r="K31" i="252"/>
  <c r="K29" i="252"/>
  <c r="K28" i="252"/>
  <c r="K27" i="252"/>
  <c r="J26" i="252"/>
  <c r="J25" i="252"/>
  <c r="I26" i="252"/>
  <c r="I25" i="252"/>
  <c r="H26" i="252"/>
  <c r="H25" i="252"/>
  <c r="G26" i="252"/>
  <c r="G25" i="252"/>
  <c r="F26" i="252"/>
  <c r="F25" i="252"/>
  <c r="E26" i="252"/>
  <c r="E22" i="252"/>
  <c r="D26" i="252"/>
  <c r="D25" i="252"/>
  <c r="K84" i="253"/>
  <c r="J83" i="253"/>
  <c r="I83" i="253"/>
  <c r="H83" i="253"/>
  <c r="G83" i="253"/>
  <c r="F83" i="253"/>
  <c r="E83" i="253"/>
  <c r="D83" i="253"/>
  <c r="K82" i="253"/>
  <c r="K81" i="253"/>
  <c r="K80" i="253"/>
  <c r="J79" i="253"/>
  <c r="J78" i="253" s="1"/>
  <c r="I79" i="253"/>
  <c r="I78" i="253" s="1"/>
  <c r="H79" i="253"/>
  <c r="H78" i="253" s="1"/>
  <c r="G79" i="253"/>
  <c r="F79" i="253"/>
  <c r="F78" i="253"/>
  <c r="K78" i="253" s="1"/>
  <c r="E79" i="253"/>
  <c r="E78" i="253" s="1"/>
  <c r="D79" i="253"/>
  <c r="D78" i="253" s="1"/>
  <c r="G78" i="253"/>
  <c r="K77" i="253"/>
  <c r="K76" i="253"/>
  <c r="K75" i="253"/>
  <c r="K74" i="253"/>
  <c r="J73" i="253"/>
  <c r="I73" i="253"/>
  <c r="H73" i="253"/>
  <c r="G73" i="253"/>
  <c r="F73" i="253"/>
  <c r="E73" i="253"/>
  <c r="D73" i="253"/>
  <c r="K72" i="253"/>
  <c r="K71" i="253"/>
  <c r="K70" i="253"/>
  <c r="K69" i="253"/>
  <c r="K68" i="253"/>
  <c r="J67" i="253"/>
  <c r="I67" i="253"/>
  <c r="H67" i="253"/>
  <c r="G67" i="253"/>
  <c r="F67" i="253"/>
  <c r="E67" i="253"/>
  <c r="D67" i="253"/>
  <c r="K66" i="253"/>
  <c r="K65" i="253"/>
  <c r="J64" i="253"/>
  <c r="I64" i="253"/>
  <c r="H64" i="253"/>
  <c r="G64" i="253"/>
  <c r="F64" i="253"/>
  <c r="E64" i="253"/>
  <c r="D64" i="253"/>
  <c r="K63" i="253"/>
  <c r="K62" i="253"/>
  <c r="J61" i="253"/>
  <c r="I61" i="253"/>
  <c r="H61" i="253"/>
  <c r="G61" i="253"/>
  <c r="F61" i="253"/>
  <c r="K61" i="253"/>
  <c r="E61" i="253"/>
  <c r="D61" i="253"/>
  <c r="K60" i="253"/>
  <c r="K57" i="253"/>
  <c r="K56" i="253"/>
  <c r="K55" i="253"/>
  <c r="K54" i="253"/>
  <c r="J53" i="253"/>
  <c r="I53" i="253"/>
  <c r="H53" i="253"/>
  <c r="G53" i="253"/>
  <c r="F53" i="253"/>
  <c r="D53" i="253"/>
  <c r="K52" i="253"/>
  <c r="K51" i="253"/>
  <c r="K50" i="253"/>
  <c r="J49" i="253"/>
  <c r="I49" i="253"/>
  <c r="H49" i="253"/>
  <c r="G49" i="253"/>
  <c r="F49" i="253"/>
  <c r="E49" i="253"/>
  <c r="D49" i="253"/>
  <c r="K48" i="253"/>
  <c r="K47" i="253"/>
  <c r="J46" i="253"/>
  <c r="I46" i="253"/>
  <c r="H46" i="253"/>
  <c r="G46" i="253"/>
  <c r="F46" i="253"/>
  <c r="K46" i="253" s="1"/>
  <c r="E46" i="253"/>
  <c r="D46" i="253"/>
  <c r="K45" i="253"/>
  <c r="K44" i="253"/>
  <c r="J43" i="253"/>
  <c r="I43" i="253"/>
  <c r="H43" i="253"/>
  <c r="G43" i="253"/>
  <c r="F43" i="253"/>
  <c r="D43" i="253"/>
  <c r="K42" i="253"/>
  <c r="K41" i="253"/>
  <c r="K40" i="253"/>
  <c r="K39" i="253"/>
  <c r="K38" i="253"/>
  <c r="J37" i="253"/>
  <c r="I37" i="253"/>
  <c r="H37" i="253"/>
  <c r="G37" i="253"/>
  <c r="G30" i="253" s="1"/>
  <c r="F37" i="253"/>
  <c r="D37" i="253"/>
  <c r="K36" i="253"/>
  <c r="K35" i="253"/>
  <c r="K34" i="253"/>
  <c r="K33" i="253"/>
  <c r="K32" i="253"/>
  <c r="K31" i="253"/>
  <c r="K29" i="253"/>
  <c r="K28" i="253"/>
  <c r="K27" i="253"/>
  <c r="J26" i="253"/>
  <c r="J25" i="253"/>
  <c r="I26" i="253"/>
  <c r="I25" i="253"/>
  <c r="H26" i="253"/>
  <c r="H25" i="253"/>
  <c r="G26" i="253"/>
  <c r="G25" i="253"/>
  <c r="F26" i="253"/>
  <c r="F25" i="253"/>
  <c r="E26" i="253"/>
  <c r="E22" i="253"/>
  <c r="D26" i="253"/>
  <c r="D25" i="253"/>
  <c r="K84" i="254"/>
  <c r="J83" i="254"/>
  <c r="I83" i="254"/>
  <c r="H83" i="254"/>
  <c r="G83" i="254"/>
  <c r="F83" i="254"/>
  <c r="E83" i="254"/>
  <c r="D83" i="254"/>
  <c r="K82" i="254"/>
  <c r="K81" i="254"/>
  <c r="K80" i="254"/>
  <c r="J79" i="254"/>
  <c r="J78" i="254" s="1"/>
  <c r="I79" i="254"/>
  <c r="I78" i="254" s="1"/>
  <c r="H79" i="254"/>
  <c r="H78" i="254" s="1"/>
  <c r="G79" i="254"/>
  <c r="G78" i="254" s="1"/>
  <c r="F79" i="254"/>
  <c r="F78" i="254" s="1"/>
  <c r="E79" i="254"/>
  <c r="E78" i="254" s="1"/>
  <c r="D79" i="254"/>
  <c r="D78" i="254" s="1"/>
  <c r="K77" i="254"/>
  <c r="K76" i="254"/>
  <c r="K75" i="254"/>
  <c r="K74" i="254"/>
  <c r="J73" i="254"/>
  <c r="I73" i="254"/>
  <c r="H73" i="254"/>
  <c r="G73" i="254"/>
  <c r="F73" i="254"/>
  <c r="E73" i="254"/>
  <c r="D73" i="254"/>
  <c r="K72" i="254"/>
  <c r="K71" i="254"/>
  <c r="K70" i="254"/>
  <c r="K69" i="254"/>
  <c r="K68" i="254"/>
  <c r="J67" i="254"/>
  <c r="I67" i="254"/>
  <c r="H67" i="254"/>
  <c r="G67" i="254"/>
  <c r="F67" i="254"/>
  <c r="K67" i="254" s="1"/>
  <c r="E67" i="254"/>
  <c r="D67" i="254"/>
  <c r="K66" i="254"/>
  <c r="K65" i="254"/>
  <c r="J64" i="254"/>
  <c r="I64" i="254"/>
  <c r="H64" i="254"/>
  <c r="G64" i="254"/>
  <c r="F64" i="254"/>
  <c r="E64" i="254"/>
  <c r="D64" i="254"/>
  <c r="K63" i="254"/>
  <c r="K62" i="254"/>
  <c r="J61" i="254"/>
  <c r="I61" i="254"/>
  <c r="H61" i="254"/>
  <c r="G61" i="254"/>
  <c r="F61" i="254"/>
  <c r="E61" i="254"/>
  <c r="D61" i="254"/>
  <c r="K60" i="254"/>
  <c r="K57" i="254"/>
  <c r="K56" i="254"/>
  <c r="K55" i="254"/>
  <c r="K54" i="254"/>
  <c r="J53" i="254"/>
  <c r="I53" i="254"/>
  <c r="H53" i="254"/>
  <c r="G53" i="254"/>
  <c r="F53" i="254"/>
  <c r="D53" i="254"/>
  <c r="K52" i="254"/>
  <c r="K51" i="254"/>
  <c r="K50" i="254"/>
  <c r="J49" i="254"/>
  <c r="I49" i="254"/>
  <c r="H49" i="254"/>
  <c r="G49" i="254"/>
  <c r="F49" i="254"/>
  <c r="E49" i="254"/>
  <c r="D49" i="254"/>
  <c r="K48" i="254"/>
  <c r="K47" i="254"/>
  <c r="J46" i="254"/>
  <c r="I46" i="254"/>
  <c r="H46" i="254"/>
  <c r="G46" i="254"/>
  <c r="F46" i="254"/>
  <c r="E46" i="254"/>
  <c r="D46" i="254"/>
  <c r="K45" i="254"/>
  <c r="K44" i="254"/>
  <c r="J43" i="254"/>
  <c r="I43" i="254"/>
  <c r="H43" i="254"/>
  <c r="G43" i="254"/>
  <c r="F43" i="254"/>
  <c r="K43" i="254" s="1"/>
  <c r="D43" i="254"/>
  <c r="K42" i="254"/>
  <c r="K41" i="254"/>
  <c r="K40" i="254"/>
  <c r="K39" i="254"/>
  <c r="K38" i="254"/>
  <c r="J37" i="254"/>
  <c r="I37" i="254"/>
  <c r="H37" i="254"/>
  <c r="G37" i="254"/>
  <c r="F37" i="254"/>
  <c r="D37" i="254"/>
  <c r="K36" i="254"/>
  <c r="K35" i="254"/>
  <c r="K34" i="254"/>
  <c r="K33" i="254"/>
  <c r="K32" i="254"/>
  <c r="K31" i="254"/>
  <c r="K29" i="254"/>
  <c r="K28" i="254"/>
  <c r="K27" i="254"/>
  <c r="J26" i="254"/>
  <c r="J25" i="254"/>
  <c r="I26" i="254"/>
  <c r="H26" i="254"/>
  <c r="H25" i="254" s="1"/>
  <c r="G26" i="254"/>
  <c r="G25" i="254" s="1"/>
  <c r="F26" i="254"/>
  <c r="E26" i="254"/>
  <c r="E22" i="254"/>
  <c r="D26" i="254"/>
  <c r="D25" i="254"/>
  <c r="I25" i="254"/>
  <c r="K84" i="255"/>
  <c r="J83" i="255"/>
  <c r="I83" i="255"/>
  <c r="H83" i="255"/>
  <c r="G83" i="255"/>
  <c r="F83" i="255"/>
  <c r="E83" i="255"/>
  <c r="D83" i="255"/>
  <c r="K82" i="255"/>
  <c r="K81" i="255"/>
  <c r="K80" i="255"/>
  <c r="J79" i="255"/>
  <c r="J78" i="255"/>
  <c r="I79" i="255"/>
  <c r="I78" i="255"/>
  <c r="H79" i="255"/>
  <c r="H78" i="255"/>
  <c r="G79" i="255"/>
  <c r="G78" i="255"/>
  <c r="F79" i="255"/>
  <c r="F78" i="255"/>
  <c r="E79" i="255"/>
  <c r="E78" i="255"/>
  <c r="D79" i="255"/>
  <c r="D78" i="255"/>
  <c r="K77" i="255"/>
  <c r="K76" i="255"/>
  <c r="K75" i="255"/>
  <c r="K74" i="255"/>
  <c r="J73" i="255"/>
  <c r="I73" i="255"/>
  <c r="H73" i="255"/>
  <c r="G73" i="255"/>
  <c r="F73" i="255"/>
  <c r="E73" i="255"/>
  <c r="D73" i="255"/>
  <c r="K72" i="255"/>
  <c r="K71" i="255"/>
  <c r="K70" i="255"/>
  <c r="K69" i="255"/>
  <c r="K68" i="255"/>
  <c r="J67" i="255"/>
  <c r="I67" i="255"/>
  <c r="H67" i="255"/>
  <c r="G67" i="255"/>
  <c r="F67" i="255"/>
  <c r="K67" i="255"/>
  <c r="E67" i="255"/>
  <c r="D67" i="255"/>
  <c r="K66" i="255"/>
  <c r="K65" i="255"/>
  <c r="J64" i="255"/>
  <c r="I64" i="255"/>
  <c r="H64" i="255"/>
  <c r="G64" i="255"/>
  <c r="F64" i="255"/>
  <c r="E64" i="255"/>
  <c r="D64" i="255"/>
  <c r="K63" i="255"/>
  <c r="K62" i="255"/>
  <c r="J61" i="255"/>
  <c r="J59" i="255" s="1"/>
  <c r="I61" i="255"/>
  <c r="H61" i="255"/>
  <c r="H59" i="255"/>
  <c r="G61" i="255"/>
  <c r="F61" i="255"/>
  <c r="F59" i="255" s="1"/>
  <c r="E61" i="255"/>
  <c r="D61" i="255"/>
  <c r="K60" i="255"/>
  <c r="K57" i="255"/>
  <c r="K56" i="255"/>
  <c r="K55" i="255"/>
  <c r="K54" i="255"/>
  <c r="J53" i="255"/>
  <c r="I53" i="255"/>
  <c r="H53" i="255"/>
  <c r="G53" i="255"/>
  <c r="F53" i="255"/>
  <c r="K53" i="255"/>
  <c r="D53" i="255"/>
  <c r="K52" i="255"/>
  <c r="K51" i="255"/>
  <c r="K50" i="255"/>
  <c r="J49" i="255"/>
  <c r="I49" i="255"/>
  <c r="H49" i="255"/>
  <c r="G49" i="255"/>
  <c r="F49" i="255"/>
  <c r="E49" i="255"/>
  <c r="D49" i="255"/>
  <c r="K48" i="255"/>
  <c r="K47" i="255"/>
  <c r="J46" i="255"/>
  <c r="I46" i="255"/>
  <c r="H46" i="255"/>
  <c r="G46" i="255"/>
  <c r="F46" i="255"/>
  <c r="E46" i="255"/>
  <c r="D46" i="255"/>
  <c r="K45" i="255"/>
  <c r="K44" i="255"/>
  <c r="J43" i="255"/>
  <c r="I43" i="255"/>
  <c r="H43" i="255"/>
  <c r="G43" i="255"/>
  <c r="F43" i="255"/>
  <c r="D43" i="255"/>
  <c r="K42" i="255"/>
  <c r="K41" i="255"/>
  <c r="K40" i="255"/>
  <c r="K39" i="255"/>
  <c r="K38" i="255"/>
  <c r="J37" i="255"/>
  <c r="I37" i="255"/>
  <c r="H37" i="255"/>
  <c r="H30" i="255"/>
  <c r="G37" i="255"/>
  <c r="F37" i="255"/>
  <c r="F30" i="255" s="1"/>
  <c r="D37" i="255"/>
  <c r="K36" i="255"/>
  <c r="K35" i="255"/>
  <c r="K34" i="255"/>
  <c r="K33" i="255"/>
  <c r="K32" i="255"/>
  <c r="K31" i="255"/>
  <c r="K29" i="255"/>
  <c r="K28" i="255"/>
  <c r="K27" i="255"/>
  <c r="J26" i="255"/>
  <c r="J25" i="255"/>
  <c r="I26" i="255"/>
  <c r="I25" i="255"/>
  <c r="H26" i="255"/>
  <c r="H25" i="255"/>
  <c r="G26" i="255"/>
  <c r="G25" i="255"/>
  <c r="F26" i="255"/>
  <c r="E26" i="255"/>
  <c r="E22" i="255" s="1"/>
  <c r="D26" i="255"/>
  <c r="D25" i="255" s="1"/>
  <c r="K84" i="256"/>
  <c r="J83" i="256"/>
  <c r="I83" i="256"/>
  <c r="H83" i="256"/>
  <c r="G83" i="256"/>
  <c r="F83" i="256"/>
  <c r="E83" i="256"/>
  <c r="D83" i="256"/>
  <c r="K82" i="256"/>
  <c r="K81" i="256"/>
  <c r="K80" i="256"/>
  <c r="J79" i="256"/>
  <c r="J78" i="256"/>
  <c r="I79" i="256"/>
  <c r="I78" i="256"/>
  <c r="H79" i="256"/>
  <c r="H78" i="256"/>
  <c r="G79" i="256"/>
  <c r="G78" i="256"/>
  <c r="F79" i="256"/>
  <c r="F78" i="256"/>
  <c r="E79" i="256"/>
  <c r="E78" i="256"/>
  <c r="D79" i="256"/>
  <c r="D78" i="256"/>
  <c r="K77" i="256"/>
  <c r="K76" i="256"/>
  <c r="K75" i="256"/>
  <c r="K74" i="256"/>
  <c r="J73" i="256"/>
  <c r="I73" i="256"/>
  <c r="H73" i="256"/>
  <c r="G73" i="256"/>
  <c r="F73" i="256"/>
  <c r="E73" i="256"/>
  <c r="D73" i="256"/>
  <c r="K72" i="256"/>
  <c r="K71" i="256"/>
  <c r="K70" i="256"/>
  <c r="K69" i="256"/>
  <c r="K68" i="256"/>
  <c r="J67" i="256"/>
  <c r="I67" i="256"/>
  <c r="H67" i="256"/>
  <c r="G67" i="256"/>
  <c r="F67" i="256"/>
  <c r="K67" i="256"/>
  <c r="E67" i="256"/>
  <c r="D67" i="256"/>
  <c r="K66" i="256"/>
  <c r="K65" i="256"/>
  <c r="J64" i="256"/>
  <c r="I64" i="256"/>
  <c r="H64" i="256"/>
  <c r="G64" i="256"/>
  <c r="F64" i="256"/>
  <c r="E64" i="256"/>
  <c r="D64" i="256"/>
  <c r="K63" i="256"/>
  <c r="K62" i="256"/>
  <c r="J61" i="256"/>
  <c r="I61" i="256"/>
  <c r="H61" i="256"/>
  <c r="G61" i="256"/>
  <c r="F61" i="256"/>
  <c r="E61" i="256"/>
  <c r="D61" i="256"/>
  <c r="K60" i="256"/>
  <c r="K57" i="256"/>
  <c r="K56" i="256"/>
  <c r="K55" i="256"/>
  <c r="K54" i="256"/>
  <c r="J53" i="256"/>
  <c r="I53" i="256"/>
  <c r="H53" i="256"/>
  <c r="G53" i="256"/>
  <c r="F53" i="256"/>
  <c r="D53" i="256"/>
  <c r="K52" i="256"/>
  <c r="K51" i="256"/>
  <c r="K50" i="256"/>
  <c r="J49" i="256"/>
  <c r="I49" i="256"/>
  <c r="H49" i="256"/>
  <c r="G49" i="256"/>
  <c r="F49" i="256"/>
  <c r="E49" i="256"/>
  <c r="D49" i="256"/>
  <c r="K48" i="256"/>
  <c r="K47" i="256"/>
  <c r="J46" i="256"/>
  <c r="I46" i="256"/>
  <c r="H46" i="256"/>
  <c r="G46" i="256"/>
  <c r="F46" i="256"/>
  <c r="E46" i="256"/>
  <c r="D46" i="256"/>
  <c r="K45" i="256"/>
  <c r="K44" i="256"/>
  <c r="J43" i="256"/>
  <c r="I43" i="256"/>
  <c r="H43" i="256"/>
  <c r="G43" i="256"/>
  <c r="F43" i="256"/>
  <c r="D43" i="256"/>
  <c r="K42" i="256"/>
  <c r="K41" i="256"/>
  <c r="K40" i="256"/>
  <c r="K39" i="256"/>
  <c r="K38" i="256"/>
  <c r="J37" i="256"/>
  <c r="I37" i="256"/>
  <c r="H37" i="256"/>
  <c r="G37" i="256"/>
  <c r="F37" i="256"/>
  <c r="D37" i="256"/>
  <c r="K36" i="256"/>
  <c r="K35" i="256"/>
  <c r="K34" i="256"/>
  <c r="K33" i="256"/>
  <c r="K32" i="256"/>
  <c r="K31" i="256"/>
  <c r="K29" i="256"/>
  <c r="K28" i="256"/>
  <c r="K27" i="256"/>
  <c r="J26" i="256"/>
  <c r="J25" i="256"/>
  <c r="I26" i="256"/>
  <c r="H26" i="256"/>
  <c r="H25" i="256" s="1"/>
  <c r="G26" i="256"/>
  <c r="G25" i="256" s="1"/>
  <c r="F26" i="256"/>
  <c r="E26" i="256"/>
  <c r="E22" i="256"/>
  <c r="D26" i="256"/>
  <c r="D25" i="256"/>
  <c r="I25" i="256"/>
  <c r="K84" i="257"/>
  <c r="J83" i="257"/>
  <c r="I83" i="257"/>
  <c r="H83" i="257"/>
  <c r="G83" i="257"/>
  <c r="F83" i="257"/>
  <c r="E83" i="257"/>
  <c r="D83" i="257"/>
  <c r="K82" i="257"/>
  <c r="K81" i="257"/>
  <c r="K80" i="257"/>
  <c r="J79" i="257"/>
  <c r="J78" i="257"/>
  <c r="I79" i="257"/>
  <c r="I78" i="257"/>
  <c r="H79" i="257"/>
  <c r="H78" i="257"/>
  <c r="G79" i="257"/>
  <c r="G78" i="257"/>
  <c r="F79" i="257"/>
  <c r="F78" i="257"/>
  <c r="E79" i="257"/>
  <c r="E78" i="257"/>
  <c r="D79" i="257"/>
  <c r="D78" i="257"/>
  <c r="K77" i="257"/>
  <c r="K76" i="257"/>
  <c r="K75" i="257"/>
  <c r="K74" i="257"/>
  <c r="J73" i="257"/>
  <c r="I73" i="257"/>
  <c r="H73" i="257"/>
  <c r="G73" i="257"/>
  <c r="F73" i="257"/>
  <c r="E73" i="257"/>
  <c r="D73" i="257"/>
  <c r="K72" i="257"/>
  <c r="K71" i="257"/>
  <c r="K70" i="257"/>
  <c r="K69" i="257"/>
  <c r="K68" i="257"/>
  <c r="J67" i="257"/>
  <c r="I67" i="257"/>
  <c r="H67" i="257"/>
  <c r="G67" i="257"/>
  <c r="F67" i="257"/>
  <c r="K67" i="257"/>
  <c r="E67" i="257"/>
  <c r="D67" i="257"/>
  <c r="K66" i="257"/>
  <c r="K65" i="257"/>
  <c r="J64" i="257"/>
  <c r="I64" i="257"/>
  <c r="H64" i="257"/>
  <c r="G64" i="257"/>
  <c r="F64" i="257"/>
  <c r="K64" i="257"/>
  <c r="E64" i="257"/>
  <c r="D64" i="257"/>
  <c r="K63" i="257"/>
  <c r="K62" i="257"/>
  <c r="J61" i="257"/>
  <c r="I61" i="257"/>
  <c r="H61" i="257"/>
  <c r="G61" i="257"/>
  <c r="F61" i="257"/>
  <c r="E61" i="257"/>
  <c r="D61" i="257"/>
  <c r="K60" i="257"/>
  <c r="K57" i="257"/>
  <c r="K56" i="257"/>
  <c r="K55" i="257"/>
  <c r="K54" i="257"/>
  <c r="J53" i="257"/>
  <c r="I53" i="257"/>
  <c r="H53" i="257"/>
  <c r="G53" i="257"/>
  <c r="F53" i="257"/>
  <c r="K53" i="257"/>
  <c r="D53" i="257"/>
  <c r="K52" i="257"/>
  <c r="K51" i="257"/>
  <c r="K50" i="257"/>
  <c r="J49" i="257"/>
  <c r="I49" i="257"/>
  <c r="H49" i="257"/>
  <c r="G49" i="257"/>
  <c r="F49" i="257"/>
  <c r="E49" i="257"/>
  <c r="D49" i="257"/>
  <c r="K48" i="257"/>
  <c r="K47" i="257"/>
  <c r="J46" i="257"/>
  <c r="I46" i="257"/>
  <c r="H46" i="257"/>
  <c r="G46" i="257"/>
  <c r="F46" i="257"/>
  <c r="E46" i="257"/>
  <c r="D46" i="257"/>
  <c r="K45" i="257"/>
  <c r="K44" i="257"/>
  <c r="J43" i="257"/>
  <c r="I43" i="257"/>
  <c r="H43" i="257"/>
  <c r="G43" i="257"/>
  <c r="F43" i="257"/>
  <c r="D43" i="257"/>
  <c r="K42" i="257"/>
  <c r="K41" i="257"/>
  <c r="K40" i="257"/>
  <c r="K39" i="257"/>
  <c r="K38" i="257"/>
  <c r="J37" i="257"/>
  <c r="J30" i="257"/>
  <c r="I37" i="257"/>
  <c r="H37" i="257"/>
  <c r="G37" i="257"/>
  <c r="F37" i="257"/>
  <c r="F30" i="257" s="1"/>
  <c r="D37" i="257"/>
  <c r="K36" i="257"/>
  <c r="K35" i="257"/>
  <c r="K34" i="257"/>
  <c r="K33" i="257"/>
  <c r="K32" i="257"/>
  <c r="K31" i="257"/>
  <c r="K29" i="257"/>
  <c r="K28" i="257"/>
  <c r="K27" i="257"/>
  <c r="J26" i="257"/>
  <c r="J25" i="257"/>
  <c r="I26" i="257"/>
  <c r="I25" i="257"/>
  <c r="H26" i="257"/>
  <c r="H25" i="257"/>
  <c r="G26" i="257"/>
  <c r="G25" i="257"/>
  <c r="F26" i="257"/>
  <c r="E26" i="257"/>
  <c r="E22" i="257" s="1"/>
  <c r="D26" i="257"/>
  <c r="D25" i="257" s="1"/>
  <c r="K84" i="258"/>
  <c r="J83" i="258"/>
  <c r="I83" i="258"/>
  <c r="H83" i="258"/>
  <c r="G83" i="258"/>
  <c r="F83" i="258"/>
  <c r="E83" i="258"/>
  <c r="D83" i="258"/>
  <c r="K82" i="258"/>
  <c r="K81" i="258"/>
  <c r="K80" i="258"/>
  <c r="J79" i="258"/>
  <c r="J78" i="258"/>
  <c r="I79" i="258"/>
  <c r="I78" i="258"/>
  <c r="H79" i="258"/>
  <c r="H78" i="258"/>
  <c r="G79" i="258"/>
  <c r="G78" i="258"/>
  <c r="F79" i="258"/>
  <c r="F78" i="258"/>
  <c r="E79" i="258"/>
  <c r="E78" i="258"/>
  <c r="D79" i="258"/>
  <c r="D78" i="258"/>
  <c r="K77" i="258"/>
  <c r="K76" i="258"/>
  <c r="K75" i="258"/>
  <c r="K74" i="258"/>
  <c r="J73" i="258"/>
  <c r="I73" i="258"/>
  <c r="H73" i="258"/>
  <c r="G73" i="258"/>
  <c r="F73" i="258"/>
  <c r="E73" i="258"/>
  <c r="D73" i="258"/>
  <c r="K72" i="258"/>
  <c r="K71" i="258"/>
  <c r="K70" i="258"/>
  <c r="K69" i="258"/>
  <c r="K68" i="258"/>
  <c r="J67" i="258"/>
  <c r="I67" i="258"/>
  <c r="H67" i="258"/>
  <c r="G67" i="258"/>
  <c r="F67" i="258"/>
  <c r="E67" i="258"/>
  <c r="D67" i="258"/>
  <c r="K66" i="258"/>
  <c r="K65" i="258"/>
  <c r="J64" i="258"/>
  <c r="I64" i="258"/>
  <c r="H64" i="258"/>
  <c r="G64" i="258"/>
  <c r="F64" i="258"/>
  <c r="E64" i="258"/>
  <c r="D64" i="258"/>
  <c r="K63" i="258"/>
  <c r="K62" i="258"/>
  <c r="J61" i="258"/>
  <c r="I61" i="258"/>
  <c r="H61" i="258"/>
  <c r="G61" i="258"/>
  <c r="F61" i="258"/>
  <c r="E61" i="258"/>
  <c r="D61" i="258"/>
  <c r="K60" i="258"/>
  <c r="K57" i="258"/>
  <c r="K56" i="258"/>
  <c r="K55" i="258"/>
  <c r="K54" i="258"/>
  <c r="J53" i="258"/>
  <c r="I53" i="258"/>
  <c r="H53" i="258"/>
  <c r="G53" i="258"/>
  <c r="F53" i="258"/>
  <c r="D53" i="258"/>
  <c r="K52" i="258"/>
  <c r="K51" i="258"/>
  <c r="K50" i="258"/>
  <c r="J49" i="258"/>
  <c r="I49" i="258"/>
  <c r="H49" i="258"/>
  <c r="G49" i="258"/>
  <c r="F49" i="258"/>
  <c r="K49" i="258" s="1"/>
  <c r="E49" i="258"/>
  <c r="D49" i="258"/>
  <c r="K48" i="258"/>
  <c r="K47" i="258"/>
  <c r="J46" i="258"/>
  <c r="I46" i="258"/>
  <c r="H46" i="258"/>
  <c r="G46" i="258"/>
  <c r="F46" i="258"/>
  <c r="E46" i="258"/>
  <c r="D46" i="258"/>
  <c r="K45" i="258"/>
  <c r="K44" i="258"/>
  <c r="J43" i="258"/>
  <c r="I43" i="258"/>
  <c r="H43" i="258"/>
  <c r="G43" i="258"/>
  <c r="F43" i="258"/>
  <c r="D43" i="258"/>
  <c r="K42" i="258"/>
  <c r="K41" i="258"/>
  <c r="K40" i="258"/>
  <c r="K39" i="258"/>
  <c r="K38" i="258"/>
  <c r="J37" i="258"/>
  <c r="I37" i="258"/>
  <c r="H37" i="258"/>
  <c r="G37" i="258"/>
  <c r="F37" i="258"/>
  <c r="K37" i="258" s="1"/>
  <c r="D37" i="258"/>
  <c r="K36" i="258"/>
  <c r="K35" i="258"/>
  <c r="K34" i="258"/>
  <c r="K33" i="258"/>
  <c r="K32" i="258"/>
  <c r="K31" i="258"/>
  <c r="K29" i="258"/>
  <c r="K28" i="258"/>
  <c r="K27" i="258"/>
  <c r="J26" i="258"/>
  <c r="J25" i="258" s="1"/>
  <c r="I26" i="258"/>
  <c r="I25" i="258" s="1"/>
  <c r="H26" i="258"/>
  <c r="H25" i="258"/>
  <c r="G26" i="258"/>
  <c r="G25" i="258"/>
  <c r="F26" i="258"/>
  <c r="K26" i="258"/>
  <c r="E26" i="258"/>
  <c r="E22" i="258"/>
  <c r="D26" i="258"/>
  <c r="D25" i="258"/>
  <c r="K84" i="259"/>
  <c r="J83" i="259"/>
  <c r="I83" i="259"/>
  <c r="H83" i="259"/>
  <c r="G83" i="259"/>
  <c r="F83" i="259"/>
  <c r="K83" i="259"/>
  <c r="E83" i="259"/>
  <c r="D83" i="259"/>
  <c r="K82" i="259"/>
  <c r="K81" i="259"/>
  <c r="K80" i="259"/>
  <c r="J79" i="259"/>
  <c r="J78" i="259" s="1"/>
  <c r="I79" i="259"/>
  <c r="I78" i="259" s="1"/>
  <c r="H79" i="259"/>
  <c r="H78" i="259" s="1"/>
  <c r="G79" i="259"/>
  <c r="G78" i="259" s="1"/>
  <c r="F79" i="259"/>
  <c r="F78" i="259" s="1"/>
  <c r="E79" i="259"/>
  <c r="E78" i="259" s="1"/>
  <c r="D79" i="259"/>
  <c r="D78" i="259" s="1"/>
  <c r="K77" i="259"/>
  <c r="K76" i="259"/>
  <c r="K75" i="259"/>
  <c r="K74" i="259"/>
  <c r="J73" i="259"/>
  <c r="I73" i="259"/>
  <c r="H73" i="259"/>
  <c r="G73" i="259"/>
  <c r="F73" i="259"/>
  <c r="K73" i="259" s="1"/>
  <c r="E73" i="259"/>
  <c r="D73" i="259"/>
  <c r="K72" i="259"/>
  <c r="K71" i="259"/>
  <c r="K70" i="259"/>
  <c r="K69" i="259"/>
  <c r="K68" i="259"/>
  <c r="J67" i="259"/>
  <c r="I67" i="259"/>
  <c r="H67" i="259"/>
  <c r="G67" i="259"/>
  <c r="F67" i="259"/>
  <c r="E67" i="259"/>
  <c r="D67" i="259"/>
  <c r="K66" i="259"/>
  <c r="K65" i="259"/>
  <c r="J64" i="259"/>
  <c r="I64" i="259"/>
  <c r="H64" i="259"/>
  <c r="G64" i="259"/>
  <c r="F64" i="259"/>
  <c r="K64" i="259" s="1"/>
  <c r="E64" i="259"/>
  <c r="D64" i="259"/>
  <c r="K63" i="259"/>
  <c r="K62" i="259"/>
  <c r="J61" i="259"/>
  <c r="I61" i="259"/>
  <c r="H61" i="259"/>
  <c r="G61" i="259"/>
  <c r="F61" i="259"/>
  <c r="F59" i="259" s="1"/>
  <c r="E61" i="259"/>
  <c r="D61" i="259"/>
  <c r="D59" i="259"/>
  <c r="D58" i="259" s="1"/>
  <c r="K60" i="259"/>
  <c r="K57" i="259"/>
  <c r="K56" i="259"/>
  <c r="K55" i="259"/>
  <c r="K54" i="259"/>
  <c r="J53" i="259"/>
  <c r="I53" i="259"/>
  <c r="H53" i="259"/>
  <c r="G53" i="259"/>
  <c r="F53" i="259"/>
  <c r="D53" i="259"/>
  <c r="K52" i="259"/>
  <c r="K51" i="259"/>
  <c r="K50" i="259"/>
  <c r="J49" i="259"/>
  <c r="I49" i="259"/>
  <c r="H49" i="259"/>
  <c r="G49" i="259"/>
  <c r="F49" i="259"/>
  <c r="E49" i="259"/>
  <c r="D49" i="259"/>
  <c r="K48" i="259"/>
  <c r="K47" i="259"/>
  <c r="J46" i="259"/>
  <c r="I46" i="259"/>
  <c r="H46" i="259"/>
  <c r="G46" i="259"/>
  <c r="F46" i="259"/>
  <c r="K46" i="259"/>
  <c r="E46" i="259"/>
  <c r="D46" i="259"/>
  <c r="K45" i="259"/>
  <c r="K44" i="259"/>
  <c r="J43" i="259"/>
  <c r="I43" i="259"/>
  <c r="H43" i="259"/>
  <c r="G43" i="259"/>
  <c r="F43" i="259"/>
  <c r="D43" i="259"/>
  <c r="K42" i="259"/>
  <c r="K41" i="259"/>
  <c r="K40" i="259"/>
  <c r="K39" i="259"/>
  <c r="K38" i="259"/>
  <c r="J37" i="259"/>
  <c r="I37" i="259"/>
  <c r="H37" i="259"/>
  <c r="G37" i="259"/>
  <c r="G30" i="259"/>
  <c r="F37" i="259"/>
  <c r="D37" i="259"/>
  <c r="K36" i="259"/>
  <c r="K35" i="259"/>
  <c r="K34" i="259"/>
  <c r="K33" i="259"/>
  <c r="K32" i="259"/>
  <c r="K31" i="259"/>
  <c r="K29" i="259"/>
  <c r="K28" i="259"/>
  <c r="K27" i="259"/>
  <c r="J26" i="259"/>
  <c r="J25" i="259" s="1"/>
  <c r="I26" i="259"/>
  <c r="I25" i="259" s="1"/>
  <c r="H26" i="259"/>
  <c r="H25" i="259" s="1"/>
  <c r="G26" i="259"/>
  <c r="G25" i="259" s="1"/>
  <c r="F26" i="259"/>
  <c r="E26" i="259"/>
  <c r="E22" i="259"/>
  <c r="D26" i="259"/>
  <c r="D25" i="259"/>
  <c r="K84" i="260"/>
  <c r="J83" i="260"/>
  <c r="I83" i="260"/>
  <c r="H83" i="260"/>
  <c r="G83" i="260"/>
  <c r="F83" i="260"/>
  <c r="E83" i="260"/>
  <c r="D83" i="260"/>
  <c r="K82" i="260"/>
  <c r="K81" i="260"/>
  <c r="K80" i="260"/>
  <c r="J79" i="260"/>
  <c r="J78" i="260" s="1"/>
  <c r="I79" i="260"/>
  <c r="I78" i="260" s="1"/>
  <c r="H79" i="260"/>
  <c r="H78" i="260" s="1"/>
  <c r="G79" i="260"/>
  <c r="G78" i="260" s="1"/>
  <c r="F79" i="260"/>
  <c r="F78" i="260" s="1"/>
  <c r="E79" i="260"/>
  <c r="E78" i="260" s="1"/>
  <c r="D79" i="260"/>
  <c r="D78" i="260" s="1"/>
  <c r="K77" i="260"/>
  <c r="K76" i="260"/>
  <c r="K75" i="260"/>
  <c r="K74" i="260"/>
  <c r="J73" i="260"/>
  <c r="I73" i="260"/>
  <c r="H73" i="260"/>
  <c r="G73" i="260"/>
  <c r="F73" i="260"/>
  <c r="K73" i="260" s="1"/>
  <c r="E73" i="260"/>
  <c r="D73" i="260"/>
  <c r="K72" i="260"/>
  <c r="K71" i="260"/>
  <c r="K70" i="260"/>
  <c r="K69" i="260"/>
  <c r="K68" i="260"/>
  <c r="J67" i="260"/>
  <c r="I67" i="260"/>
  <c r="H67" i="260"/>
  <c r="G67" i="260"/>
  <c r="F67" i="260"/>
  <c r="E67" i="260"/>
  <c r="D67" i="260"/>
  <c r="K66" i="260"/>
  <c r="K65" i="260"/>
  <c r="J64" i="260"/>
  <c r="I64" i="260"/>
  <c r="H64" i="260"/>
  <c r="G64" i="260"/>
  <c r="F64" i="260"/>
  <c r="E64" i="260"/>
  <c r="D64" i="260"/>
  <c r="K63" i="260"/>
  <c r="K62" i="260"/>
  <c r="J61" i="260"/>
  <c r="I61" i="260"/>
  <c r="H61" i="260"/>
  <c r="G61" i="260"/>
  <c r="F61" i="260"/>
  <c r="E61" i="260"/>
  <c r="D61" i="260"/>
  <c r="K60" i="260"/>
  <c r="K57" i="260"/>
  <c r="K56" i="260"/>
  <c r="K55" i="260"/>
  <c r="K54" i="260"/>
  <c r="J53" i="260"/>
  <c r="I53" i="260"/>
  <c r="H53" i="260"/>
  <c r="G53" i="260"/>
  <c r="F53" i="260"/>
  <c r="K53" i="260"/>
  <c r="D53" i="260"/>
  <c r="K52" i="260"/>
  <c r="K51" i="260"/>
  <c r="K50" i="260"/>
  <c r="J49" i="260"/>
  <c r="I49" i="260"/>
  <c r="H49" i="260"/>
  <c r="G49" i="260"/>
  <c r="F49" i="260"/>
  <c r="E49" i="260"/>
  <c r="D49" i="260"/>
  <c r="K48" i="260"/>
  <c r="K47" i="260"/>
  <c r="J46" i="260"/>
  <c r="I46" i="260"/>
  <c r="H46" i="260"/>
  <c r="G46" i="260"/>
  <c r="F46" i="260"/>
  <c r="E46" i="260"/>
  <c r="D46" i="260"/>
  <c r="K45" i="260"/>
  <c r="K44" i="260"/>
  <c r="J43" i="260"/>
  <c r="I43" i="260"/>
  <c r="H43" i="260"/>
  <c r="G43" i="260"/>
  <c r="F43" i="260"/>
  <c r="D43" i="260"/>
  <c r="K42" i="260"/>
  <c r="K41" i="260"/>
  <c r="K40" i="260"/>
  <c r="K39" i="260"/>
  <c r="K38" i="260"/>
  <c r="J37" i="260"/>
  <c r="I37" i="260"/>
  <c r="H37" i="260"/>
  <c r="H30" i="260" s="1"/>
  <c r="G37" i="260"/>
  <c r="F37" i="260"/>
  <c r="D37" i="260"/>
  <c r="K36" i="260"/>
  <c r="K35" i="260"/>
  <c r="K34" i="260"/>
  <c r="K33" i="260"/>
  <c r="K32" i="260"/>
  <c r="K31" i="260"/>
  <c r="K29" i="260"/>
  <c r="K28" i="260"/>
  <c r="K27" i="260"/>
  <c r="J26" i="260"/>
  <c r="J25" i="260" s="1"/>
  <c r="I26" i="260"/>
  <c r="I25" i="260" s="1"/>
  <c r="H26" i="260"/>
  <c r="H25" i="260" s="1"/>
  <c r="G26" i="260"/>
  <c r="G25" i="260" s="1"/>
  <c r="F26" i="260"/>
  <c r="F25" i="260" s="1"/>
  <c r="E26" i="260"/>
  <c r="E22" i="260" s="1"/>
  <c r="D26" i="260"/>
  <c r="D25" i="260" s="1"/>
  <c r="K84" i="261"/>
  <c r="J83" i="261"/>
  <c r="I83" i="261"/>
  <c r="H83" i="261"/>
  <c r="G83" i="261"/>
  <c r="F83" i="261"/>
  <c r="E83" i="261"/>
  <c r="D83" i="261"/>
  <c r="K82" i="261"/>
  <c r="K81" i="261"/>
  <c r="K80" i="261"/>
  <c r="J79" i="261"/>
  <c r="J78" i="261"/>
  <c r="I79" i="261"/>
  <c r="I78" i="261"/>
  <c r="H79" i="261"/>
  <c r="H78" i="261"/>
  <c r="G79" i="261"/>
  <c r="G78" i="261"/>
  <c r="F79" i="261"/>
  <c r="E79" i="261"/>
  <c r="E78" i="261" s="1"/>
  <c r="D79" i="261"/>
  <c r="D78" i="261" s="1"/>
  <c r="K77" i="261"/>
  <c r="K76" i="261"/>
  <c r="K75" i="261"/>
  <c r="K74" i="261"/>
  <c r="J73" i="261"/>
  <c r="I73" i="261"/>
  <c r="H73" i="261"/>
  <c r="G73" i="261"/>
  <c r="F73" i="261"/>
  <c r="E73" i="261"/>
  <c r="D73" i="261"/>
  <c r="K72" i="261"/>
  <c r="K71" i="261"/>
  <c r="K70" i="261"/>
  <c r="K69" i="261"/>
  <c r="K68" i="261"/>
  <c r="J67" i="261"/>
  <c r="I67" i="261"/>
  <c r="H67" i="261"/>
  <c r="G67" i="261"/>
  <c r="F67" i="261"/>
  <c r="E67" i="261"/>
  <c r="D67" i="261"/>
  <c r="K66" i="261"/>
  <c r="K65" i="261"/>
  <c r="J64" i="261"/>
  <c r="I64" i="261"/>
  <c r="H64" i="261"/>
  <c r="G64" i="261"/>
  <c r="F64" i="261"/>
  <c r="K64" i="261"/>
  <c r="E64" i="261"/>
  <c r="D64" i="261"/>
  <c r="K63" i="261"/>
  <c r="K62" i="261"/>
  <c r="J61" i="261"/>
  <c r="I61" i="261"/>
  <c r="H61" i="261"/>
  <c r="G61" i="261"/>
  <c r="F61" i="261"/>
  <c r="E61" i="261"/>
  <c r="D61" i="261"/>
  <c r="K60" i="261"/>
  <c r="K57" i="261"/>
  <c r="K56" i="261"/>
  <c r="K55" i="261"/>
  <c r="K54" i="261"/>
  <c r="J53" i="261"/>
  <c r="I53" i="261"/>
  <c r="H53" i="261"/>
  <c r="G53" i="261"/>
  <c r="F53" i="261"/>
  <c r="D53" i="261"/>
  <c r="K52" i="261"/>
  <c r="K51" i="261"/>
  <c r="K50" i="261"/>
  <c r="J49" i="261"/>
  <c r="I49" i="261"/>
  <c r="H49" i="261"/>
  <c r="G49" i="261"/>
  <c r="F49" i="261"/>
  <c r="E49" i="261"/>
  <c r="D49" i="261"/>
  <c r="K48" i="261"/>
  <c r="K47" i="261"/>
  <c r="J46" i="261"/>
  <c r="I46" i="261"/>
  <c r="H46" i="261"/>
  <c r="G46" i="261"/>
  <c r="F46" i="261"/>
  <c r="E46" i="261"/>
  <c r="D46" i="261"/>
  <c r="K45" i="261"/>
  <c r="K44" i="261"/>
  <c r="J43" i="261"/>
  <c r="I43" i="261"/>
  <c r="H43" i="261"/>
  <c r="G43" i="261"/>
  <c r="F43" i="261"/>
  <c r="D43" i="261"/>
  <c r="K42" i="261"/>
  <c r="K41" i="261"/>
  <c r="K40" i="261"/>
  <c r="K39" i="261"/>
  <c r="K38" i="261"/>
  <c r="J37" i="261"/>
  <c r="I37" i="261"/>
  <c r="H37" i="261"/>
  <c r="G37" i="261"/>
  <c r="F37" i="261"/>
  <c r="D37" i="261"/>
  <c r="D30" i="261" s="1"/>
  <c r="K36" i="261"/>
  <c r="K35" i="261"/>
  <c r="K34" i="261"/>
  <c r="K33" i="261"/>
  <c r="K32" i="261"/>
  <c r="K31" i="261"/>
  <c r="K29" i="261"/>
  <c r="K28" i="261"/>
  <c r="K27" i="261"/>
  <c r="J26" i="261"/>
  <c r="J25" i="261"/>
  <c r="I26" i="261"/>
  <c r="I25" i="261"/>
  <c r="H26" i="261"/>
  <c r="H25" i="261"/>
  <c r="G26" i="261"/>
  <c r="G25" i="261"/>
  <c r="F26" i="261"/>
  <c r="E26" i="261"/>
  <c r="E22" i="261" s="1"/>
  <c r="D26" i="261"/>
  <c r="D25" i="261" s="1"/>
  <c r="D24" i="261" s="1"/>
  <c r="I33" i="5"/>
  <c r="J33" i="5"/>
  <c r="I34" i="5"/>
  <c r="J34" i="5"/>
  <c r="I35" i="5"/>
  <c r="J35" i="5"/>
  <c r="I37" i="5"/>
  <c r="J37" i="5"/>
  <c r="I38" i="5"/>
  <c r="J38" i="5"/>
  <c r="I39" i="5"/>
  <c r="J39" i="5"/>
  <c r="I40" i="5"/>
  <c r="J40" i="5"/>
  <c r="I41" i="5"/>
  <c r="J41" i="5"/>
  <c r="I42" i="5"/>
  <c r="J42" i="5"/>
  <c r="I44" i="5"/>
  <c r="J44" i="5"/>
  <c r="I45" i="5"/>
  <c r="J45" i="5"/>
  <c r="I46" i="5"/>
  <c r="J46" i="5"/>
  <c r="I47" i="5"/>
  <c r="J47" i="5"/>
  <c r="I48" i="5"/>
  <c r="J48" i="5"/>
  <c r="I50" i="5"/>
  <c r="J50" i="5"/>
  <c r="I51" i="5"/>
  <c r="J51" i="5"/>
  <c r="I53" i="5"/>
  <c r="J53" i="5"/>
  <c r="I54" i="5"/>
  <c r="J54" i="5"/>
  <c r="I56" i="5"/>
  <c r="J56" i="5"/>
  <c r="I57" i="5"/>
  <c r="J57" i="5"/>
  <c r="I58" i="5"/>
  <c r="J58" i="5"/>
  <c r="I60" i="5"/>
  <c r="J60" i="5"/>
  <c r="I61" i="5"/>
  <c r="J61" i="5"/>
  <c r="I62" i="5"/>
  <c r="J62" i="5"/>
  <c r="I63" i="5"/>
  <c r="J63" i="5"/>
  <c r="I66" i="5"/>
  <c r="J66" i="5"/>
  <c r="I68" i="5"/>
  <c r="J68" i="5"/>
  <c r="I69" i="5"/>
  <c r="J69" i="5"/>
  <c r="I71" i="5"/>
  <c r="J71" i="5"/>
  <c r="I72" i="5"/>
  <c r="J72" i="5"/>
  <c r="I74" i="5"/>
  <c r="J74" i="5"/>
  <c r="I75" i="5"/>
  <c r="J75" i="5"/>
  <c r="I76" i="5"/>
  <c r="J76" i="5"/>
  <c r="I77" i="5"/>
  <c r="J77" i="5"/>
  <c r="I78" i="5"/>
  <c r="J78" i="5"/>
  <c r="I80" i="5"/>
  <c r="J80" i="5"/>
  <c r="I81" i="5"/>
  <c r="J81" i="5"/>
  <c r="I82" i="5"/>
  <c r="J82" i="5"/>
  <c r="I83" i="5"/>
  <c r="J83" i="5"/>
  <c r="D33" i="5"/>
  <c r="D34" i="5"/>
  <c r="D35" i="5"/>
  <c r="D37" i="5"/>
  <c r="D38" i="5"/>
  <c r="D39" i="5"/>
  <c r="D40" i="5"/>
  <c r="D41" i="5"/>
  <c r="D42" i="5"/>
  <c r="D44" i="5"/>
  <c r="D45" i="5"/>
  <c r="D46" i="5"/>
  <c r="D47" i="5"/>
  <c r="D48" i="5"/>
  <c r="D50" i="5"/>
  <c r="D51" i="5"/>
  <c r="D53" i="5"/>
  <c r="D54" i="5"/>
  <c r="D56" i="5"/>
  <c r="D57" i="5"/>
  <c r="D58" i="5"/>
  <c r="D60" i="5"/>
  <c r="D61" i="5"/>
  <c r="D62" i="5"/>
  <c r="D63" i="5"/>
  <c r="D66" i="5"/>
  <c r="D68" i="5"/>
  <c r="D69" i="5"/>
  <c r="D71" i="5"/>
  <c r="D72" i="5"/>
  <c r="D74" i="5"/>
  <c r="D75" i="5"/>
  <c r="D76" i="5"/>
  <c r="D77" i="5"/>
  <c r="D78" i="5"/>
  <c r="D80" i="5"/>
  <c r="D81" i="5"/>
  <c r="D82" i="5"/>
  <c r="D83" i="5"/>
  <c r="H23" i="5"/>
  <c r="G33" i="185" s="1"/>
  <c r="H24" i="5"/>
  <c r="H25" i="5"/>
  <c r="G36" i="185"/>
  <c r="E22" i="5"/>
  <c r="F22" i="5"/>
  <c r="E32" i="185" s="1"/>
  <c r="D23" i="5"/>
  <c r="D24" i="5"/>
  <c r="D25" i="5"/>
  <c r="D27" i="5"/>
  <c r="J73" i="61"/>
  <c r="I73" i="61"/>
  <c r="D73" i="61"/>
  <c r="J70" i="61"/>
  <c r="I70" i="61"/>
  <c r="D70" i="61"/>
  <c r="J67" i="61"/>
  <c r="J65" i="61" s="1"/>
  <c r="I67" i="61"/>
  <c r="D67" i="61"/>
  <c r="J59" i="61"/>
  <c r="I59" i="61"/>
  <c r="D59" i="61"/>
  <c r="J55" i="61"/>
  <c r="I55" i="61"/>
  <c r="D55" i="61"/>
  <c r="J52" i="61"/>
  <c r="I52" i="61"/>
  <c r="D52" i="61"/>
  <c r="J49" i="61"/>
  <c r="I49" i="61"/>
  <c r="D49" i="61"/>
  <c r="J43" i="61"/>
  <c r="I43" i="61"/>
  <c r="D43" i="61"/>
  <c r="J32" i="61"/>
  <c r="J31" i="61"/>
  <c r="I32" i="61"/>
  <c r="I31" i="61"/>
  <c r="D32" i="61"/>
  <c r="O4" i="124"/>
  <c r="G22" i="61"/>
  <c r="J73" i="62"/>
  <c r="I73" i="62"/>
  <c r="D73" i="62"/>
  <c r="J70" i="62"/>
  <c r="I70" i="62"/>
  <c r="D70" i="62"/>
  <c r="J67" i="62"/>
  <c r="I67" i="62"/>
  <c r="D67" i="62"/>
  <c r="D65" i="62" s="1"/>
  <c r="D64" i="62" s="1"/>
  <c r="J59" i="62"/>
  <c r="I59" i="62"/>
  <c r="D59" i="62"/>
  <c r="J55" i="62"/>
  <c r="I55" i="62"/>
  <c r="D55" i="62"/>
  <c r="J52" i="62"/>
  <c r="I52" i="62"/>
  <c r="D52" i="62"/>
  <c r="J49" i="62"/>
  <c r="I49" i="62"/>
  <c r="D49" i="62"/>
  <c r="J43" i="62"/>
  <c r="I43" i="62"/>
  <c r="D43" i="62"/>
  <c r="J32" i="62"/>
  <c r="J31" i="62" s="1"/>
  <c r="I32" i="62"/>
  <c r="I31" i="62" s="1"/>
  <c r="D32" i="62"/>
  <c r="D31" i="62" s="1"/>
  <c r="G22" i="62"/>
  <c r="J73" i="63"/>
  <c r="I73" i="63"/>
  <c r="D73" i="63"/>
  <c r="J70" i="63"/>
  <c r="I70" i="63"/>
  <c r="D70" i="63"/>
  <c r="J67" i="63"/>
  <c r="I67" i="63"/>
  <c r="D67" i="63"/>
  <c r="J59" i="63"/>
  <c r="I59" i="63"/>
  <c r="D59" i="63"/>
  <c r="J55" i="63"/>
  <c r="I55" i="63"/>
  <c r="D55" i="63"/>
  <c r="J52" i="63"/>
  <c r="I52" i="63"/>
  <c r="D52" i="63"/>
  <c r="J49" i="63"/>
  <c r="I49" i="63"/>
  <c r="D49" i="63"/>
  <c r="J43" i="63"/>
  <c r="I43" i="63"/>
  <c r="I36" i="63"/>
  <c r="D43" i="63"/>
  <c r="J32" i="63"/>
  <c r="J31" i="63" s="1"/>
  <c r="I32" i="63"/>
  <c r="I31" i="63" s="1"/>
  <c r="D32" i="63"/>
  <c r="D31" i="63" s="1"/>
  <c r="G22" i="63"/>
  <c r="J73" i="64"/>
  <c r="I73" i="64"/>
  <c r="D73" i="64"/>
  <c r="J70" i="64"/>
  <c r="I70" i="64"/>
  <c r="D70" i="64"/>
  <c r="J67" i="64"/>
  <c r="I67" i="64"/>
  <c r="D67" i="64"/>
  <c r="D65" i="64"/>
  <c r="D64" i="64" s="1"/>
  <c r="J59" i="64"/>
  <c r="I59" i="64"/>
  <c r="D59" i="64"/>
  <c r="J55" i="64"/>
  <c r="I55" i="64"/>
  <c r="D55" i="64"/>
  <c r="J52" i="64"/>
  <c r="I52" i="64"/>
  <c r="D52" i="64"/>
  <c r="J49" i="64"/>
  <c r="I49" i="64"/>
  <c r="D49" i="64"/>
  <c r="J43" i="64"/>
  <c r="I43" i="64"/>
  <c r="D43" i="64"/>
  <c r="J32" i="64"/>
  <c r="J31" i="64"/>
  <c r="I32" i="64"/>
  <c r="I31" i="64"/>
  <c r="D32" i="64"/>
  <c r="D31" i="64"/>
  <c r="G22" i="64"/>
  <c r="J73" i="65"/>
  <c r="I73" i="65"/>
  <c r="D73" i="65"/>
  <c r="J70" i="65"/>
  <c r="I70" i="65"/>
  <c r="D70" i="65"/>
  <c r="J67" i="65"/>
  <c r="I67" i="65"/>
  <c r="D67" i="65"/>
  <c r="J59" i="65"/>
  <c r="I59" i="65"/>
  <c r="D59" i="65"/>
  <c r="J55" i="65"/>
  <c r="I55" i="65"/>
  <c r="D55" i="65"/>
  <c r="J52" i="65"/>
  <c r="I52" i="65"/>
  <c r="D52" i="65"/>
  <c r="J49" i="65"/>
  <c r="I49" i="65"/>
  <c r="D49" i="65"/>
  <c r="J43" i="65"/>
  <c r="I43" i="65"/>
  <c r="D43" i="65"/>
  <c r="J32" i="65"/>
  <c r="J31" i="65" s="1"/>
  <c r="I32" i="65"/>
  <c r="I31" i="65" s="1"/>
  <c r="D32" i="65"/>
  <c r="D31" i="65" s="1"/>
  <c r="G22" i="65"/>
  <c r="J73" i="66"/>
  <c r="I73" i="66"/>
  <c r="D73" i="66"/>
  <c r="J70" i="66"/>
  <c r="I70" i="66"/>
  <c r="D70" i="66"/>
  <c r="J67" i="66"/>
  <c r="I67" i="66"/>
  <c r="D67" i="66"/>
  <c r="J59" i="66"/>
  <c r="I59" i="66"/>
  <c r="D59" i="66"/>
  <c r="J55" i="66"/>
  <c r="I55" i="66"/>
  <c r="D55" i="66"/>
  <c r="J52" i="66"/>
  <c r="I52" i="66"/>
  <c r="D52" i="66"/>
  <c r="J49" i="66"/>
  <c r="I49" i="66"/>
  <c r="D49" i="66"/>
  <c r="J43" i="66"/>
  <c r="I43" i="66"/>
  <c r="D43" i="66"/>
  <c r="D36" i="66" s="1"/>
  <c r="J32" i="66"/>
  <c r="J31" i="66" s="1"/>
  <c r="I32" i="66"/>
  <c r="I31" i="66" s="1"/>
  <c r="D32" i="66"/>
  <c r="D31" i="66" s="1"/>
  <c r="O34" i="124"/>
  <c r="G22" i="66"/>
  <c r="J73" i="67"/>
  <c r="I73" i="67"/>
  <c r="D73" i="67"/>
  <c r="J70" i="67"/>
  <c r="I70" i="67"/>
  <c r="D70" i="67"/>
  <c r="J67" i="67"/>
  <c r="I67" i="67"/>
  <c r="D67" i="67"/>
  <c r="J59" i="67"/>
  <c r="I59" i="67"/>
  <c r="D59" i="67"/>
  <c r="J55" i="67"/>
  <c r="I55" i="67"/>
  <c r="D55" i="67"/>
  <c r="J52" i="67"/>
  <c r="I52" i="67"/>
  <c r="D52" i="67"/>
  <c r="J49" i="67"/>
  <c r="I49" i="67"/>
  <c r="D49" i="67"/>
  <c r="J43" i="67"/>
  <c r="I43" i="67"/>
  <c r="D43" i="67"/>
  <c r="J32" i="67"/>
  <c r="J31" i="67"/>
  <c r="I32" i="67"/>
  <c r="I31" i="67"/>
  <c r="D32" i="67"/>
  <c r="D31" i="67"/>
  <c r="G22" i="67"/>
  <c r="J73" i="68"/>
  <c r="I73" i="68"/>
  <c r="D73" i="68"/>
  <c r="J70" i="68"/>
  <c r="I70" i="68"/>
  <c r="D70" i="68"/>
  <c r="J67" i="68"/>
  <c r="I67" i="68"/>
  <c r="D67" i="68"/>
  <c r="D65" i="68" s="1"/>
  <c r="D64" i="68" s="1"/>
  <c r="J59" i="68"/>
  <c r="I59" i="68"/>
  <c r="D59" i="68"/>
  <c r="J55" i="68"/>
  <c r="I55" i="68"/>
  <c r="D55" i="68"/>
  <c r="J52" i="68"/>
  <c r="I52" i="68"/>
  <c r="D52" i="68"/>
  <c r="J49" i="68"/>
  <c r="I49" i="68"/>
  <c r="D49" i="68"/>
  <c r="J43" i="68"/>
  <c r="J36" i="68"/>
  <c r="I43" i="68"/>
  <c r="D43" i="68"/>
  <c r="J32" i="68"/>
  <c r="J31" i="68"/>
  <c r="I32" i="68"/>
  <c r="I31" i="68"/>
  <c r="D32" i="68"/>
  <c r="D31" i="68"/>
  <c r="G22" i="68"/>
  <c r="J73" i="69"/>
  <c r="I73" i="69"/>
  <c r="D73" i="69"/>
  <c r="J70" i="69"/>
  <c r="I70" i="69"/>
  <c r="D70" i="69"/>
  <c r="J67" i="69"/>
  <c r="I67" i="69"/>
  <c r="D67" i="69"/>
  <c r="D65" i="69" s="1"/>
  <c r="D64" i="69" s="1"/>
  <c r="J59" i="69"/>
  <c r="I59" i="69"/>
  <c r="D59" i="69"/>
  <c r="J55" i="69"/>
  <c r="I55" i="69"/>
  <c r="D55" i="69"/>
  <c r="J52" i="69"/>
  <c r="I52" i="69"/>
  <c r="D52" i="69"/>
  <c r="J49" i="69"/>
  <c r="I49" i="69"/>
  <c r="D49" i="69"/>
  <c r="J43" i="69"/>
  <c r="I43" i="69"/>
  <c r="D43" i="69"/>
  <c r="J32" i="69"/>
  <c r="J31" i="69" s="1"/>
  <c r="I32" i="69"/>
  <c r="I31" i="69" s="1"/>
  <c r="D32" i="69"/>
  <c r="D31" i="69" s="1"/>
  <c r="G22" i="69"/>
  <c r="J73" i="70"/>
  <c r="I73" i="70"/>
  <c r="D73" i="70"/>
  <c r="J70" i="70"/>
  <c r="I70" i="70"/>
  <c r="D70" i="70"/>
  <c r="J67" i="70"/>
  <c r="I67" i="70"/>
  <c r="D67" i="70"/>
  <c r="J59" i="70"/>
  <c r="I59" i="70"/>
  <c r="D59" i="70"/>
  <c r="J55" i="70"/>
  <c r="I55" i="70"/>
  <c r="D55" i="70"/>
  <c r="J52" i="70"/>
  <c r="I52" i="70"/>
  <c r="D52" i="70"/>
  <c r="J49" i="70"/>
  <c r="I49" i="70"/>
  <c r="D49" i="70"/>
  <c r="J43" i="70"/>
  <c r="I43" i="70"/>
  <c r="D43" i="70"/>
  <c r="D36" i="70" s="1"/>
  <c r="J32" i="70"/>
  <c r="J31" i="70" s="1"/>
  <c r="I32" i="70"/>
  <c r="I31" i="70" s="1"/>
  <c r="D32" i="70"/>
  <c r="D31" i="70" s="1"/>
  <c r="G22" i="70"/>
  <c r="J73" i="71"/>
  <c r="I73" i="71"/>
  <c r="D73" i="71"/>
  <c r="J70" i="71"/>
  <c r="I70" i="71"/>
  <c r="D70" i="71"/>
  <c r="J67" i="71"/>
  <c r="J65" i="71"/>
  <c r="J64" i="71" s="1"/>
  <c r="I67" i="71"/>
  <c r="D67" i="71"/>
  <c r="J59" i="71"/>
  <c r="I59" i="71"/>
  <c r="D59" i="71"/>
  <c r="J55" i="71"/>
  <c r="I55" i="71"/>
  <c r="D55" i="71"/>
  <c r="J52" i="71"/>
  <c r="I52" i="71"/>
  <c r="D52" i="71"/>
  <c r="J49" i="71"/>
  <c r="I49" i="71"/>
  <c r="D49" i="71"/>
  <c r="J43" i="71"/>
  <c r="I43" i="71"/>
  <c r="I36" i="71"/>
  <c r="D43" i="71"/>
  <c r="J32" i="71"/>
  <c r="J31" i="71" s="1"/>
  <c r="I32" i="71"/>
  <c r="I31" i="71" s="1"/>
  <c r="D32" i="71"/>
  <c r="D31" i="71" s="1"/>
  <c r="G22" i="71"/>
  <c r="J73" i="72"/>
  <c r="I73" i="72"/>
  <c r="D73" i="72"/>
  <c r="J70" i="72"/>
  <c r="I70" i="72"/>
  <c r="D70" i="72"/>
  <c r="J67" i="72"/>
  <c r="J65" i="72"/>
  <c r="J64" i="72" s="1"/>
  <c r="I67" i="72"/>
  <c r="D67" i="72"/>
  <c r="J59" i="72"/>
  <c r="I59" i="72"/>
  <c r="D59" i="72"/>
  <c r="J55" i="72"/>
  <c r="I55" i="72"/>
  <c r="D55" i="72"/>
  <c r="J52" i="72"/>
  <c r="I52" i="72"/>
  <c r="D52" i="72"/>
  <c r="J49" i="72"/>
  <c r="I49" i="72"/>
  <c r="D49" i="72"/>
  <c r="J43" i="72"/>
  <c r="I43" i="72"/>
  <c r="D43" i="72"/>
  <c r="J32" i="72"/>
  <c r="J31" i="72"/>
  <c r="I32" i="72"/>
  <c r="I31" i="72"/>
  <c r="D32" i="72"/>
  <c r="D31" i="72"/>
  <c r="G22" i="72"/>
  <c r="J73" i="73"/>
  <c r="I73" i="73"/>
  <c r="D73" i="73"/>
  <c r="J70" i="73"/>
  <c r="I70" i="73"/>
  <c r="D70" i="73"/>
  <c r="J67" i="73"/>
  <c r="J65" i="73" s="1"/>
  <c r="J64" i="73" s="1"/>
  <c r="I67" i="73"/>
  <c r="I65" i="73"/>
  <c r="I64" i="73" s="1"/>
  <c r="D67" i="73"/>
  <c r="J59" i="73"/>
  <c r="I59" i="73"/>
  <c r="D59" i="73"/>
  <c r="J55" i="73"/>
  <c r="I55" i="73"/>
  <c r="D55" i="73"/>
  <c r="J52" i="73"/>
  <c r="I52" i="73"/>
  <c r="D52" i="73"/>
  <c r="J49" i="73"/>
  <c r="I49" i="73"/>
  <c r="D49" i="73"/>
  <c r="J43" i="73"/>
  <c r="I43" i="73"/>
  <c r="D43" i="73"/>
  <c r="J32" i="73"/>
  <c r="J31" i="73" s="1"/>
  <c r="I32" i="73"/>
  <c r="I31" i="73" s="1"/>
  <c r="D32" i="73"/>
  <c r="D31" i="73" s="1"/>
  <c r="G22" i="73"/>
  <c r="J73" i="74"/>
  <c r="I73" i="74"/>
  <c r="D73" i="74"/>
  <c r="J70" i="74"/>
  <c r="I70" i="74"/>
  <c r="D70" i="74"/>
  <c r="J67" i="74"/>
  <c r="I67" i="74"/>
  <c r="I65" i="74" s="1"/>
  <c r="I64" i="74" s="1"/>
  <c r="D67" i="74"/>
  <c r="J59" i="74"/>
  <c r="I59" i="74"/>
  <c r="D59" i="74"/>
  <c r="J55" i="74"/>
  <c r="I55" i="74"/>
  <c r="D55" i="74"/>
  <c r="J52" i="74"/>
  <c r="I52" i="74"/>
  <c r="D52" i="74"/>
  <c r="J49" i="74"/>
  <c r="I49" i="74"/>
  <c r="D49" i="74"/>
  <c r="J43" i="74"/>
  <c r="J36" i="74" s="1"/>
  <c r="I43" i="74"/>
  <c r="D43" i="74"/>
  <c r="J32" i="74"/>
  <c r="J31" i="74" s="1"/>
  <c r="I32" i="74"/>
  <c r="I31" i="74" s="1"/>
  <c r="D32" i="74"/>
  <c r="D31" i="74" s="1"/>
  <c r="G22" i="74"/>
  <c r="J73" i="75"/>
  <c r="I73" i="75"/>
  <c r="D73" i="75"/>
  <c r="J70" i="75"/>
  <c r="I70" i="75"/>
  <c r="D70" i="75"/>
  <c r="J67" i="75"/>
  <c r="I67" i="75"/>
  <c r="D67" i="75"/>
  <c r="D65" i="75"/>
  <c r="D64" i="75" s="1"/>
  <c r="J59" i="75"/>
  <c r="I59" i="75"/>
  <c r="D59" i="75"/>
  <c r="J55" i="75"/>
  <c r="I55" i="75"/>
  <c r="D55" i="75"/>
  <c r="J52" i="75"/>
  <c r="I52" i="75"/>
  <c r="D52" i="75"/>
  <c r="J49" i="75"/>
  <c r="I49" i="75"/>
  <c r="D49" i="75"/>
  <c r="J43" i="75"/>
  <c r="I43" i="75"/>
  <c r="I36" i="75"/>
  <c r="D43" i="75"/>
  <c r="J32" i="75"/>
  <c r="J31" i="75" s="1"/>
  <c r="I32" i="75"/>
  <c r="I31" i="75" s="1"/>
  <c r="D32" i="75"/>
  <c r="D31" i="75" s="1"/>
  <c r="G22" i="75"/>
  <c r="J73" i="232"/>
  <c r="I73" i="232"/>
  <c r="D73" i="232"/>
  <c r="J70" i="232"/>
  <c r="I70" i="232"/>
  <c r="D70" i="232"/>
  <c r="J67" i="232"/>
  <c r="I67" i="232"/>
  <c r="D67" i="232"/>
  <c r="D65" i="232"/>
  <c r="D64" i="232" s="1"/>
  <c r="J59" i="232"/>
  <c r="I59" i="232"/>
  <c r="D59" i="232"/>
  <c r="J55" i="232"/>
  <c r="I55" i="232"/>
  <c r="D55" i="232"/>
  <c r="J52" i="232"/>
  <c r="I52" i="232"/>
  <c r="D52" i="232"/>
  <c r="J49" i="232"/>
  <c r="I49" i="232"/>
  <c r="D49" i="232"/>
  <c r="J43" i="232"/>
  <c r="I43" i="232"/>
  <c r="D43" i="232"/>
  <c r="D36" i="232" s="1"/>
  <c r="J32" i="232"/>
  <c r="J31" i="232" s="1"/>
  <c r="I32" i="232"/>
  <c r="I31" i="232" s="1"/>
  <c r="D32" i="232"/>
  <c r="D31" i="232" s="1"/>
  <c r="G22" i="232"/>
  <c r="J73" i="233"/>
  <c r="I73" i="233"/>
  <c r="D73" i="233"/>
  <c r="J70" i="233"/>
  <c r="I70" i="233"/>
  <c r="D70" i="233"/>
  <c r="J67" i="233"/>
  <c r="I67" i="233"/>
  <c r="D67" i="233"/>
  <c r="J59" i="233"/>
  <c r="I59" i="233"/>
  <c r="D59" i="233"/>
  <c r="J55" i="233"/>
  <c r="I55" i="233"/>
  <c r="D55" i="233"/>
  <c r="J52" i="233"/>
  <c r="I52" i="233"/>
  <c r="D52" i="233"/>
  <c r="J49" i="233"/>
  <c r="I49" i="233"/>
  <c r="D49" i="233"/>
  <c r="J43" i="233"/>
  <c r="J36" i="233" s="1"/>
  <c r="I43" i="233"/>
  <c r="D43" i="233"/>
  <c r="J32" i="233"/>
  <c r="J31" i="233" s="1"/>
  <c r="I32" i="233"/>
  <c r="I31" i="233" s="1"/>
  <c r="D32" i="233"/>
  <c r="D31" i="233" s="1"/>
  <c r="G22" i="233"/>
  <c r="J73" i="234"/>
  <c r="I73" i="234"/>
  <c r="D73" i="234"/>
  <c r="J70" i="234"/>
  <c r="I70" i="234"/>
  <c r="D70" i="234"/>
  <c r="J67" i="234"/>
  <c r="I67" i="234"/>
  <c r="D67" i="234"/>
  <c r="J59" i="234"/>
  <c r="I59" i="234"/>
  <c r="D59" i="234"/>
  <c r="J55" i="234"/>
  <c r="I55" i="234"/>
  <c r="D55" i="234"/>
  <c r="J52" i="234"/>
  <c r="I52" i="234"/>
  <c r="D52" i="234"/>
  <c r="J49" i="234"/>
  <c r="I49" i="234"/>
  <c r="I36" i="234" s="1"/>
  <c r="D49" i="234"/>
  <c r="J43" i="234"/>
  <c r="I43" i="234"/>
  <c r="D43" i="234"/>
  <c r="J32" i="234"/>
  <c r="J31" i="234" s="1"/>
  <c r="I32" i="234"/>
  <c r="I31" i="234" s="1"/>
  <c r="I30" i="234" s="1"/>
  <c r="D32" i="234"/>
  <c r="D31" i="234"/>
  <c r="G22" i="234"/>
  <c r="J73" i="235"/>
  <c r="I73" i="235"/>
  <c r="D73" i="235"/>
  <c r="J70" i="235"/>
  <c r="I70" i="235"/>
  <c r="D70" i="235"/>
  <c r="J67" i="235"/>
  <c r="I67" i="235"/>
  <c r="D67" i="235"/>
  <c r="J59" i="235"/>
  <c r="I59" i="235"/>
  <c r="D59" i="235"/>
  <c r="J55" i="235"/>
  <c r="I55" i="235"/>
  <c r="D55" i="235"/>
  <c r="J52" i="235"/>
  <c r="I52" i="235"/>
  <c r="D52" i="235"/>
  <c r="J49" i="235"/>
  <c r="I49" i="235"/>
  <c r="D49" i="235"/>
  <c r="J43" i="235"/>
  <c r="I43" i="235"/>
  <c r="I36" i="235" s="1"/>
  <c r="D43" i="235"/>
  <c r="J32" i="235"/>
  <c r="J31" i="235"/>
  <c r="I32" i="235"/>
  <c r="I31" i="235"/>
  <c r="D32" i="235"/>
  <c r="D31" i="235"/>
  <c r="G22" i="235"/>
  <c r="J73" i="236"/>
  <c r="I73" i="236"/>
  <c r="D73" i="236"/>
  <c r="J70" i="236"/>
  <c r="I70" i="236"/>
  <c r="D70" i="236"/>
  <c r="J67" i="236"/>
  <c r="I67" i="236"/>
  <c r="D67" i="236"/>
  <c r="J59" i="236"/>
  <c r="I59" i="236"/>
  <c r="D59" i="236"/>
  <c r="J55" i="236"/>
  <c r="I55" i="236"/>
  <c r="D55" i="236"/>
  <c r="J52" i="236"/>
  <c r="I52" i="236"/>
  <c r="D52" i="236"/>
  <c r="J49" i="236"/>
  <c r="I49" i="236"/>
  <c r="D49" i="236"/>
  <c r="J43" i="236"/>
  <c r="I43" i="236"/>
  <c r="D43" i="236"/>
  <c r="J32" i="236"/>
  <c r="J31" i="236" s="1"/>
  <c r="I32" i="236"/>
  <c r="I31" i="236" s="1"/>
  <c r="D32" i="236"/>
  <c r="D31" i="236" s="1"/>
  <c r="G22" i="236"/>
  <c r="J73" i="237"/>
  <c r="I73" i="237"/>
  <c r="D73" i="237"/>
  <c r="J70" i="237"/>
  <c r="I70" i="237"/>
  <c r="D70" i="237"/>
  <c r="J67" i="237"/>
  <c r="I67" i="237"/>
  <c r="D67" i="237"/>
  <c r="J59" i="237"/>
  <c r="I59" i="237"/>
  <c r="D59" i="237"/>
  <c r="J55" i="237"/>
  <c r="I55" i="237"/>
  <c r="D55" i="237"/>
  <c r="J52" i="237"/>
  <c r="I52" i="237"/>
  <c r="D52" i="237"/>
  <c r="J49" i="237"/>
  <c r="I49" i="237"/>
  <c r="D49" i="237"/>
  <c r="J43" i="237"/>
  <c r="I43" i="237"/>
  <c r="D43" i="237"/>
  <c r="J32" i="237"/>
  <c r="J31" i="237"/>
  <c r="I32" i="237"/>
  <c r="I31" i="237"/>
  <c r="D32" i="237"/>
  <c r="D31" i="237"/>
  <c r="G22" i="237"/>
  <c r="J73" i="238"/>
  <c r="I73" i="238"/>
  <c r="D73" i="238"/>
  <c r="J70" i="238"/>
  <c r="I70" i="238"/>
  <c r="D70" i="238"/>
  <c r="J67" i="238"/>
  <c r="I67" i="238"/>
  <c r="D67" i="238"/>
  <c r="J59" i="238"/>
  <c r="I59" i="238"/>
  <c r="D59" i="238"/>
  <c r="J55" i="238"/>
  <c r="I55" i="238"/>
  <c r="D55" i="238"/>
  <c r="J52" i="238"/>
  <c r="I52" i="238"/>
  <c r="D52" i="238"/>
  <c r="J49" i="238"/>
  <c r="I49" i="238"/>
  <c r="D49" i="238"/>
  <c r="J43" i="238"/>
  <c r="I43" i="238"/>
  <c r="D43" i="238"/>
  <c r="J32" i="238"/>
  <c r="J31" i="238" s="1"/>
  <c r="I32" i="238"/>
  <c r="I31" i="238" s="1"/>
  <c r="D32" i="238"/>
  <c r="D31" i="238" s="1"/>
  <c r="G22" i="238"/>
  <c r="J73" i="239"/>
  <c r="I73" i="239"/>
  <c r="D73" i="239"/>
  <c r="J70" i="239"/>
  <c r="I70" i="239"/>
  <c r="D70" i="239"/>
  <c r="J67" i="239"/>
  <c r="I67" i="239"/>
  <c r="D67" i="239"/>
  <c r="J59" i="239"/>
  <c r="I59" i="239"/>
  <c r="D59" i="239"/>
  <c r="J55" i="239"/>
  <c r="I55" i="239"/>
  <c r="D55" i="239"/>
  <c r="J52" i="239"/>
  <c r="I52" i="239"/>
  <c r="D52" i="239"/>
  <c r="J49" i="239"/>
  <c r="I49" i="239"/>
  <c r="D49" i="239"/>
  <c r="J43" i="239"/>
  <c r="I43" i="239"/>
  <c r="D43" i="239"/>
  <c r="J32" i="239"/>
  <c r="J31" i="239"/>
  <c r="I32" i="239"/>
  <c r="I31" i="239"/>
  <c r="D32" i="239"/>
  <c r="D31" i="239"/>
  <c r="G22" i="239"/>
  <c r="J73" i="240"/>
  <c r="I73" i="240"/>
  <c r="D73" i="240"/>
  <c r="J70" i="240"/>
  <c r="I70" i="240"/>
  <c r="D70" i="240"/>
  <c r="J67" i="240"/>
  <c r="I67" i="240"/>
  <c r="D67" i="240"/>
  <c r="J59" i="240"/>
  <c r="I59" i="240"/>
  <c r="D59" i="240"/>
  <c r="J55" i="240"/>
  <c r="I55" i="240"/>
  <c r="D55" i="240"/>
  <c r="J52" i="240"/>
  <c r="I52" i="240"/>
  <c r="D52" i="240"/>
  <c r="J49" i="240"/>
  <c r="I49" i="240"/>
  <c r="D49" i="240"/>
  <c r="J43" i="240"/>
  <c r="I43" i="240"/>
  <c r="D43" i="240"/>
  <c r="J32" i="240"/>
  <c r="J31" i="240" s="1"/>
  <c r="I32" i="240"/>
  <c r="I31" i="240" s="1"/>
  <c r="D32" i="240"/>
  <c r="D31" i="240" s="1"/>
  <c r="G22" i="240"/>
  <c r="J73" i="241"/>
  <c r="I73" i="241"/>
  <c r="D73" i="241"/>
  <c r="J70" i="241"/>
  <c r="I70" i="241"/>
  <c r="D70" i="241"/>
  <c r="J67" i="241"/>
  <c r="I67" i="241"/>
  <c r="D67" i="241"/>
  <c r="J59" i="241"/>
  <c r="I59" i="241"/>
  <c r="D59" i="241"/>
  <c r="J55" i="241"/>
  <c r="I55" i="241"/>
  <c r="D55" i="241"/>
  <c r="J52" i="241"/>
  <c r="I52" i="241"/>
  <c r="D52" i="241"/>
  <c r="J49" i="241"/>
  <c r="I49" i="241"/>
  <c r="D49" i="241"/>
  <c r="J43" i="241"/>
  <c r="I43" i="241"/>
  <c r="D43" i="241"/>
  <c r="J32" i="241"/>
  <c r="J31" i="241"/>
  <c r="I32" i="241"/>
  <c r="I31" i="241"/>
  <c r="D32" i="241"/>
  <c r="D31" i="241"/>
  <c r="G22" i="241"/>
  <c r="J73" i="242"/>
  <c r="I73" i="242"/>
  <c r="D73" i="242"/>
  <c r="J70" i="242"/>
  <c r="I70" i="242"/>
  <c r="D70" i="242"/>
  <c r="J67" i="242"/>
  <c r="I67" i="242"/>
  <c r="D67" i="242"/>
  <c r="J59" i="242"/>
  <c r="I59" i="242"/>
  <c r="D59" i="242"/>
  <c r="J55" i="242"/>
  <c r="I55" i="242"/>
  <c r="D55" i="242"/>
  <c r="J52" i="242"/>
  <c r="I52" i="242"/>
  <c r="D52" i="242"/>
  <c r="J49" i="242"/>
  <c r="I49" i="242"/>
  <c r="D49" i="242"/>
  <c r="J43" i="242"/>
  <c r="I43" i="242"/>
  <c r="D43" i="242"/>
  <c r="J32" i="242"/>
  <c r="J31" i="242" s="1"/>
  <c r="I32" i="242"/>
  <c r="I31" i="242" s="1"/>
  <c r="D32" i="242"/>
  <c r="D31" i="242" s="1"/>
  <c r="G22" i="242"/>
  <c r="J73" i="243"/>
  <c r="I73" i="243"/>
  <c r="D73" i="243"/>
  <c r="J70" i="243"/>
  <c r="I70" i="243"/>
  <c r="D70" i="243"/>
  <c r="J67" i="243"/>
  <c r="I67" i="243"/>
  <c r="D67" i="243"/>
  <c r="J59" i="243"/>
  <c r="I59" i="243"/>
  <c r="D59" i="243"/>
  <c r="J55" i="243"/>
  <c r="I55" i="243"/>
  <c r="D55" i="243"/>
  <c r="J52" i="243"/>
  <c r="I52" i="243"/>
  <c r="D52" i="243"/>
  <c r="J49" i="243"/>
  <c r="I49" i="243"/>
  <c r="D49" i="243"/>
  <c r="J43" i="243"/>
  <c r="I43" i="243"/>
  <c r="D43" i="243"/>
  <c r="J32" i="243"/>
  <c r="J31" i="243"/>
  <c r="I32" i="243"/>
  <c r="I31" i="243"/>
  <c r="D32" i="243"/>
  <c r="D31" i="243"/>
  <c r="G22" i="243"/>
  <c r="J73" i="244"/>
  <c r="I73" i="244"/>
  <c r="D73" i="244"/>
  <c r="J70" i="244"/>
  <c r="I70" i="244"/>
  <c r="D70" i="244"/>
  <c r="J67" i="244"/>
  <c r="I67" i="244"/>
  <c r="D67" i="244"/>
  <c r="J59" i="244"/>
  <c r="I59" i="244"/>
  <c r="D59" i="244"/>
  <c r="J55" i="244"/>
  <c r="I55" i="244"/>
  <c r="D55" i="244"/>
  <c r="J52" i="244"/>
  <c r="I52" i="244"/>
  <c r="D52" i="244"/>
  <c r="J49" i="244"/>
  <c r="I49" i="244"/>
  <c r="D49" i="244"/>
  <c r="J43" i="244"/>
  <c r="I43" i="244"/>
  <c r="D43" i="244"/>
  <c r="J32" i="244"/>
  <c r="J31" i="244" s="1"/>
  <c r="I32" i="244"/>
  <c r="I31" i="244" s="1"/>
  <c r="D32" i="244"/>
  <c r="D31" i="244" s="1"/>
  <c r="G22" i="244"/>
  <c r="J73" i="245"/>
  <c r="I73" i="245"/>
  <c r="D73" i="245"/>
  <c r="J70" i="245"/>
  <c r="I70" i="245"/>
  <c r="D70" i="245"/>
  <c r="J67" i="245"/>
  <c r="I67" i="245"/>
  <c r="D67" i="245"/>
  <c r="J59" i="245"/>
  <c r="I59" i="245"/>
  <c r="D59" i="245"/>
  <c r="J55" i="245"/>
  <c r="I55" i="245"/>
  <c r="D55" i="245"/>
  <c r="J52" i="245"/>
  <c r="I52" i="245"/>
  <c r="D52" i="245"/>
  <c r="J49" i="245"/>
  <c r="I49" i="245"/>
  <c r="D49" i="245"/>
  <c r="J43" i="245"/>
  <c r="I43" i="245"/>
  <c r="D43" i="245"/>
  <c r="J32" i="245"/>
  <c r="J31" i="245"/>
  <c r="I32" i="245"/>
  <c r="I31" i="245"/>
  <c r="D32" i="245"/>
  <c r="D31" i="245"/>
  <c r="G22" i="245"/>
  <c r="J73" i="246"/>
  <c r="I73" i="246"/>
  <c r="D73" i="246"/>
  <c r="J70" i="246"/>
  <c r="I70" i="246"/>
  <c r="D70" i="246"/>
  <c r="J67" i="246"/>
  <c r="I67" i="246"/>
  <c r="D67" i="246"/>
  <c r="J59" i="246"/>
  <c r="I59" i="246"/>
  <c r="D59" i="246"/>
  <c r="J55" i="246"/>
  <c r="I55" i="246"/>
  <c r="D55" i="246"/>
  <c r="J52" i="246"/>
  <c r="I52" i="246"/>
  <c r="D52" i="246"/>
  <c r="J49" i="246"/>
  <c r="I49" i="246"/>
  <c r="D49" i="246"/>
  <c r="J43" i="246"/>
  <c r="I43" i="246"/>
  <c r="D43" i="246"/>
  <c r="J32" i="246"/>
  <c r="J31" i="246" s="1"/>
  <c r="I32" i="246"/>
  <c r="I31" i="246" s="1"/>
  <c r="D32" i="246"/>
  <c r="D31" i="246" s="1"/>
  <c r="G22" i="246"/>
  <c r="J32" i="3"/>
  <c r="K32" i="3"/>
  <c r="L32" i="3"/>
  <c r="M32" i="3"/>
  <c r="J33" i="3"/>
  <c r="K33" i="3"/>
  <c r="L33" i="3"/>
  <c r="M33" i="3"/>
  <c r="J34" i="3"/>
  <c r="K34" i="3"/>
  <c r="L34" i="3"/>
  <c r="M34" i="3"/>
  <c r="J36" i="3"/>
  <c r="K36" i="3"/>
  <c r="L36" i="3"/>
  <c r="M36" i="3"/>
  <c r="J37" i="3"/>
  <c r="K37" i="3"/>
  <c r="L37" i="3"/>
  <c r="M37" i="3"/>
  <c r="J38" i="3"/>
  <c r="K38" i="3"/>
  <c r="L38" i="3"/>
  <c r="M38" i="3"/>
  <c r="J39" i="3"/>
  <c r="K39" i="3"/>
  <c r="L39" i="3"/>
  <c r="M39" i="3"/>
  <c r="J40" i="3"/>
  <c r="K40" i="3"/>
  <c r="L40" i="3"/>
  <c r="M40" i="3"/>
  <c r="J41" i="3"/>
  <c r="K41" i="3"/>
  <c r="L41" i="3"/>
  <c r="M41" i="3"/>
  <c r="J43" i="3"/>
  <c r="K43" i="3"/>
  <c r="L43" i="3"/>
  <c r="M43" i="3"/>
  <c r="J44" i="3"/>
  <c r="K44" i="3"/>
  <c r="L44" i="3"/>
  <c r="M44" i="3"/>
  <c r="J45" i="3"/>
  <c r="K45" i="3"/>
  <c r="L45" i="3"/>
  <c r="M45" i="3"/>
  <c r="J46" i="3"/>
  <c r="K46" i="3"/>
  <c r="L46" i="3"/>
  <c r="M46" i="3"/>
  <c r="J47" i="3"/>
  <c r="K47" i="3"/>
  <c r="L47" i="3"/>
  <c r="M47" i="3"/>
  <c r="J49" i="3"/>
  <c r="K49" i="3"/>
  <c r="L49" i="3"/>
  <c r="M49" i="3"/>
  <c r="J50" i="3"/>
  <c r="K50" i="3"/>
  <c r="L50" i="3"/>
  <c r="M50" i="3"/>
  <c r="J52" i="3"/>
  <c r="K52" i="3"/>
  <c r="L52" i="3"/>
  <c r="M52" i="3"/>
  <c r="J53" i="3"/>
  <c r="K53" i="3"/>
  <c r="L53" i="3"/>
  <c r="M53" i="3"/>
  <c r="J55" i="3"/>
  <c r="K55" i="3"/>
  <c r="L55" i="3"/>
  <c r="M55" i="3"/>
  <c r="J56" i="3"/>
  <c r="K56" i="3"/>
  <c r="L56" i="3"/>
  <c r="M56" i="3"/>
  <c r="J57" i="3"/>
  <c r="K57" i="3"/>
  <c r="L57" i="3"/>
  <c r="M57" i="3"/>
  <c r="J59" i="3"/>
  <c r="K59" i="3"/>
  <c r="L59" i="3"/>
  <c r="M59" i="3"/>
  <c r="J60" i="3"/>
  <c r="K60" i="3"/>
  <c r="L60" i="3"/>
  <c r="M60" i="3"/>
  <c r="J61" i="3"/>
  <c r="K61" i="3"/>
  <c r="L61" i="3"/>
  <c r="M61" i="3"/>
  <c r="J62" i="3"/>
  <c r="K62" i="3"/>
  <c r="L62" i="3"/>
  <c r="M62" i="3"/>
  <c r="J65" i="3"/>
  <c r="K65" i="3"/>
  <c r="L65" i="3"/>
  <c r="M65" i="3"/>
  <c r="J67" i="3"/>
  <c r="K67" i="3"/>
  <c r="L67" i="3"/>
  <c r="M67" i="3"/>
  <c r="J68" i="3"/>
  <c r="K68" i="3"/>
  <c r="L68" i="3"/>
  <c r="M68" i="3"/>
  <c r="J70" i="3"/>
  <c r="K70" i="3"/>
  <c r="L70" i="3"/>
  <c r="M70" i="3"/>
  <c r="J71" i="3"/>
  <c r="K71" i="3"/>
  <c r="L71" i="3"/>
  <c r="M71" i="3"/>
  <c r="J73" i="3"/>
  <c r="K73" i="3"/>
  <c r="L73" i="3"/>
  <c r="M73" i="3"/>
  <c r="J74" i="3"/>
  <c r="K74" i="3"/>
  <c r="L74" i="3"/>
  <c r="M74" i="3"/>
  <c r="J75" i="3"/>
  <c r="K75" i="3"/>
  <c r="L75" i="3"/>
  <c r="M75" i="3"/>
  <c r="J76" i="3"/>
  <c r="K76" i="3"/>
  <c r="L76" i="3"/>
  <c r="M76" i="3"/>
  <c r="J77" i="3"/>
  <c r="K77" i="3"/>
  <c r="L77" i="3"/>
  <c r="M77" i="3"/>
  <c r="J79" i="3"/>
  <c r="K79" i="3"/>
  <c r="L79" i="3"/>
  <c r="M79" i="3"/>
  <c r="J80" i="3"/>
  <c r="K80" i="3"/>
  <c r="L80" i="3"/>
  <c r="M80" i="3"/>
  <c r="J81" i="3"/>
  <c r="K81" i="3"/>
  <c r="L81" i="3"/>
  <c r="M81" i="3"/>
  <c r="J82" i="3"/>
  <c r="K82" i="3"/>
  <c r="L82" i="3"/>
  <c r="M82" i="3"/>
  <c r="H22" i="3"/>
  <c r="G41" i="179"/>
  <c r="I22" i="3"/>
  <c r="G27" i="185"/>
  <c r="H23" i="3"/>
  <c r="G43" i="179"/>
  <c r="I23" i="3"/>
  <c r="G29" i="185"/>
  <c r="H24" i="3"/>
  <c r="I24" i="3"/>
  <c r="H25" i="3"/>
  <c r="I25" i="3"/>
  <c r="G31" i="185" s="1"/>
  <c r="E21" i="3"/>
  <c r="D26" i="185" s="1"/>
  <c r="F21" i="3"/>
  <c r="E26" i="185" s="1"/>
  <c r="G21" i="3"/>
  <c r="F26" i="185" s="1"/>
  <c r="F24" i="185"/>
  <c r="F23" i="185" s="1"/>
  <c r="F45" i="185" s="1"/>
  <c r="D22" i="3"/>
  <c r="D23" i="3"/>
  <c r="D24" i="3"/>
  <c r="D25" i="3"/>
  <c r="D26" i="3"/>
  <c r="D32" i="3"/>
  <c r="D33" i="3"/>
  <c r="D34" i="3"/>
  <c r="D36" i="3"/>
  <c r="D37" i="3"/>
  <c r="D38" i="3"/>
  <c r="D39" i="3"/>
  <c r="D40" i="3"/>
  <c r="D41" i="3"/>
  <c r="D43" i="3"/>
  <c r="D44" i="3"/>
  <c r="D45" i="3"/>
  <c r="D46" i="3"/>
  <c r="D47" i="3"/>
  <c r="D49" i="3"/>
  <c r="D50" i="3"/>
  <c r="D52" i="3"/>
  <c r="D53" i="3"/>
  <c r="D55" i="3"/>
  <c r="D56" i="3"/>
  <c r="D57" i="3"/>
  <c r="D59" i="3"/>
  <c r="D60" i="3"/>
  <c r="D61" i="3"/>
  <c r="D62" i="3"/>
  <c r="D65" i="3"/>
  <c r="D67" i="3"/>
  <c r="D68" i="3"/>
  <c r="D70" i="3"/>
  <c r="D71" i="3"/>
  <c r="D73" i="3"/>
  <c r="D74" i="3"/>
  <c r="D75" i="3"/>
  <c r="D76" i="3"/>
  <c r="D77" i="3"/>
  <c r="D79" i="3"/>
  <c r="D80" i="3"/>
  <c r="D81" i="3"/>
  <c r="D82" i="3"/>
  <c r="M72" i="41"/>
  <c r="L72" i="41"/>
  <c r="K72" i="41"/>
  <c r="J72" i="41"/>
  <c r="D72" i="41"/>
  <c r="M69" i="41"/>
  <c r="L69" i="41"/>
  <c r="K69" i="41"/>
  <c r="J69" i="41"/>
  <c r="D69" i="41"/>
  <c r="M66" i="41"/>
  <c r="L66" i="41"/>
  <c r="K66" i="41"/>
  <c r="K64" i="41"/>
  <c r="K63" i="41" s="1"/>
  <c r="J66" i="41"/>
  <c r="D66" i="41"/>
  <c r="M58" i="41"/>
  <c r="L58" i="41"/>
  <c r="K58" i="41"/>
  <c r="J58" i="41"/>
  <c r="D58" i="41"/>
  <c r="M54" i="41"/>
  <c r="L54" i="41"/>
  <c r="K54" i="41"/>
  <c r="J54" i="41"/>
  <c r="D54" i="41"/>
  <c r="M51" i="41"/>
  <c r="L51" i="41"/>
  <c r="K51" i="41"/>
  <c r="J51" i="41"/>
  <c r="D51" i="41"/>
  <c r="M48" i="41"/>
  <c r="L48" i="41"/>
  <c r="K48" i="41"/>
  <c r="J48" i="41"/>
  <c r="D48" i="41"/>
  <c r="M42" i="41"/>
  <c r="L42" i="41"/>
  <c r="K42" i="41"/>
  <c r="J42" i="41"/>
  <c r="D42" i="41"/>
  <c r="M31" i="41"/>
  <c r="M30" i="41"/>
  <c r="L31" i="41"/>
  <c r="K31" i="41"/>
  <c r="K30" i="41" s="1"/>
  <c r="J31" i="41"/>
  <c r="J30" i="41" s="1"/>
  <c r="D31" i="41"/>
  <c r="D30" i="41" s="1"/>
  <c r="I21" i="41"/>
  <c r="F4" i="124" s="1"/>
  <c r="H21" i="41"/>
  <c r="D21" i="41"/>
  <c r="M72" i="42"/>
  <c r="L72" i="42"/>
  <c r="K72" i="42"/>
  <c r="J72" i="42"/>
  <c r="D72" i="42"/>
  <c r="M69" i="42"/>
  <c r="L69" i="42"/>
  <c r="K69" i="42"/>
  <c r="J69" i="42"/>
  <c r="D69" i="42"/>
  <c r="M66" i="42"/>
  <c r="L66" i="42"/>
  <c r="K66" i="42"/>
  <c r="J66" i="42"/>
  <c r="J64" i="42"/>
  <c r="J63" i="42" s="1"/>
  <c r="D66" i="42"/>
  <c r="M58" i="42"/>
  <c r="L58" i="42"/>
  <c r="K58" i="42"/>
  <c r="J58" i="42"/>
  <c r="D58" i="42"/>
  <c r="M54" i="42"/>
  <c r="L54" i="42"/>
  <c r="K54" i="42"/>
  <c r="J54" i="42"/>
  <c r="D54" i="42"/>
  <c r="M51" i="42"/>
  <c r="L51" i="42"/>
  <c r="K51" i="42"/>
  <c r="J51" i="42"/>
  <c r="D51" i="42"/>
  <c r="M48" i="42"/>
  <c r="L48" i="42"/>
  <c r="K48" i="42"/>
  <c r="J48" i="42"/>
  <c r="D48" i="42"/>
  <c r="M42" i="42"/>
  <c r="L42" i="42"/>
  <c r="K42" i="42"/>
  <c r="J42" i="42"/>
  <c r="D42" i="42"/>
  <c r="M31" i="42"/>
  <c r="M30" i="42" s="1"/>
  <c r="L31" i="42"/>
  <c r="L30" i="42" s="1"/>
  <c r="K31" i="42"/>
  <c r="K30" i="42" s="1"/>
  <c r="J31" i="42"/>
  <c r="J30" i="42" s="1"/>
  <c r="D31" i="42"/>
  <c r="D30" i="42" s="1"/>
  <c r="I21" i="42"/>
  <c r="H21" i="42"/>
  <c r="D21" i="42"/>
  <c r="M72" i="43"/>
  <c r="L72" i="43"/>
  <c r="K72" i="43"/>
  <c r="J72" i="43"/>
  <c r="D72" i="43"/>
  <c r="M69" i="43"/>
  <c r="L69" i="43"/>
  <c r="K69" i="43"/>
  <c r="J69" i="43"/>
  <c r="D69" i="43"/>
  <c r="M66" i="43"/>
  <c r="L66" i="43"/>
  <c r="K66" i="43"/>
  <c r="J66" i="43"/>
  <c r="D66" i="43"/>
  <c r="M58" i="43"/>
  <c r="L58" i="43"/>
  <c r="K58" i="43"/>
  <c r="J58" i="43"/>
  <c r="D58" i="43"/>
  <c r="M54" i="43"/>
  <c r="L54" i="43"/>
  <c r="K54" i="43"/>
  <c r="J54" i="43"/>
  <c r="D54" i="43"/>
  <c r="M51" i="43"/>
  <c r="L51" i="43"/>
  <c r="K51" i="43"/>
  <c r="J51" i="43"/>
  <c r="D51" i="43"/>
  <c r="M48" i="43"/>
  <c r="L48" i="43"/>
  <c r="K48" i="43"/>
  <c r="J48" i="43"/>
  <c r="D48" i="43"/>
  <c r="M42" i="43"/>
  <c r="M35" i="43" s="1"/>
  <c r="L42" i="43"/>
  <c r="K42" i="43"/>
  <c r="J42" i="43"/>
  <c r="D42" i="43"/>
  <c r="M31" i="43"/>
  <c r="M30" i="43" s="1"/>
  <c r="L31" i="43"/>
  <c r="L30" i="43" s="1"/>
  <c r="K31" i="43"/>
  <c r="K30" i="43" s="1"/>
  <c r="J31" i="43"/>
  <c r="J30" i="43" s="1"/>
  <c r="D31" i="43"/>
  <c r="D30" i="43" s="1"/>
  <c r="I21" i="43"/>
  <c r="H21" i="43"/>
  <c r="D21" i="43"/>
  <c r="M72" i="44"/>
  <c r="L72" i="44"/>
  <c r="K72" i="44"/>
  <c r="J72" i="44"/>
  <c r="D72" i="44"/>
  <c r="M69" i="44"/>
  <c r="L69" i="44"/>
  <c r="K69" i="44"/>
  <c r="J69" i="44"/>
  <c r="D69" i="44"/>
  <c r="M66" i="44"/>
  <c r="L66" i="44"/>
  <c r="L64" i="44" s="1"/>
  <c r="K66" i="44"/>
  <c r="J66" i="44"/>
  <c r="D66" i="44"/>
  <c r="M58" i="44"/>
  <c r="L58" i="44"/>
  <c r="K58" i="44"/>
  <c r="J58" i="44"/>
  <c r="D58" i="44"/>
  <c r="M54" i="44"/>
  <c r="L54" i="44"/>
  <c r="K54" i="44"/>
  <c r="J54" i="44"/>
  <c r="D54" i="44"/>
  <c r="M51" i="44"/>
  <c r="L51" i="44"/>
  <c r="K51" i="44"/>
  <c r="J51" i="44"/>
  <c r="D51" i="44"/>
  <c r="M48" i="44"/>
  <c r="L48" i="44"/>
  <c r="K48" i="44"/>
  <c r="J48" i="44"/>
  <c r="D48" i="44"/>
  <c r="M42" i="44"/>
  <c r="L42" i="44"/>
  <c r="K42" i="44"/>
  <c r="K35" i="44"/>
  <c r="J42" i="44"/>
  <c r="D42" i="44"/>
  <c r="M31" i="44"/>
  <c r="M30" i="44"/>
  <c r="L31" i="44"/>
  <c r="L30" i="44"/>
  <c r="K31" i="44"/>
  <c r="K30" i="44"/>
  <c r="J31" i="44"/>
  <c r="J30" i="44"/>
  <c r="D31" i="44"/>
  <c r="D30" i="44"/>
  <c r="I21" i="44"/>
  <c r="H21" i="44"/>
  <c r="D21" i="44"/>
  <c r="M72" i="45"/>
  <c r="L72" i="45"/>
  <c r="K72" i="45"/>
  <c r="J72" i="45"/>
  <c r="D72" i="45"/>
  <c r="M69" i="45"/>
  <c r="L69" i="45"/>
  <c r="K69" i="45"/>
  <c r="J69" i="45"/>
  <c r="D69" i="45"/>
  <c r="M66" i="45"/>
  <c r="L66" i="45"/>
  <c r="K66" i="45"/>
  <c r="J66" i="45"/>
  <c r="D66" i="45"/>
  <c r="M58" i="45"/>
  <c r="L58" i="45"/>
  <c r="K58" i="45"/>
  <c r="J58" i="45"/>
  <c r="D58" i="45"/>
  <c r="M54" i="45"/>
  <c r="L54" i="45"/>
  <c r="K54" i="45"/>
  <c r="J54" i="45"/>
  <c r="D54" i="45"/>
  <c r="M51" i="45"/>
  <c r="L51" i="45"/>
  <c r="K51" i="45"/>
  <c r="J51" i="45"/>
  <c r="D51" i="45"/>
  <c r="M48" i="45"/>
  <c r="L48" i="45"/>
  <c r="K48" i="45"/>
  <c r="J48" i="45"/>
  <c r="D48" i="45"/>
  <c r="M42" i="45"/>
  <c r="L42" i="45"/>
  <c r="K42" i="45"/>
  <c r="J42" i="45"/>
  <c r="D42" i="45"/>
  <c r="M31" i="45"/>
  <c r="M30" i="45" s="1"/>
  <c r="L31" i="45"/>
  <c r="L30" i="45" s="1"/>
  <c r="K31" i="45"/>
  <c r="K30" i="45" s="1"/>
  <c r="J31" i="45"/>
  <c r="J30" i="45" s="1"/>
  <c r="D31" i="45"/>
  <c r="D30" i="45" s="1"/>
  <c r="I21" i="45"/>
  <c r="F44" i="124" s="1"/>
  <c r="H21" i="45"/>
  <c r="D21" i="45"/>
  <c r="M72" i="46"/>
  <c r="L72" i="46"/>
  <c r="K72" i="46"/>
  <c r="J72" i="46"/>
  <c r="D72" i="46"/>
  <c r="M69" i="46"/>
  <c r="L69" i="46"/>
  <c r="K69" i="46"/>
  <c r="J69" i="46"/>
  <c r="D69" i="46"/>
  <c r="M66" i="46"/>
  <c r="L66" i="46"/>
  <c r="K66" i="46"/>
  <c r="J66" i="46"/>
  <c r="D66" i="46"/>
  <c r="M58" i="46"/>
  <c r="L58" i="46"/>
  <c r="K58" i="46"/>
  <c r="J58" i="46"/>
  <c r="D58" i="46"/>
  <c r="M54" i="46"/>
  <c r="L54" i="46"/>
  <c r="K54" i="46"/>
  <c r="J54" i="46"/>
  <c r="D54" i="46"/>
  <c r="M51" i="46"/>
  <c r="L51" i="46"/>
  <c r="K51" i="46"/>
  <c r="J51" i="46"/>
  <c r="D51" i="46"/>
  <c r="M48" i="46"/>
  <c r="L48" i="46"/>
  <c r="K48" i="46"/>
  <c r="J48" i="46"/>
  <c r="D48" i="46"/>
  <c r="M42" i="46"/>
  <c r="L42" i="46"/>
  <c r="K42" i="46"/>
  <c r="K35" i="46"/>
  <c r="J42" i="46"/>
  <c r="D42" i="46"/>
  <c r="M31" i="46"/>
  <c r="M30" i="46"/>
  <c r="L31" i="46"/>
  <c r="L30" i="46"/>
  <c r="K31" i="46"/>
  <c r="K30" i="46"/>
  <c r="J31" i="46"/>
  <c r="J30" i="46"/>
  <c r="D31" i="46"/>
  <c r="D30" i="46"/>
  <c r="I21" i="46"/>
  <c r="F52" i="124"/>
  <c r="H21" i="46"/>
  <c r="D21" i="46"/>
  <c r="M72" i="47"/>
  <c r="L72" i="47"/>
  <c r="K72" i="47"/>
  <c r="J72" i="47"/>
  <c r="D72" i="47"/>
  <c r="M69" i="47"/>
  <c r="L69" i="47"/>
  <c r="K69" i="47"/>
  <c r="J69" i="47"/>
  <c r="D69" i="47"/>
  <c r="M66" i="47"/>
  <c r="L66" i="47"/>
  <c r="K66" i="47"/>
  <c r="J66" i="47"/>
  <c r="D66" i="47"/>
  <c r="M58" i="47"/>
  <c r="L58" i="47"/>
  <c r="K58" i="47"/>
  <c r="J58" i="47"/>
  <c r="D58" i="47"/>
  <c r="M54" i="47"/>
  <c r="L54" i="47"/>
  <c r="K54" i="47"/>
  <c r="J54" i="47"/>
  <c r="D54" i="47"/>
  <c r="M51" i="47"/>
  <c r="L51" i="47"/>
  <c r="K51" i="47"/>
  <c r="J51" i="47"/>
  <c r="D51" i="47"/>
  <c r="M48" i="47"/>
  <c r="L48" i="47"/>
  <c r="K48" i="47"/>
  <c r="J48" i="47"/>
  <c r="D48" i="47"/>
  <c r="M42" i="47"/>
  <c r="L42" i="47"/>
  <c r="K42" i="47"/>
  <c r="J42" i="47"/>
  <c r="D42" i="47"/>
  <c r="M31" i="47"/>
  <c r="M30" i="47"/>
  <c r="L31" i="47"/>
  <c r="L30" i="47"/>
  <c r="K31" i="47"/>
  <c r="K30" i="47"/>
  <c r="J31" i="47"/>
  <c r="J30" i="47"/>
  <c r="D31" i="47"/>
  <c r="D30" i="47"/>
  <c r="I21" i="47"/>
  <c r="H21" i="47"/>
  <c r="D21" i="47"/>
  <c r="M72" i="48"/>
  <c r="L72" i="48"/>
  <c r="K72" i="48"/>
  <c r="J72" i="48"/>
  <c r="D72" i="48"/>
  <c r="M69" i="48"/>
  <c r="L69" i="48"/>
  <c r="K69" i="48"/>
  <c r="J69" i="48"/>
  <c r="D69" i="48"/>
  <c r="M66" i="48"/>
  <c r="L66" i="48"/>
  <c r="K66" i="48"/>
  <c r="K64" i="48" s="1"/>
  <c r="K63" i="48"/>
  <c r="J66" i="48"/>
  <c r="D66" i="48"/>
  <c r="D64" i="48" s="1"/>
  <c r="M58" i="48"/>
  <c r="L58" i="48"/>
  <c r="K58" i="48"/>
  <c r="J58" i="48"/>
  <c r="D58" i="48"/>
  <c r="M54" i="48"/>
  <c r="L54" i="48"/>
  <c r="K54" i="48"/>
  <c r="J54" i="48"/>
  <c r="D54" i="48"/>
  <c r="M51" i="48"/>
  <c r="L51" i="48"/>
  <c r="K51" i="48"/>
  <c r="J51" i="48"/>
  <c r="D51" i="48"/>
  <c r="M48" i="48"/>
  <c r="L48" i="48"/>
  <c r="K48" i="48"/>
  <c r="J48" i="48"/>
  <c r="D48" i="48"/>
  <c r="M42" i="48"/>
  <c r="L42" i="48"/>
  <c r="K42" i="48"/>
  <c r="J42" i="48"/>
  <c r="J35" i="48"/>
  <c r="D42" i="48"/>
  <c r="M31" i="48"/>
  <c r="M30" i="48" s="1"/>
  <c r="L31" i="48"/>
  <c r="L30" i="48" s="1"/>
  <c r="K31" i="48"/>
  <c r="K30" i="48" s="1"/>
  <c r="J31" i="48"/>
  <c r="J30" i="48" s="1"/>
  <c r="D31" i="48"/>
  <c r="D30" i="48" s="1"/>
  <c r="I21" i="48"/>
  <c r="H21" i="48"/>
  <c r="D21" i="48"/>
  <c r="M72" i="49"/>
  <c r="L72" i="49"/>
  <c r="K72" i="49"/>
  <c r="J72" i="49"/>
  <c r="D72" i="49"/>
  <c r="M69" i="49"/>
  <c r="L69" i="49"/>
  <c r="K69" i="49"/>
  <c r="J69" i="49"/>
  <c r="D69" i="49"/>
  <c r="M66" i="49"/>
  <c r="L66" i="49"/>
  <c r="K66" i="49"/>
  <c r="J66" i="49"/>
  <c r="J64" i="49" s="1"/>
  <c r="J63" i="49" s="1"/>
  <c r="D66" i="49"/>
  <c r="M58" i="49"/>
  <c r="L58" i="49"/>
  <c r="K58" i="49"/>
  <c r="J58" i="49"/>
  <c r="D58" i="49"/>
  <c r="M54" i="49"/>
  <c r="L54" i="49"/>
  <c r="K54" i="49"/>
  <c r="J54" i="49"/>
  <c r="D54" i="49"/>
  <c r="M51" i="49"/>
  <c r="L51" i="49"/>
  <c r="K51" i="49"/>
  <c r="J51" i="49"/>
  <c r="D51" i="49"/>
  <c r="M48" i="49"/>
  <c r="L48" i="49"/>
  <c r="K48" i="49"/>
  <c r="J48" i="49"/>
  <c r="D48" i="49"/>
  <c r="M42" i="49"/>
  <c r="L42" i="49"/>
  <c r="K42" i="49"/>
  <c r="K35" i="49" s="1"/>
  <c r="J42" i="49"/>
  <c r="D42" i="49"/>
  <c r="D35" i="49" s="1"/>
  <c r="M31" i="49"/>
  <c r="M30" i="49" s="1"/>
  <c r="L31" i="49"/>
  <c r="L30" i="49" s="1"/>
  <c r="K31" i="49"/>
  <c r="K30" i="49" s="1"/>
  <c r="J31" i="49"/>
  <c r="J30" i="49" s="1"/>
  <c r="D31" i="49"/>
  <c r="D30" i="49" s="1"/>
  <c r="I21" i="49"/>
  <c r="F76" i="124" s="1"/>
  <c r="H21" i="49"/>
  <c r="D21" i="49"/>
  <c r="M72" i="50"/>
  <c r="L72" i="50"/>
  <c r="K72" i="50"/>
  <c r="J72" i="50"/>
  <c r="D72" i="50"/>
  <c r="M69" i="50"/>
  <c r="L69" i="50"/>
  <c r="K69" i="50"/>
  <c r="J69" i="50"/>
  <c r="D69" i="50"/>
  <c r="M66" i="50"/>
  <c r="L66" i="50"/>
  <c r="K66" i="50"/>
  <c r="K64" i="50" s="1"/>
  <c r="K63" i="50" s="1"/>
  <c r="J66" i="50"/>
  <c r="D66" i="50"/>
  <c r="M58" i="50"/>
  <c r="L58" i="50"/>
  <c r="K58" i="50"/>
  <c r="J58" i="50"/>
  <c r="D58" i="50"/>
  <c r="M54" i="50"/>
  <c r="L54" i="50"/>
  <c r="K54" i="50"/>
  <c r="J54" i="50"/>
  <c r="D54" i="50"/>
  <c r="M51" i="50"/>
  <c r="L51" i="50"/>
  <c r="K51" i="50"/>
  <c r="J51" i="50"/>
  <c r="D51" i="50"/>
  <c r="M48" i="50"/>
  <c r="L48" i="50"/>
  <c r="K48" i="50"/>
  <c r="J48" i="50"/>
  <c r="D48" i="50"/>
  <c r="M42" i="50"/>
  <c r="L42" i="50"/>
  <c r="K42" i="50"/>
  <c r="J42" i="50"/>
  <c r="D42" i="50"/>
  <c r="M31" i="50"/>
  <c r="M30" i="50" s="1"/>
  <c r="L31" i="50"/>
  <c r="L30" i="50" s="1"/>
  <c r="K31" i="50"/>
  <c r="K30" i="50" s="1"/>
  <c r="J31" i="50"/>
  <c r="J30" i="50" s="1"/>
  <c r="D31" i="50"/>
  <c r="D30" i="50" s="1"/>
  <c r="I21" i="50"/>
  <c r="H21" i="50"/>
  <c r="D21" i="50"/>
  <c r="M72" i="51"/>
  <c r="L72" i="51"/>
  <c r="K72" i="51"/>
  <c r="J72" i="51"/>
  <c r="D72" i="51"/>
  <c r="M69" i="51"/>
  <c r="L69" i="51"/>
  <c r="K69" i="51"/>
  <c r="J69" i="51"/>
  <c r="D69" i="51"/>
  <c r="M66" i="51"/>
  <c r="M64" i="51"/>
  <c r="M63" i="51" s="1"/>
  <c r="L66" i="51"/>
  <c r="K66" i="51"/>
  <c r="J66" i="51"/>
  <c r="D66" i="51"/>
  <c r="D64" i="51"/>
  <c r="D63" i="51" s="1"/>
  <c r="M58" i="51"/>
  <c r="L58" i="51"/>
  <c r="K58" i="51"/>
  <c r="J58" i="51"/>
  <c r="D58" i="51"/>
  <c r="M54" i="51"/>
  <c r="L54" i="51"/>
  <c r="K54" i="51"/>
  <c r="J54" i="51"/>
  <c r="D54" i="51"/>
  <c r="M51" i="51"/>
  <c r="L51" i="51"/>
  <c r="K51" i="51"/>
  <c r="J51" i="51"/>
  <c r="D51" i="51"/>
  <c r="M48" i="51"/>
  <c r="L48" i="51"/>
  <c r="K48" i="51"/>
  <c r="J48" i="51"/>
  <c r="D48" i="51"/>
  <c r="M42" i="51"/>
  <c r="L42" i="51"/>
  <c r="K42" i="51"/>
  <c r="K35" i="51" s="1"/>
  <c r="J42" i="51"/>
  <c r="D42" i="51"/>
  <c r="M31" i="51"/>
  <c r="M30" i="51" s="1"/>
  <c r="L31" i="51"/>
  <c r="L30" i="51" s="1"/>
  <c r="K31" i="51"/>
  <c r="K30" i="51" s="1"/>
  <c r="K29" i="51" s="1"/>
  <c r="J31" i="51"/>
  <c r="J30" i="51"/>
  <c r="D31" i="51"/>
  <c r="D30" i="51"/>
  <c r="I21" i="51"/>
  <c r="H21" i="51"/>
  <c r="D21" i="51"/>
  <c r="M72" i="52"/>
  <c r="L72" i="52"/>
  <c r="K72" i="52"/>
  <c r="J72" i="52"/>
  <c r="D72" i="52"/>
  <c r="M69" i="52"/>
  <c r="L69" i="52"/>
  <c r="K69" i="52"/>
  <c r="J69" i="52"/>
  <c r="D69" i="52"/>
  <c r="M66" i="52"/>
  <c r="L66" i="52"/>
  <c r="L64" i="52"/>
  <c r="L63" i="52" s="1"/>
  <c r="K66" i="52"/>
  <c r="J66" i="52"/>
  <c r="D66" i="52"/>
  <c r="M58" i="52"/>
  <c r="L58" i="52"/>
  <c r="K58" i="52"/>
  <c r="J58" i="52"/>
  <c r="D58" i="52"/>
  <c r="M54" i="52"/>
  <c r="L54" i="52"/>
  <c r="K54" i="52"/>
  <c r="J54" i="52"/>
  <c r="D54" i="52"/>
  <c r="M51" i="52"/>
  <c r="L51" i="52"/>
  <c r="K51" i="52"/>
  <c r="J51" i="52"/>
  <c r="D51" i="52"/>
  <c r="M48" i="52"/>
  <c r="L48" i="52"/>
  <c r="K48" i="52"/>
  <c r="J48" i="52"/>
  <c r="D48" i="52"/>
  <c r="M42" i="52"/>
  <c r="L42" i="52"/>
  <c r="K42" i="52"/>
  <c r="J42" i="52"/>
  <c r="D42" i="52"/>
  <c r="D35" i="52"/>
  <c r="M31" i="52"/>
  <c r="M30" i="52"/>
  <c r="L31" i="52"/>
  <c r="L30" i="52"/>
  <c r="K31" i="52"/>
  <c r="K30" i="52"/>
  <c r="J31" i="52"/>
  <c r="J30" i="52"/>
  <c r="D31" i="52"/>
  <c r="D30" i="52"/>
  <c r="I21" i="52"/>
  <c r="H21" i="52"/>
  <c r="D21" i="52"/>
  <c r="M72" i="53"/>
  <c r="L72" i="53"/>
  <c r="K72" i="53"/>
  <c r="J72" i="53"/>
  <c r="D72" i="53"/>
  <c r="M69" i="53"/>
  <c r="L69" i="53"/>
  <c r="K69" i="53"/>
  <c r="J69" i="53"/>
  <c r="D69" i="53"/>
  <c r="M66" i="53"/>
  <c r="M64" i="53" s="1"/>
  <c r="M63" i="53" s="1"/>
  <c r="L66" i="53"/>
  <c r="K66" i="53"/>
  <c r="J66" i="53"/>
  <c r="D66" i="53"/>
  <c r="D64" i="53" s="1"/>
  <c r="D63" i="53" s="1"/>
  <c r="M58" i="53"/>
  <c r="L58" i="53"/>
  <c r="K58" i="53"/>
  <c r="J58" i="53"/>
  <c r="D58" i="53"/>
  <c r="M54" i="53"/>
  <c r="L54" i="53"/>
  <c r="K54" i="53"/>
  <c r="J54" i="53"/>
  <c r="D54" i="53"/>
  <c r="M51" i="53"/>
  <c r="L51" i="53"/>
  <c r="K51" i="53"/>
  <c r="J51" i="53"/>
  <c r="D51" i="53"/>
  <c r="M48" i="53"/>
  <c r="L48" i="53"/>
  <c r="K48" i="53"/>
  <c r="J48" i="53"/>
  <c r="D48" i="53"/>
  <c r="M42" i="53"/>
  <c r="L42" i="53"/>
  <c r="K42" i="53"/>
  <c r="J42" i="53"/>
  <c r="D42" i="53"/>
  <c r="D35" i="53"/>
  <c r="M31" i="53"/>
  <c r="M30" i="53"/>
  <c r="L31" i="53"/>
  <c r="L30" i="53"/>
  <c r="K31" i="53"/>
  <c r="K30" i="53"/>
  <c r="J31" i="53"/>
  <c r="J30" i="53"/>
  <c r="D31" i="53"/>
  <c r="D30" i="53"/>
  <c r="I21" i="53"/>
  <c r="H21" i="53"/>
  <c r="D21" i="53"/>
  <c r="M72" i="54"/>
  <c r="L72" i="54"/>
  <c r="K72" i="54"/>
  <c r="J72" i="54"/>
  <c r="D72" i="54"/>
  <c r="M69" i="54"/>
  <c r="L69" i="54"/>
  <c r="K69" i="54"/>
  <c r="J69" i="54"/>
  <c r="D69" i="54"/>
  <c r="M66" i="54"/>
  <c r="L66" i="54"/>
  <c r="L64" i="54"/>
  <c r="L63" i="54" s="1"/>
  <c r="K66" i="54"/>
  <c r="J66" i="54"/>
  <c r="J64" i="54"/>
  <c r="J63" i="54" s="1"/>
  <c r="D66" i="54"/>
  <c r="M58" i="54"/>
  <c r="L58" i="54"/>
  <c r="K58" i="54"/>
  <c r="J58" i="54"/>
  <c r="D58" i="54"/>
  <c r="M54" i="54"/>
  <c r="L54" i="54"/>
  <c r="K54" i="54"/>
  <c r="J54" i="54"/>
  <c r="D54" i="54"/>
  <c r="M51" i="54"/>
  <c r="L51" i="54"/>
  <c r="K51" i="54"/>
  <c r="J51" i="54"/>
  <c r="D51" i="54"/>
  <c r="M48" i="54"/>
  <c r="M35" i="54" s="1"/>
  <c r="L48" i="54"/>
  <c r="K48" i="54"/>
  <c r="K35" i="54"/>
  <c r="J48" i="54"/>
  <c r="D48" i="54"/>
  <c r="D35" i="54" s="1"/>
  <c r="M42" i="54"/>
  <c r="L42" i="54"/>
  <c r="K42" i="54"/>
  <c r="J42" i="54"/>
  <c r="D42" i="54"/>
  <c r="M31" i="54"/>
  <c r="M30" i="54" s="1"/>
  <c r="M29" i="54" s="1"/>
  <c r="L31" i="54"/>
  <c r="K31" i="54"/>
  <c r="J31" i="54"/>
  <c r="D31" i="54"/>
  <c r="L30" i="54"/>
  <c r="K30" i="54"/>
  <c r="J30" i="54"/>
  <c r="D30" i="54"/>
  <c r="I21" i="54"/>
  <c r="H21" i="54"/>
  <c r="D21" i="54"/>
  <c r="M72" i="55"/>
  <c r="L72" i="55"/>
  <c r="K72" i="55"/>
  <c r="J72" i="55"/>
  <c r="D72" i="55"/>
  <c r="M69" i="55"/>
  <c r="L69" i="55"/>
  <c r="K69" i="55"/>
  <c r="J69" i="55"/>
  <c r="D69" i="55"/>
  <c r="M66" i="55"/>
  <c r="L66" i="55"/>
  <c r="K66" i="55"/>
  <c r="K64" i="55" s="1"/>
  <c r="K63" i="55" s="1"/>
  <c r="J66" i="55"/>
  <c r="D66" i="55"/>
  <c r="M58" i="55"/>
  <c r="L58" i="55"/>
  <c r="K58" i="55"/>
  <c r="J58" i="55"/>
  <c r="D58" i="55"/>
  <c r="M54" i="55"/>
  <c r="L54" i="55"/>
  <c r="K54" i="55"/>
  <c r="J54" i="55"/>
  <c r="D54" i="55"/>
  <c r="M51" i="55"/>
  <c r="L51" i="55"/>
  <c r="K51" i="55"/>
  <c r="J51" i="55"/>
  <c r="D51" i="55"/>
  <c r="M48" i="55"/>
  <c r="L48" i="55"/>
  <c r="K48" i="55"/>
  <c r="J48" i="55"/>
  <c r="D48" i="55"/>
  <c r="M42" i="55"/>
  <c r="L42" i="55"/>
  <c r="K42" i="55"/>
  <c r="J42" i="55"/>
  <c r="D42" i="55"/>
  <c r="D35" i="55"/>
  <c r="M31" i="55"/>
  <c r="M30" i="55"/>
  <c r="L31" i="55"/>
  <c r="L30" i="55"/>
  <c r="K31" i="55"/>
  <c r="J31" i="55"/>
  <c r="J30" i="55" s="1"/>
  <c r="D31" i="55"/>
  <c r="I21" i="55"/>
  <c r="H21" i="55"/>
  <c r="D21" i="55"/>
  <c r="M72" i="56"/>
  <c r="L72" i="56"/>
  <c r="K72" i="56"/>
  <c r="J72" i="56"/>
  <c r="D72" i="56"/>
  <c r="M69" i="56"/>
  <c r="L69" i="56"/>
  <c r="K69" i="56"/>
  <c r="J69" i="56"/>
  <c r="D69" i="56"/>
  <c r="M66" i="56"/>
  <c r="M64" i="56" s="1"/>
  <c r="M63" i="56"/>
  <c r="L66" i="56"/>
  <c r="K66" i="56"/>
  <c r="J66" i="56"/>
  <c r="D66" i="56"/>
  <c r="D64" i="56" s="1"/>
  <c r="D63" i="56" s="1"/>
  <c r="M58" i="56"/>
  <c r="L58" i="56"/>
  <c r="K58" i="56"/>
  <c r="J58" i="56"/>
  <c r="D58" i="56"/>
  <c r="M54" i="56"/>
  <c r="L54" i="56"/>
  <c r="K54" i="56"/>
  <c r="J54" i="56"/>
  <c r="D54" i="56"/>
  <c r="M51" i="56"/>
  <c r="L51" i="56"/>
  <c r="K51" i="56"/>
  <c r="J51" i="56"/>
  <c r="D51" i="56"/>
  <c r="M48" i="56"/>
  <c r="L48" i="56"/>
  <c r="K48" i="56"/>
  <c r="J48" i="56"/>
  <c r="D48" i="56"/>
  <c r="M42" i="56"/>
  <c r="M35" i="56"/>
  <c r="L42" i="56"/>
  <c r="K42" i="56"/>
  <c r="J42" i="56"/>
  <c r="D42" i="56"/>
  <c r="M31" i="56"/>
  <c r="M30" i="56" s="1"/>
  <c r="M29" i="56" s="1"/>
  <c r="L31" i="56"/>
  <c r="L30" i="56"/>
  <c r="K31" i="56"/>
  <c r="K30" i="56"/>
  <c r="J31" i="56"/>
  <c r="J30" i="56"/>
  <c r="D31" i="56"/>
  <c r="D30" i="56"/>
  <c r="I21" i="56"/>
  <c r="H21" i="56"/>
  <c r="D21" i="56"/>
  <c r="M72" i="57"/>
  <c r="L72" i="57"/>
  <c r="K72" i="57"/>
  <c r="J72" i="57"/>
  <c r="D72" i="57"/>
  <c r="M69" i="57"/>
  <c r="L69" i="57"/>
  <c r="K69" i="57"/>
  <c r="J69" i="57"/>
  <c r="D69" i="57"/>
  <c r="M66" i="57"/>
  <c r="L66" i="57"/>
  <c r="K66" i="57"/>
  <c r="K64" i="57" s="1"/>
  <c r="K63" i="57"/>
  <c r="J66" i="57"/>
  <c r="D66" i="57"/>
  <c r="D64" i="57" s="1"/>
  <c r="D63" i="57" s="1"/>
  <c r="M58" i="57"/>
  <c r="L58" i="57"/>
  <c r="K58" i="57"/>
  <c r="J58" i="57"/>
  <c r="D58" i="57"/>
  <c r="M54" i="57"/>
  <c r="L54" i="57"/>
  <c r="K54" i="57"/>
  <c r="J54" i="57"/>
  <c r="D54" i="57"/>
  <c r="M51" i="57"/>
  <c r="L51" i="57"/>
  <c r="K51" i="57"/>
  <c r="J51" i="57"/>
  <c r="D51" i="57"/>
  <c r="M48" i="57"/>
  <c r="L48" i="57"/>
  <c r="K48" i="57"/>
  <c r="J48" i="57"/>
  <c r="D48" i="57"/>
  <c r="M42" i="57"/>
  <c r="M35" i="57"/>
  <c r="L42" i="57"/>
  <c r="K42" i="57"/>
  <c r="J42" i="57"/>
  <c r="D42" i="57"/>
  <c r="M31" i="57"/>
  <c r="M30" i="57" s="1"/>
  <c r="L31" i="57"/>
  <c r="L30" i="57" s="1"/>
  <c r="K31" i="57"/>
  <c r="K30" i="57" s="1"/>
  <c r="J31" i="57"/>
  <c r="J30" i="57" s="1"/>
  <c r="D31" i="57"/>
  <c r="D30" i="57" s="1"/>
  <c r="I21" i="57"/>
  <c r="H21" i="57"/>
  <c r="D21" i="57"/>
  <c r="M72" i="58"/>
  <c r="L72" i="58"/>
  <c r="K72" i="58"/>
  <c r="J72" i="58"/>
  <c r="D72" i="58"/>
  <c r="M69" i="58"/>
  <c r="L69" i="58"/>
  <c r="K69" i="58"/>
  <c r="J69" i="58"/>
  <c r="D69" i="58"/>
  <c r="M66" i="58"/>
  <c r="L66" i="58"/>
  <c r="K66" i="58"/>
  <c r="J66" i="58"/>
  <c r="J64" i="58"/>
  <c r="J63" i="58" s="1"/>
  <c r="D66" i="58"/>
  <c r="M58" i="58"/>
  <c r="L58" i="58"/>
  <c r="K58" i="58"/>
  <c r="J58" i="58"/>
  <c r="D58" i="58"/>
  <c r="M54" i="58"/>
  <c r="L54" i="58"/>
  <c r="K54" i="58"/>
  <c r="J54" i="58"/>
  <c r="D54" i="58"/>
  <c r="M51" i="58"/>
  <c r="L51" i="58"/>
  <c r="K51" i="58"/>
  <c r="J51" i="58"/>
  <c r="D51" i="58"/>
  <c r="M48" i="58"/>
  <c r="M35" i="58" s="1"/>
  <c r="L48" i="58"/>
  <c r="K48" i="58"/>
  <c r="J48" i="58"/>
  <c r="D48" i="58"/>
  <c r="D35" i="58" s="1"/>
  <c r="M42" i="58"/>
  <c r="L42" i="58"/>
  <c r="K42" i="58"/>
  <c r="J42" i="58"/>
  <c r="J35" i="58" s="1"/>
  <c r="D42" i="58"/>
  <c r="M31" i="58"/>
  <c r="M30" i="58"/>
  <c r="L31" i="58"/>
  <c r="L30" i="58"/>
  <c r="K31" i="58"/>
  <c r="K30" i="58"/>
  <c r="J31" i="58"/>
  <c r="J30" i="58"/>
  <c r="D31" i="58"/>
  <c r="D30" i="58"/>
  <c r="I21" i="58"/>
  <c r="H21" i="58"/>
  <c r="D21" i="58"/>
  <c r="M72" i="59"/>
  <c r="L72" i="59"/>
  <c r="K72" i="59"/>
  <c r="J72" i="59"/>
  <c r="D72" i="59"/>
  <c r="M69" i="59"/>
  <c r="L69" i="59"/>
  <c r="K69" i="59"/>
  <c r="J69" i="59"/>
  <c r="D69" i="59"/>
  <c r="M66" i="59"/>
  <c r="L66" i="59"/>
  <c r="L64" i="59"/>
  <c r="L63" i="59" s="1"/>
  <c r="K66" i="59"/>
  <c r="J66" i="59"/>
  <c r="D66" i="59"/>
  <c r="M58" i="59"/>
  <c r="L58" i="59"/>
  <c r="K58" i="59"/>
  <c r="J58" i="59"/>
  <c r="D58" i="59"/>
  <c r="M54" i="59"/>
  <c r="L54" i="59"/>
  <c r="K54" i="59"/>
  <c r="J54" i="59"/>
  <c r="D54" i="59"/>
  <c r="M51" i="59"/>
  <c r="L51" i="59"/>
  <c r="K51" i="59"/>
  <c r="J51" i="59"/>
  <c r="D51" i="59"/>
  <c r="M48" i="59"/>
  <c r="L48" i="59"/>
  <c r="K48" i="59"/>
  <c r="J48" i="59"/>
  <c r="D48" i="59"/>
  <c r="D35" i="59" s="1"/>
  <c r="M42" i="59"/>
  <c r="L42" i="59"/>
  <c r="K42" i="59"/>
  <c r="J42" i="59"/>
  <c r="D42" i="59"/>
  <c r="M31" i="59"/>
  <c r="M30" i="59"/>
  <c r="L31" i="59"/>
  <c r="L30" i="59"/>
  <c r="K31" i="59"/>
  <c r="K30" i="59"/>
  <c r="J31" i="59"/>
  <c r="J30" i="59"/>
  <c r="D31" i="59"/>
  <c r="D30" i="59"/>
  <c r="I21" i="59"/>
  <c r="H21" i="59"/>
  <c r="D21" i="59"/>
  <c r="M72" i="60"/>
  <c r="L72" i="60"/>
  <c r="K72" i="60"/>
  <c r="J72" i="60"/>
  <c r="D72" i="60"/>
  <c r="M69" i="60"/>
  <c r="L69" i="60"/>
  <c r="K69" i="60"/>
  <c r="J69" i="60"/>
  <c r="D69" i="60"/>
  <c r="M66" i="60"/>
  <c r="L66" i="60"/>
  <c r="K66" i="60"/>
  <c r="J66" i="60"/>
  <c r="D66" i="60"/>
  <c r="M58" i="60"/>
  <c r="L58" i="60"/>
  <c r="K58" i="60"/>
  <c r="J58" i="60"/>
  <c r="D58" i="60"/>
  <c r="M54" i="60"/>
  <c r="L54" i="60"/>
  <c r="K54" i="60"/>
  <c r="J54" i="60"/>
  <c r="D54" i="60"/>
  <c r="M51" i="60"/>
  <c r="L51" i="60"/>
  <c r="K51" i="60"/>
  <c r="J51" i="60"/>
  <c r="D51" i="60"/>
  <c r="M48" i="60"/>
  <c r="L48" i="60"/>
  <c r="K48" i="60"/>
  <c r="J48" i="60"/>
  <c r="D48" i="60"/>
  <c r="M42" i="60"/>
  <c r="L42" i="60"/>
  <c r="K42" i="60"/>
  <c r="J42" i="60"/>
  <c r="D42" i="60"/>
  <c r="D35" i="60" s="1"/>
  <c r="M31" i="60"/>
  <c r="M30" i="60" s="1"/>
  <c r="L31" i="60"/>
  <c r="L30" i="60" s="1"/>
  <c r="K31" i="60"/>
  <c r="K30" i="60" s="1"/>
  <c r="J31" i="60"/>
  <c r="J30" i="60" s="1"/>
  <c r="D31" i="60"/>
  <c r="D30" i="60" s="1"/>
  <c r="D29" i="60"/>
  <c r="I21" i="60"/>
  <c r="H21" i="60"/>
  <c r="D21" i="60"/>
  <c r="M72" i="279"/>
  <c r="L72" i="279"/>
  <c r="K72" i="279"/>
  <c r="J72" i="279"/>
  <c r="D72" i="279"/>
  <c r="M69" i="279"/>
  <c r="L69" i="279"/>
  <c r="K69" i="279"/>
  <c r="J69" i="279"/>
  <c r="D69" i="279"/>
  <c r="M66" i="279"/>
  <c r="M64" i="279" s="1"/>
  <c r="L66" i="279"/>
  <c r="K66" i="279"/>
  <c r="J66" i="279"/>
  <c r="J64" i="279" s="1"/>
  <c r="J63" i="279" s="1"/>
  <c r="D66" i="279"/>
  <c r="M58" i="279"/>
  <c r="L58" i="279"/>
  <c r="K58" i="279"/>
  <c r="J58" i="279"/>
  <c r="D58" i="279"/>
  <c r="M54" i="279"/>
  <c r="L54" i="279"/>
  <c r="K54" i="279"/>
  <c r="J54" i="279"/>
  <c r="D54" i="279"/>
  <c r="M51" i="279"/>
  <c r="L51" i="279"/>
  <c r="K51" i="279"/>
  <c r="J51" i="279"/>
  <c r="D51" i="279"/>
  <c r="M48" i="279"/>
  <c r="L48" i="279"/>
  <c r="K48" i="279"/>
  <c r="J48" i="279"/>
  <c r="D48" i="279"/>
  <c r="M42" i="279"/>
  <c r="L42" i="279"/>
  <c r="K42" i="279"/>
  <c r="J42" i="279"/>
  <c r="D42" i="279"/>
  <c r="D35" i="279" s="1"/>
  <c r="M31" i="279"/>
  <c r="M30" i="279" s="1"/>
  <c r="L31" i="279"/>
  <c r="L30" i="279" s="1"/>
  <c r="K31" i="279"/>
  <c r="K30" i="279" s="1"/>
  <c r="J31" i="279"/>
  <c r="J30" i="279" s="1"/>
  <c r="D31" i="279"/>
  <c r="D30" i="279" s="1"/>
  <c r="I21" i="279"/>
  <c r="H21" i="279"/>
  <c r="D21" i="279"/>
  <c r="M72" i="280"/>
  <c r="L72" i="280"/>
  <c r="K72" i="280"/>
  <c r="J72" i="280"/>
  <c r="D72" i="280"/>
  <c r="M69" i="280"/>
  <c r="L69" i="280"/>
  <c r="K69" i="280"/>
  <c r="J69" i="280"/>
  <c r="D69" i="280"/>
  <c r="M66" i="280"/>
  <c r="M64" i="280"/>
  <c r="M63" i="280" s="1"/>
  <c r="L66" i="280"/>
  <c r="K66" i="280"/>
  <c r="K64" i="280"/>
  <c r="K63" i="280" s="1"/>
  <c r="J66" i="280"/>
  <c r="D66" i="280"/>
  <c r="M58" i="280"/>
  <c r="L58" i="280"/>
  <c r="K58" i="280"/>
  <c r="J58" i="280"/>
  <c r="D58" i="280"/>
  <c r="M54" i="280"/>
  <c r="L54" i="280"/>
  <c r="K54" i="280"/>
  <c r="J54" i="280"/>
  <c r="D54" i="280"/>
  <c r="M51" i="280"/>
  <c r="L51" i="280"/>
  <c r="K51" i="280"/>
  <c r="J51" i="280"/>
  <c r="D51" i="280"/>
  <c r="M48" i="280"/>
  <c r="L48" i="280"/>
  <c r="K48" i="280"/>
  <c r="J48" i="280"/>
  <c r="D48" i="280"/>
  <c r="M42" i="280"/>
  <c r="M35" i="280" s="1"/>
  <c r="L42" i="280"/>
  <c r="K42" i="280"/>
  <c r="J42" i="280"/>
  <c r="D42" i="280"/>
  <c r="M31" i="280"/>
  <c r="M30" i="280" s="1"/>
  <c r="M29" i="280" s="1"/>
  <c r="M27" i="280" s="1"/>
  <c r="L31" i="280"/>
  <c r="L30" i="280" s="1"/>
  <c r="K31" i="280"/>
  <c r="K30" i="280" s="1"/>
  <c r="J31" i="280"/>
  <c r="J30" i="280" s="1"/>
  <c r="D31" i="280"/>
  <c r="D30" i="280" s="1"/>
  <c r="I21" i="280"/>
  <c r="H21" i="280"/>
  <c r="D21" i="280"/>
  <c r="M72" i="281"/>
  <c r="L72" i="281"/>
  <c r="K72" i="281"/>
  <c r="J72" i="281"/>
  <c r="D72" i="281"/>
  <c r="M69" i="281"/>
  <c r="L69" i="281"/>
  <c r="K69" i="281"/>
  <c r="J69" i="281"/>
  <c r="D69" i="281"/>
  <c r="D64" i="281" s="1"/>
  <c r="D63" i="281" s="1"/>
  <c r="M66" i="281"/>
  <c r="L66" i="281"/>
  <c r="K66" i="281"/>
  <c r="K64" i="281"/>
  <c r="K63" i="281" s="1"/>
  <c r="J66" i="281"/>
  <c r="D66" i="281"/>
  <c r="M58" i="281"/>
  <c r="L58" i="281"/>
  <c r="K58" i="281"/>
  <c r="J58" i="281"/>
  <c r="D58" i="281"/>
  <c r="M54" i="281"/>
  <c r="L54" i="281"/>
  <c r="K54" i="281"/>
  <c r="J54" i="281"/>
  <c r="D54" i="281"/>
  <c r="M51" i="281"/>
  <c r="L51" i="281"/>
  <c r="K51" i="281"/>
  <c r="J51" i="281"/>
  <c r="D51" i="281"/>
  <c r="M48" i="281"/>
  <c r="L48" i="281"/>
  <c r="K48" i="281"/>
  <c r="J48" i="281"/>
  <c r="D48" i="281"/>
  <c r="M42" i="281"/>
  <c r="L42" i="281"/>
  <c r="K42" i="281"/>
  <c r="J42" i="281"/>
  <c r="D42" i="281"/>
  <c r="M31" i="281"/>
  <c r="M30" i="281"/>
  <c r="L31" i="281"/>
  <c r="L30" i="281"/>
  <c r="K31" i="281"/>
  <c r="K30" i="281"/>
  <c r="J31" i="281"/>
  <c r="J30" i="281"/>
  <c r="D31" i="281"/>
  <c r="D30" i="281"/>
  <c r="I21" i="281"/>
  <c r="H21" i="281"/>
  <c r="D21" i="281"/>
  <c r="M72" i="282"/>
  <c r="L72" i="282"/>
  <c r="K72" i="282"/>
  <c r="J72" i="282"/>
  <c r="D72" i="282"/>
  <c r="M69" i="282"/>
  <c r="L69" i="282"/>
  <c r="K69" i="282"/>
  <c r="J69" i="282"/>
  <c r="D69" i="282"/>
  <c r="M66" i="282"/>
  <c r="M64" i="282" s="1"/>
  <c r="M63" i="282" s="1"/>
  <c r="L66" i="282"/>
  <c r="K66" i="282"/>
  <c r="J66" i="282"/>
  <c r="D66" i="282"/>
  <c r="M58" i="282"/>
  <c r="L58" i="282"/>
  <c r="K58" i="282"/>
  <c r="J58" i="282"/>
  <c r="D58" i="282"/>
  <c r="M54" i="282"/>
  <c r="L54" i="282"/>
  <c r="K54" i="282"/>
  <c r="J54" i="282"/>
  <c r="D54" i="282"/>
  <c r="M51" i="282"/>
  <c r="L51" i="282"/>
  <c r="K51" i="282"/>
  <c r="J51" i="282"/>
  <c r="D51" i="282"/>
  <c r="M48" i="282"/>
  <c r="L48" i="282"/>
  <c r="K48" i="282"/>
  <c r="J48" i="282"/>
  <c r="J35" i="282"/>
  <c r="D48" i="282"/>
  <c r="M42" i="282"/>
  <c r="L42" i="282"/>
  <c r="K42" i="282"/>
  <c r="J42" i="282"/>
  <c r="D42" i="282"/>
  <c r="M31" i="282"/>
  <c r="M30" i="282" s="1"/>
  <c r="L31" i="282"/>
  <c r="L30" i="282" s="1"/>
  <c r="K31" i="282"/>
  <c r="K30" i="282" s="1"/>
  <c r="J31" i="282"/>
  <c r="J30" i="282" s="1"/>
  <c r="D31" i="282"/>
  <c r="D30" i="282" s="1"/>
  <c r="I21" i="282"/>
  <c r="H21" i="282"/>
  <c r="D21" i="282"/>
  <c r="M72" i="283"/>
  <c r="L72" i="283"/>
  <c r="K72" i="283"/>
  <c r="J72" i="283"/>
  <c r="D72" i="283"/>
  <c r="M69" i="283"/>
  <c r="L69" i="283"/>
  <c r="K69" i="283"/>
  <c r="J69" i="283"/>
  <c r="D69" i="283"/>
  <c r="M66" i="283"/>
  <c r="L66" i="283"/>
  <c r="K66" i="283"/>
  <c r="J66" i="283"/>
  <c r="D66" i="283"/>
  <c r="M58" i="283"/>
  <c r="L58" i="283"/>
  <c r="K58" i="283"/>
  <c r="J58" i="283"/>
  <c r="D58" i="283"/>
  <c r="M54" i="283"/>
  <c r="L54" i="283"/>
  <c r="K54" i="283"/>
  <c r="J54" i="283"/>
  <c r="D54" i="283"/>
  <c r="M51" i="283"/>
  <c r="L51" i="283"/>
  <c r="K51" i="283"/>
  <c r="J51" i="283"/>
  <c r="D51" i="283"/>
  <c r="M48" i="283"/>
  <c r="M35" i="283"/>
  <c r="L48" i="283"/>
  <c r="K48" i="283"/>
  <c r="K35" i="283" s="1"/>
  <c r="J48" i="283"/>
  <c r="D48" i="283"/>
  <c r="M42" i="283"/>
  <c r="L42" i="283"/>
  <c r="K42" i="283"/>
  <c r="J42" i="283"/>
  <c r="D42" i="283"/>
  <c r="M31" i="283"/>
  <c r="M30" i="283"/>
  <c r="L31" i="283"/>
  <c r="L30" i="283" s="1"/>
  <c r="K31" i="283"/>
  <c r="K30" i="283" s="1"/>
  <c r="J31" i="283"/>
  <c r="J30" i="283" s="1"/>
  <c r="D31" i="283"/>
  <c r="D30" i="283" s="1"/>
  <c r="I21" i="283"/>
  <c r="H21" i="283"/>
  <c r="D21" i="283"/>
  <c r="M72" i="284"/>
  <c r="L72" i="284"/>
  <c r="K72" i="284"/>
  <c r="J72" i="284"/>
  <c r="D72" i="284"/>
  <c r="M69" i="284"/>
  <c r="L69" i="284"/>
  <c r="K69" i="284"/>
  <c r="J69" i="284"/>
  <c r="D69" i="284"/>
  <c r="M66" i="284"/>
  <c r="L66" i="284"/>
  <c r="L64" i="284" s="1"/>
  <c r="L63" i="284" s="1"/>
  <c r="K66" i="284"/>
  <c r="J66" i="284"/>
  <c r="D66" i="284"/>
  <c r="M58" i="284"/>
  <c r="L58" i="284"/>
  <c r="K58" i="284"/>
  <c r="J58" i="284"/>
  <c r="D58" i="284"/>
  <c r="M54" i="284"/>
  <c r="L54" i="284"/>
  <c r="K54" i="284"/>
  <c r="J54" i="284"/>
  <c r="D54" i="284"/>
  <c r="M51" i="284"/>
  <c r="L51" i="284"/>
  <c r="K51" i="284"/>
  <c r="J51" i="284"/>
  <c r="D51" i="284"/>
  <c r="M48" i="284"/>
  <c r="L48" i="284"/>
  <c r="K48" i="284"/>
  <c r="J48" i="284"/>
  <c r="D48" i="284"/>
  <c r="M42" i="284"/>
  <c r="L42" i="284"/>
  <c r="K42" i="284"/>
  <c r="J42" i="284"/>
  <c r="D42" i="284"/>
  <c r="D35" i="284" s="1"/>
  <c r="M31" i="284"/>
  <c r="M30" i="284" s="1"/>
  <c r="L31" i="284"/>
  <c r="L30" i="284" s="1"/>
  <c r="K31" i="284"/>
  <c r="K30" i="284" s="1"/>
  <c r="J31" i="284"/>
  <c r="J30" i="284"/>
  <c r="D31" i="284"/>
  <c r="D30" i="284"/>
  <c r="I21" i="284"/>
  <c r="H21" i="284"/>
  <c r="D21" i="284"/>
  <c r="M72" i="285"/>
  <c r="L72" i="285"/>
  <c r="K72" i="285"/>
  <c r="J72" i="285"/>
  <c r="D72" i="285"/>
  <c r="M69" i="285"/>
  <c r="L69" i="285"/>
  <c r="K69" i="285"/>
  <c r="J69" i="285"/>
  <c r="D69" i="285"/>
  <c r="M66" i="285"/>
  <c r="L66" i="285"/>
  <c r="L64" i="285"/>
  <c r="L63" i="285" s="1"/>
  <c r="K66" i="285"/>
  <c r="J66" i="285"/>
  <c r="D66" i="285"/>
  <c r="M58" i="285"/>
  <c r="L58" i="285"/>
  <c r="K58" i="285"/>
  <c r="J58" i="285"/>
  <c r="D58" i="285"/>
  <c r="M54" i="285"/>
  <c r="L54" i="285"/>
  <c r="K54" i="285"/>
  <c r="J54" i="285"/>
  <c r="D54" i="285"/>
  <c r="M51" i="285"/>
  <c r="L51" i="285"/>
  <c r="K51" i="285"/>
  <c r="J51" i="285"/>
  <c r="D51" i="285"/>
  <c r="M48" i="285"/>
  <c r="L48" i="285"/>
  <c r="K48" i="285"/>
  <c r="J48" i="285"/>
  <c r="D48" i="285"/>
  <c r="M42" i="285"/>
  <c r="L42" i="285"/>
  <c r="L35" i="285" s="1"/>
  <c r="K42" i="285"/>
  <c r="J42" i="285"/>
  <c r="D42" i="285"/>
  <c r="M31" i="285"/>
  <c r="M30" i="285"/>
  <c r="L31" i="285"/>
  <c r="L30" i="285"/>
  <c r="K31" i="285"/>
  <c r="K30" i="285"/>
  <c r="J31" i="285"/>
  <c r="J30" i="285"/>
  <c r="D31" i="285"/>
  <c r="D30" i="285"/>
  <c r="I21" i="285"/>
  <c r="H21" i="285"/>
  <c r="D21" i="285"/>
  <c r="M72" i="286"/>
  <c r="L72" i="286"/>
  <c r="K72" i="286"/>
  <c r="J72" i="286"/>
  <c r="D72" i="286"/>
  <c r="M69" i="286"/>
  <c r="L69" i="286"/>
  <c r="K69" i="286"/>
  <c r="J69" i="286"/>
  <c r="D69" i="286"/>
  <c r="M66" i="286"/>
  <c r="L66" i="286"/>
  <c r="K66" i="286"/>
  <c r="J66" i="286"/>
  <c r="D66" i="286"/>
  <c r="M58" i="286"/>
  <c r="L58" i="286"/>
  <c r="K58" i="286"/>
  <c r="J58" i="286"/>
  <c r="D58" i="286"/>
  <c r="M54" i="286"/>
  <c r="L54" i="286"/>
  <c r="K54" i="286"/>
  <c r="J54" i="286"/>
  <c r="D54" i="286"/>
  <c r="M51" i="286"/>
  <c r="L51" i="286"/>
  <c r="K51" i="286"/>
  <c r="J51" i="286"/>
  <c r="D51" i="286"/>
  <c r="M48" i="286"/>
  <c r="L48" i="286"/>
  <c r="K48" i="286"/>
  <c r="J48" i="286"/>
  <c r="D48" i="286"/>
  <c r="M42" i="286"/>
  <c r="L42" i="286"/>
  <c r="K42" i="286"/>
  <c r="J42" i="286"/>
  <c r="D42" i="286"/>
  <c r="M31" i="286"/>
  <c r="M30" i="286" s="1"/>
  <c r="L31" i="286"/>
  <c r="L30" i="286" s="1"/>
  <c r="K31" i="286"/>
  <c r="K30" i="286" s="1"/>
  <c r="J31" i="286"/>
  <c r="J30" i="286" s="1"/>
  <c r="D31" i="286"/>
  <c r="D30" i="286" s="1"/>
  <c r="I21" i="286"/>
  <c r="H21" i="286"/>
  <c r="D21" i="286"/>
  <c r="M72" i="287"/>
  <c r="L72" i="287"/>
  <c r="K72" i="287"/>
  <c r="J72" i="287"/>
  <c r="D72" i="287"/>
  <c r="M69" i="287"/>
  <c r="L69" i="287"/>
  <c r="K69" i="287"/>
  <c r="J69" i="287"/>
  <c r="D69" i="287"/>
  <c r="M66" i="287"/>
  <c r="L66" i="287"/>
  <c r="K66" i="287"/>
  <c r="J66" i="287"/>
  <c r="D66" i="287"/>
  <c r="M58" i="287"/>
  <c r="L58" i="287"/>
  <c r="K58" i="287"/>
  <c r="J58" i="287"/>
  <c r="D58" i="287"/>
  <c r="M54" i="287"/>
  <c r="L54" i="287"/>
  <c r="K54" i="287"/>
  <c r="J54" i="287"/>
  <c r="D54" i="287"/>
  <c r="M51" i="287"/>
  <c r="L51" i="287"/>
  <c r="K51" i="287"/>
  <c r="J51" i="287"/>
  <c r="D51" i="287"/>
  <c r="M48" i="287"/>
  <c r="L48" i="287"/>
  <c r="K48" i="287"/>
  <c r="J48" i="287"/>
  <c r="D48" i="287"/>
  <c r="M42" i="287"/>
  <c r="L42" i="287"/>
  <c r="K42" i="287"/>
  <c r="K35" i="287" s="1"/>
  <c r="J42" i="287"/>
  <c r="D42" i="287"/>
  <c r="M31" i="287"/>
  <c r="M30" i="287" s="1"/>
  <c r="L31" i="287"/>
  <c r="L30" i="287" s="1"/>
  <c r="K31" i="287"/>
  <c r="K30" i="287" s="1"/>
  <c r="J31" i="287"/>
  <c r="J30" i="287" s="1"/>
  <c r="D31" i="287"/>
  <c r="D30" i="287" s="1"/>
  <c r="I21" i="287"/>
  <c r="H21" i="287"/>
  <c r="D21" i="287"/>
  <c r="M72" i="288"/>
  <c r="L72" i="288"/>
  <c r="K72" i="288"/>
  <c r="J72" i="288"/>
  <c r="D72" i="288"/>
  <c r="M69" i="288"/>
  <c r="L69" i="288"/>
  <c r="K69" i="288"/>
  <c r="J69" i="288"/>
  <c r="D69" i="288"/>
  <c r="M66" i="288"/>
  <c r="L66" i="288"/>
  <c r="K66" i="288"/>
  <c r="J66" i="288"/>
  <c r="D66" i="288"/>
  <c r="M58" i="288"/>
  <c r="L58" i="288"/>
  <c r="K58" i="288"/>
  <c r="J58" i="288"/>
  <c r="D58" i="288"/>
  <c r="M54" i="288"/>
  <c r="L54" i="288"/>
  <c r="K54" i="288"/>
  <c r="J54" i="288"/>
  <c r="D54" i="288"/>
  <c r="M51" i="288"/>
  <c r="L51" i="288"/>
  <c r="K51" i="288"/>
  <c r="J51" i="288"/>
  <c r="D51" i="288"/>
  <c r="M48" i="288"/>
  <c r="L48" i="288"/>
  <c r="K48" i="288"/>
  <c r="J48" i="288"/>
  <c r="D48" i="288"/>
  <c r="M42" i="288"/>
  <c r="L42" i="288"/>
  <c r="K42" i="288"/>
  <c r="J42" i="288"/>
  <c r="D42" i="288"/>
  <c r="M31" i="288"/>
  <c r="M30" i="288"/>
  <c r="L31" i="288"/>
  <c r="L30" i="288"/>
  <c r="K31" i="288"/>
  <c r="K30" i="288"/>
  <c r="J31" i="288"/>
  <c r="J30" i="288"/>
  <c r="D31" i="288"/>
  <c r="D30" i="288"/>
  <c r="I21" i="288"/>
  <c r="H21" i="288"/>
  <c r="D21" i="288"/>
  <c r="A102" i="288"/>
  <c r="G101" i="288"/>
  <c r="A101" i="288"/>
  <c r="G99" i="288"/>
  <c r="A99" i="288"/>
  <c r="F15" i="288"/>
  <c r="F14" i="288"/>
  <c r="E14" i="288"/>
  <c r="F13" i="288"/>
  <c r="E12" i="288"/>
  <c r="F12" i="288"/>
  <c r="N11" i="288"/>
  <c r="M11" i="288"/>
  <c r="A11" i="288"/>
  <c r="N10" i="288"/>
  <c r="M10" i="288"/>
  <c r="B10" i="288"/>
  <c r="N9" i="288"/>
  <c r="M9" i="288"/>
  <c r="B9" i="288"/>
  <c r="A6" i="288"/>
  <c r="K4" i="288"/>
  <c r="J4" i="288"/>
  <c r="A4" i="288"/>
  <c r="A102" i="287"/>
  <c r="G101" i="287"/>
  <c r="A101" i="287"/>
  <c r="G99" i="287"/>
  <c r="A99" i="287"/>
  <c r="F15" i="287"/>
  <c r="F14" i="287"/>
  <c r="E14" i="287"/>
  <c r="F13" i="287"/>
  <c r="E12" i="287"/>
  <c r="F12" i="287"/>
  <c r="N11" i="287"/>
  <c r="M11" i="287"/>
  <c r="A11" i="287"/>
  <c r="N10" i="287"/>
  <c r="M10" i="287"/>
  <c r="B10" i="287"/>
  <c r="N9" i="287"/>
  <c r="M9" i="287"/>
  <c r="B9" i="287"/>
  <c r="A6" i="287"/>
  <c r="K4" i="287"/>
  <c r="J4" i="287"/>
  <c r="A4" i="287"/>
  <c r="A102" i="286"/>
  <c r="G101" i="286"/>
  <c r="A101" i="286"/>
  <c r="G99" i="286"/>
  <c r="A99" i="286"/>
  <c r="F15" i="286"/>
  <c r="F14" i="286"/>
  <c r="E14" i="286"/>
  <c r="F13" i="286"/>
  <c r="E12" i="286"/>
  <c r="F12" i="286"/>
  <c r="N11" i="286"/>
  <c r="M11" i="286"/>
  <c r="A11" i="286"/>
  <c r="N10" i="286"/>
  <c r="M10" i="286"/>
  <c r="B10" i="286"/>
  <c r="N9" i="286"/>
  <c r="M9" i="286"/>
  <c r="B9" i="286"/>
  <c r="A6" i="286"/>
  <c r="K4" i="286"/>
  <c r="J4" i="286"/>
  <c r="A4" i="286"/>
  <c r="A102" i="285"/>
  <c r="G101" i="285"/>
  <c r="A101" i="285"/>
  <c r="G99" i="285"/>
  <c r="A99" i="285"/>
  <c r="F15" i="285"/>
  <c r="F14" i="285"/>
  <c r="E14" i="285"/>
  <c r="F13" i="285"/>
  <c r="E12" i="285"/>
  <c r="F12" i="285"/>
  <c r="N11" i="285"/>
  <c r="M11" i="285"/>
  <c r="A11" i="285"/>
  <c r="N10" i="285"/>
  <c r="M10" i="285"/>
  <c r="B10" i="285"/>
  <c r="N9" i="285"/>
  <c r="M9" i="285"/>
  <c r="B9" i="285"/>
  <c r="A6" i="285"/>
  <c r="K4" i="285"/>
  <c r="J4" i="285"/>
  <c r="A4" i="285"/>
  <c r="A102" i="284"/>
  <c r="G101" i="284"/>
  <c r="A101" i="284"/>
  <c r="G99" i="284"/>
  <c r="A99" i="284"/>
  <c r="F15" i="284"/>
  <c r="F14" i="284"/>
  <c r="E14" i="284"/>
  <c r="F13" i="284"/>
  <c r="E12" i="284"/>
  <c r="F12" i="284"/>
  <c r="N11" i="284"/>
  <c r="M11" i="284"/>
  <c r="A11" i="284"/>
  <c r="N10" i="284"/>
  <c r="M10" i="284"/>
  <c r="B10" i="284"/>
  <c r="N9" i="284"/>
  <c r="M9" i="284"/>
  <c r="B9" i="284"/>
  <c r="A6" i="284"/>
  <c r="K4" i="284"/>
  <c r="J4" i="284"/>
  <c r="A4" i="284"/>
  <c r="A102" i="283"/>
  <c r="G101" i="283"/>
  <c r="A101" i="283"/>
  <c r="G99" i="283"/>
  <c r="A99" i="283"/>
  <c r="F15" i="283"/>
  <c r="F14" i="283"/>
  <c r="E14" i="283"/>
  <c r="F13" i="283"/>
  <c r="E12" i="283"/>
  <c r="F12" i="283"/>
  <c r="N11" i="283"/>
  <c r="M11" i="283"/>
  <c r="A11" i="283"/>
  <c r="N10" i="283"/>
  <c r="M10" i="283"/>
  <c r="B10" i="283"/>
  <c r="N9" i="283"/>
  <c r="M9" i="283"/>
  <c r="B9" i="283"/>
  <c r="A6" i="283"/>
  <c r="K4" i="283"/>
  <c r="J4" i="283"/>
  <c r="A4" i="283"/>
  <c r="A102" i="282"/>
  <c r="G101" i="282"/>
  <c r="A101" i="282"/>
  <c r="G99" i="282"/>
  <c r="A99" i="282"/>
  <c r="F15" i="282"/>
  <c r="F14" i="282"/>
  <c r="E14" i="282"/>
  <c r="F13" i="282"/>
  <c r="E12" i="282"/>
  <c r="F12" i="282"/>
  <c r="N11" i="282"/>
  <c r="M11" i="282"/>
  <c r="A11" i="282"/>
  <c r="N10" i="282"/>
  <c r="M10" i="282"/>
  <c r="B10" i="282"/>
  <c r="N9" i="282"/>
  <c r="M9" i="282"/>
  <c r="B9" i="282"/>
  <c r="A6" i="282"/>
  <c r="K4" i="282"/>
  <c r="J4" i="282"/>
  <c r="A4" i="282"/>
  <c r="A102" i="281"/>
  <c r="G101" i="281"/>
  <c r="A101" i="281"/>
  <c r="G99" i="281"/>
  <c r="A99" i="281"/>
  <c r="F15" i="281"/>
  <c r="F14" i="281"/>
  <c r="E14" i="281"/>
  <c r="F13" i="281"/>
  <c r="E12" i="281"/>
  <c r="F12" i="281"/>
  <c r="N11" i="281"/>
  <c r="M11" i="281"/>
  <c r="A11" i="281"/>
  <c r="N10" i="281"/>
  <c r="M10" i="281"/>
  <c r="B10" i="281"/>
  <c r="N9" i="281"/>
  <c r="M9" i="281"/>
  <c r="B9" i="281"/>
  <c r="A6" i="281"/>
  <c r="K4" i="281"/>
  <c r="J4" i="281"/>
  <c r="A4" i="281"/>
  <c r="A102" i="280"/>
  <c r="G101" i="280"/>
  <c r="A101" i="280"/>
  <c r="G99" i="280"/>
  <c r="A99" i="280"/>
  <c r="F15" i="280"/>
  <c r="F14" i="280"/>
  <c r="E14" i="280"/>
  <c r="F13" i="280"/>
  <c r="E12" i="280"/>
  <c r="F12" i="280"/>
  <c r="N11" i="280"/>
  <c r="M11" i="280"/>
  <c r="A11" i="280"/>
  <c r="N10" i="280"/>
  <c r="M10" i="280"/>
  <c r="B10" i="280"/>
  <c r="N9" i="280"/>
  <c r="M9" i="280"/>
  <c r="B9" i="280"/>
  <c r="A6" i="280"/>
  <c r="K4" i="280"/>
  <c r="J4" i="280"/>
  <c r="A4" i="280"/>
  <c r="A102" i="279"/>
  <c r="G101" i="279"/>
  <c r="A101" i="279"/>
  <c r="G99" i="279"/>
  <c r="A99" i="279"/>
  <c r="F15" i="279"/>
  <c r="F14" i="279"/>
  <c r="E14" i="279"/>
  <c r="F13" i="279"/>
  <c r="E12" i="279"/>
  <c r="F12" i="279"/>
  <c r="N11" i="279"/>
  <c r="M11" i="279"/>
  <c r="A11" i="279"/>
  <c r="N10" i="279"/>
  <c r="M10" i="279"/>
  <c r="B10" i="279"/>
  <c r="N9" i="279"/>
  <c r="M9" i="279"/>
  <c r="B9" i="279"/>
  <c r="A6" i="279"/>
  <c r="K4" i="279"/>
  <c r="J4" i="279"/>
  <c r="A4" i="279"/>
  <c r="F86" i="1"/>
  <c r="G86" i="1"/>
  <c r="H86" i="1"/>
  <c r="I86" i="1"/>
  <c r="D86" i="1"/>
  <c r="E85" i="1"/>
  <c r="E86" i="1"/>
  <c r="E24" i="1"/>
  <c r="E25" i="1"/>
  <c r="D27" i="1"/>
  <c r="E27" i="1"/>
  <c r="F27" i="1"/>
  <c r="G27" i="1"/>
  <c r="H27" i="1"/>
  <c r="I27" i="1"/>
  <c r="D28" i="1"/>
  <c r="E28" i="1"/>
  <c r="F28" i="1"/>
  <c r="G28" i="1"/>
  <c r="H28" i="1"/>
  <c r="I28" i="1"/>
  <c r="D29" i="1"/>
  <c r="E29" i="1"/>
  <c r="F29" i="1"/>
  <c r="G29" i="1"/>
  <c r="H29" i="1"/>
  <c r="I29" i="1"/>
  <c r="E30" i="1"/>
  <c r="D31" i="1"/>
  <c r="E31" i="1"/>
  <c r="F31" i="1"/>
  <c r="G31" i="1"/>
  <c r="H31" i="1"/>
  <c r="I31" i="1"/>
  <c r="D32" i="1"/>
  <c r="E32" i="1"/>
  <c r="F32" i="1"/>
  <c r="G32" i="1"/>
  <c r="H32" i="1"/>
  <c r="I32" i="1"/>
  <c r="D33" i="1"/>
  <c r="E33" i="1"/>
  <c r="F33" i="1"/>
  <c r="G33" i="1"/>
  <c r="H33" i="1"/>
  <c r="I33" i="1"/>
  <c r="D34" i="1"/>
  <c r="E34" i="1"/>
  <c r="F34" i="1"/>
  <c r="G34" i="1"/>
  <c r="H34" i="1"/>
  <c r="I34" i="1"/>
  <c r="D35" i="1"/>
  <c r="E35" i="1"/>
  <c r="F35" i="1"/>
  <c r="G35" i="1"/>
  <c r="H35" i="1"/>
  <c r="I35" i="1"/>
  <c r="D36" i="1"/>
  <c r="E36" i="1"/>
  <c r="F36" i="1"/>
  <c r="G36" i="1"/>
  <c r="H36" i="1"/>
  <c r="I36" i="1"/>
  <c r="E37" i="1"/>
  <c r="D38" i="1"/>
  <c r="E38" i="1"/>
  <c r="F38" i="1"/>
  <c r="G38" i="1"/>
  <c r="H38" i="1"/>
  <c r="I38" i="1"/>
  <c r="D39" i="1"/>
  <c r="E39" i="1"/>
  <c r="F39" i="1"/>
  <c r="G39" i="1"/>
  <c r="H39" i="1"/>
  <c r="I39" i="1"/>
  <c r="D40" i="1"/>
  <c r="E40" i="1"/>
  <c r="F40" i="1"/>
  <c r="G40" i="1"/>
  <c r="H40" i="1"/>
  <c r="I40" i="1"/>
  <c r="D41" i="1"/>
  <c r="E41" i="1"/>
  <c r="F41" i="1"/>
  <c r="G41" i="1"/>
  <c r="H41" i="1"/>
  <c r="I41" i="1"/>
  <c r="D42" i="1"/>
  <c r="E42" i="1"/>
  <c r="F42" i="1"/>
  <c r="G42" i="1"/>
  <c r="H42" i="1"/>
  <c r="I42" i="1"/>
  <c r="E43" i="1"/>
  <c r="D44" i="1"/>
  <c r="E44" i="1"/>
  <c r="F44" i="1"/>
  <c r="G44" i="1"/>
  <c r="H44" i="1"/>
  <c r="I44" i="1"/>
  <c r="D45" i="1"/>
  <c r="E45" i="1"/>
  <c r="F45" i="1"/>
  <c r="G45" i="1"/>
  <c r="H45" i="1"/>
  <c r="I45" i="1"/>
  <c r="D47" i="1"/>
  <c r="E47" i="1"/>
  <c r="F47" i="1"/>
  <c r="G47" i="1"/>
  <c r="H47" i="1"/>
  <c r="I47" i="1"/>
  <c r="D48" i="1"/>
  <c r="E48" i="1"/>
  <c r="F48" i="1"/>
  <c r="G48" i="1"/>
  <c r="H48" i="1"/>
  <c r="I48" i="1"/>
  <c r="D50" i="1"/>
  <c r="E50" i="1"/>
  <c r="F50" i="1"/>
  <c r="G50" i="1"/>
  <c r="H50" i="1"/>
  <c r="I50" i="1"/>
  <c r="D51" i="1"/>
  <c r="E51" i="1"/>
  <c r="F51" i="1"/>
  <c r="G51" i="1"/>
  <c r="H51" i="1"/>
  <c r="I51" i="1"/>
  <c r="D52" i="1"/>
  <c r="E52" i="1"/>
  <c r="F52" i="1"/>
  <c r="G52" i="1"/>
  <c r="H52" i="1"/>
  <c r="I52" i="1"/>
  <c r="E53" i="1"/>
  <c r="D54" i="1"/>
  <c r="E54" i="1"/>
  <c r="F54" i="1"/>
  <c r="G54" i="1"/>
  <c r="H54" i="1"/>
  <c r="I54" i="1"/>
  <c r="D55" i="1"/>
  <c r="E55" i="1"/>
  <c r="F55" i="1"/>
  <c r="G55" i="1"/>
  <c r="H55" i="1"/>
  <c r="I55" i="1"/>
  <c r="D56" i="1"/>
  <c r="E56" i="1"/>
  <c r="F56" i="1"/>
  <c r="G56" i="1"/>
  <c r="H56" i="1"/>
  <c r="I56" i="1"/>
  <c r="D57" i="1"/>
  <c r="E57" i="1"/>
  <c r="F57" i="1"/>
  <c r="G57" i="1"/>
  <c r="H57" i="1"/>
  <c r="I57" i="1"/>
  <c r="D60" i="1"/>
  <c r="E60" i="1"/>
  <c r="F60" i="1"/>
  <c r="G60" i="1"/>
  <c r="H60" i="1"/>
  <c r="I60" i="1"/>
  <c r="D62" i="1"/>
  <c r="E62" i="1"/>
  <c r="F62" i="1"/>
  <c r="G62" i="1"/>
  <c r="H62" i="1"/>
  <c r="I62" i="1"/>
  <c r="D63" i="1"/>
  <c r="E63" i="1"/>
  <c r="F63" i="1"/>
  <c r="G63" i="1"/>
  <c r="H63" i="1"/>
  <c r="I63" i="1"/>
  <c r="D65" i="1"/>
  <c r="E65" i="1"/>
  <c r="F65" i="1"/>
  <c r="G65" i="1"/>
  <c r="H65" i="1"/>
  <c r="I65" i="1"/>
  <c r="D66" i="1"/>
  <c r="E66" i="1"/>
  <c r="F66" i="1"/>
  <c r="G66" i="1"/>
  <c r="H66" i="1"/>
  <c r="I66" i="1"/>
  <c r="D68" i="1"/>
  <c r="E68" i="1"/>
  <c r="F68" i="1"/>
  <c r="G68" i="1"/>
  <c r="H68" i="1"/>
  <c r="I68" i="1"/>
  <c r="D69" i="1"/>
  <c r="E69" i="1"/>
  <c r="F69" i="1"/>
  <c r="G69" i="1"/>
  <c r="H69" i="1"/>
  <c r="I69" i="1"/>
  <c r="D70" i="1"/>
  <c r="E70" i="1"/>
  <c r="F70" i="1"/>
  <c r="G70" i="1"/>
  <c r="H70" i="1"/>
  <c r="I70" i="1"/>
  <c r="D71" i="1"/>
  <c r="E71" i="1"/>
  <c r="F71" i="1"/>
  <c r="G71" i="1"/>
  <c r="H71" i="1"/>
  <c r="I71" i="1"/>
  <c r="D72" i="1"/>
  <c r="E72" i="1"/>
  <c r="F72" i="1"/>
  <c r="G72" i="1"/>
  <c r="H72" i="1"/>
  <c r="I72" i="1"/>
  <c r="D74" i="1"/>
  <c r="E74" i="1"/>
  <c r="F74" i="1"/>
  <c r="G74" i="1"/>
  <c r="H74" i="1"/>
  <c r="I74" i="1"/>
  <c r="D75" i="1"/>
  <c r="E75" i="1"/>
  <c r="F75" i="1"/>
  <c r="G75" i="1"/>
  <c r="H75" i="1"/>
  <c r="I75" i="1"/>
  <c r="D76" i="1"/>
  <c r="E76" i="1"/>
  <c r="F76" i="1"/>
  <c r="G76" i="1"/>
  <c r="H76" i="1"/>
  <c r="I76" i="1"/>
  <c r="D77" i="1"/>
  <c r="E77" i="1"/>
  <c r="F77" i="1"/>
  <c r="G77" i="1"/>
  <c r="H77" i="1"/>
  <c r="I77" i="1"/>
  <c r="D80" i="1"/>
  <c r="E80" i="1"/>
  <c r="F80" i="1"/>
  <c r="G80" i="1"/>
  <c r="H80" i="1"/>
  <c r="I80" i="1"/>
  <c r="D81" i="1"/>
  <c r="E81" i="1"/>
  <c r="F81" i="1"/>
  <c r="G81" i="1"/>
  <c r="H81" i="1"/>
  <c r="I81" i="1"/>
  <c r="D82" i="1"/>
  <c r="E82" i="1"/>
  <c r="F82" i="1"/>
  <c r="G82" i="1"/>
  <c r="H82" i="1"/>
  <c r="I82" i="1"/>
  <c r="D84" i="1"/>
  <c r="E84" i="1"/>
  <c r="F84" i="1"/>
  <c r="G84" i="1"/>
  <c r="H84" i="1"/>
  <c r="I84" i="1"/>
  <c r="J86" i="22"/>
  <c r="J84" i="22"/>
  <c r="I83" i="22"/>
  <c r="H83" i="22"/>
  <c r="G83" i="22"/>
  <c r="F83" i="22"/>
  <c r="E83" i="22"/>
  <c r="D83" i="22"/>
  <c r="J82" i="22"/>
  <c r="J81" i="22"/>
  <c r="J80" i="22"/>
  <c r="I79" i="22"/>
  <c r="I78" i="22" s="1"/>
  <c r="H79" i="22"/>
  <c r="H78" i="22" s="1"/>
  <c r="G79" i="22"/>
  <c r="G78" i="22" s="1"/>
  <c r="F79" i="22"/>
  <c r="F78" i="22" s="1"/>
  <c r="E79" i="22"/>
  <c r="E78" i="22" s="1"/>
  <c r="D79" i="22"/>
  <c r="D78" i="22" s="1"/>
  <c r="J77" i="22"/>
  <c r="J76" i="22"/>
  <c r="J75" i="22"/>
  <c r="J74" i="22"/>
  <c r="I73" i="22"/>
  <c r="H73" i="22"/>
  <c r="G73" i="22"/>
  <c r="F73" i="22"/>
  <c r="E73" i="22"/>
  <c r="J72" i="22"/>
  <c r="J71" i="22"/>
  <c r="J70" i="22"/>
  <c r="J69" i="22"/>
  <c r="J68" i="22"/>
  <c r="I67" i="22"/>
  <c r="H67" i="22"/>
  <c r="G67" i="22"/>
  <c r="F67" i="22"/>
  <c r="E67" i="22"/>
  <c r="D67" i="22"/>
  <c r="J66" i="22"/>
  <c r="J65" i="22"/>
  <c r="I64" i="22"/>
  <c r="H64" i="22"/>
  <c r="G64" i="22"/>
  <c r="F64" i="22"/>
  <c r="E64" i="22"/>
  <c r="D64" i="22"/>
  <c r="J63" i="22"/>
  <c r="J62" i="22"/>
  <c r="I61" i="22"/>
  <c r="I59" i="22" s="1"/>
  <c r="H61" i="22"/>
  <c r="H59" i="22" s="1"/>
  <c r="G61" i="22"/>
  <c r="F61" i="22"/>
  <c r="E61" i="22"/>
  <c r="E59" i="22" s="1"/>
  <c r="D61" i="22"/>
  <c r="J60" i="22"/>
  <c r="J57" i="22"/>
  <c r="J56" i="22"/>
  <c r="J55" i="22"/>
  <c r="J54" i="22"/>
  <c r="I53" i="22"/>
  <c r="H53" i="22"/>
  <c r="G53" i="22"/>
  <c r="F53" i="22"/>
  <c r="D53" i="22"/>
  <c r="J52" i="22"/>
  <c r="J51" i="22"/>
  <c r="J50" i="22"/>
  <c r="I49" i="22"/>
  <c r="H49" i="22"/>
  <c r="G49" i="22"/>
  <c r="F49" i="22"/>
  <c r="E49" i="22"/>
  <c r="D49" i="22"/>
  <c r="J48" i="22"/>
  <c r="J47" i="22"/>
  <c r="I46" i="22"/>
  <c r="H46" i="22"/>
  <c r="G46" i="22"/>
  <c r="F46" i="22"/>
  <c r="E46" i="22"/>
  <c r="D46" i="22"/>
  <c r="J45" i="22"/>
  <c r="J44" i="22"/>
  <c r="I43" i="22"/>
  <c r="H43" i="22"/>
  <c r="G43" i="22"/>
  <c r="F43" i="22"/>
  <c r="D43" i="22"/>
  <c r="J42" i="22"/>
  <c r="J41" i="22"/>
  <c r="J40" i="22"/>
  <c r="J39" i="22"/>
  <c r="J38" i="22"/>
  <c r="I37" i="22"/>
  <c r="H37" i="22"/>
  <c r="H30" i="22"/>
  <c r="G37" i="22"/>
  <c r="F37" i="22"/>
  <c r="D37" i="22"/>
  <c r="J36" i="22"/>
  <c r="J35" i="22"/>
  <c r="J34" i="22"/>
  <c r="J33" i="22"/>
  <c r="J32" i="22"/>
  <c r="J31" i="22"/>
  <c r="J29" i="22"/>
  <c r="J28" i="22"/>
  <c r="J27" i="22"/>
  <c r="I26" i="22"/>
  <c r="I25" i="22"/>
  <c r="H26" i="22"/>
  <c r="H25" i="22"/>
  <c r="G26" i="22"/>
  <c r="G25" i="22"/>
  <c r="F26" i="22"/>
  <c r="F25" i="22"/>
  <c r="E23" i="22"/>
  <c r="D26" i="22"/>
  <c r="D25" i="22" s="1"/>
  <c r="J86" i="23"/>
  <c r="J84" i="23"/>
  <c r="I83" i="23"/>
  <c r="H83" i="23"/>
  <c r="G83" i="23"/>
  <c r="F83" i="23"/>
  <c r="E83" i="23"/>
  <c r="D83" i="23"/>
  <c r="J82" i="23"/>
  <c r="J81" i="23"/>
  <c r="J80" i="23"/>
  <c r="I79" i="23"/>
  <c r="H79" i="23"/>
  <c r="H78" i="23" s="1"/>
  <c r="G79" i="23"/>
  <c r="F79" i="23"/>
  <c r="J79" i="23"/>
  <c r="E79" i="23"/>
  <c r="D79" i="23"/>
  <c r="I78" i="23"/>
  <c r="G78" i="23"/>
  <c r="E78" i="23"/>
  <c r="D78" i="23"/>
  <c r="J77" i="23"/>
  <c r="J76" i="23"/>
  <c r="J75" i="23"/>
  <c r="J74" i="23"/>
  <c r="I73" i="23"/>
  <c r="H73" i="23"/>
  <c r="G73" i="23"/>
  <c r="F73" i="23"/>
  <c r="E73" i="23"/>
  <c r="D73" i="23"/>
  <c r="J72" i="23"/>
  <c r="J71" i="23"/>
  <c r="J70" i="23"/>
  <c r="J69" i="23"/>
  <c r="J68" i="23"/>
  <c r="I67" i="23"/>
  <c r="H67" i="23"/>
  <c r="G67" i="23"/>
  <c r="F67" i="23"/>
  <c r="E67" i="23"/>
  <c r="D67" i="23"/>
  <c r="J66" i="23"/>
  <c r="J65" i="23"/>
  <c r="I64" i="23"/>
  <c r="H64" i="23"/>
  <c r="G64" i="23"/>
  <c r="F64" i="23"/>
  <c r="E64" i="23"/>
  <c r="D64" i="23"/>
  <c r="J63" i="23"/>
  <c r="J62" i="23"/>
  <c r="I61" i="23"/>
  <c r="I59" i="23" s="1"/>
  <c r="H61" i="23"/>
  <c r="H59" i="23" s="1"/>
  <c r="G61" i="23"/>
  <c r="G59" i="23" s="1"/>
  <c r="F61" i="23"/>
  <c r="E61" i="23"/>
  <c r="D61" i="23"/>
  <c r="J60" i="23"/>
  <c r="J57" i="23"/>
  <c r="J56" i="23"/>
  <c r="J55" i="23"/>
  <c r="J54" i="23"/>
  <c r="I53" i="23"/>
  <c r="H53" i="23"/>
  <c r="G53" i="23"/>
  <c r="F53" i="23"/>
  <c r="D53" i="23"/>
  <c r="J52" i="23"/>
  <c r="J51" i="23"/>
  <c r="J50" i="23"/>
  <c r="I49" i="23"/>
  <c r="H49" i="23"/>
  <c r="G49" i="23"/>
  <c r="F49" i="23"/>
  <c r="E49" i="23"/>
  <c r="D49" i="23"/>
  <c r="J48" i="23"/>
  <c r="J47" i="23"/>
  <c r="I46" i="23"/>
  <c r="H46" i="23"/>
  <c r="G46" i="23"/>
  <c r="F46" i="23"/>
  <c r="E46" i="23"/>
  <c r="D46" i="23"/>
  <c r="J45" i="23"/>
  <c r="J44" i="23"/>
  <c r="I43" i="23"/>
  <c r="H43" i="23"/>
  <c r="G43" i="23"/>
  <c r="F43" i="23"/>
  <c r="D43" i="23"/>
  <c r="J42" i="23"/>
  <c r="J41" i="23"/>
  <c r="J40" i="23"/>
  <c r="J39" i="23"/>
  <c r="J38" i="23"/>
  <c r="I37" i="23"/>
  <c r="H37" i="23"/>
  <c r="G37" i="23"/>
  <c r="F37" i="23"/>
  <c r="D37" i="23"/>
  <c r="J36" i="23"/>
  <c r="J35" i="23"/>
  <c r="J34" i="23"/>
  <c r="J33" i="23"/>
  <c r="J32" i="23"/>
  <c r="J31" i="23"/>
  <c r="J29" i="23"/>
  <c r="J28" i="23"/>
  <c r="J27" i="23"/>
  <c r="I26" i="23"/>
  <c r="I25" i="23" s="1"/>
  <c r="H26" i="23"/>
  <c r="H25" i="23" s="1"/>
  <c r="G26" i="23"/>
  <c r="G25" i="23" s="1"/>
  <c r="F26" i="23"/>
  <c r="F25" i="23" s="1"/>
  <c r="E26" i="23"/>
  <c r="E23" i="23" s="1"/>
  <c r="D26" i="23"/>
  <c r="D25" i="23" s="1"/>
  <c r="J86" i="24"/>
  <c r="J84" i="24"/>
  <c r="I83" i="24"/>
  <c r="H83" i="24"/>
  <c r="G83" i="24"/>
  <c r="F83" i="24"/>
  <c r="E83" i="24"/>
  <c r="D83" i="24"/>
  <c r="J82" i="24"/>
  <c r="J81" i="24"/>
  <c r="J80" i="24"/>
  <c r="I79" i="24"/>
  <c r="I78" i="24"/>
  <c r="H79" i="24"/>
  <c r="H78" i="24"/>
  <c r="G79" i="24"/>
  <c r="G78" i="24"/>
  <c r="F79" i="24"/>
  <c r="E79" i="24"/>
  <c r="E78" i="24" s="1"/>
  <c r="D79" i="24"/>
  <c r="D78" i="24" s="1"/>
  <c r="J77" i="24"/>
  <c r="J76" i="24"/>
  <c r="J75" i="24"/>
  <c r="J74" i="24"/>
  <c r="I73" i="24"/>
  <c r="H73" i="24"/>
  <c r="G73" i="24"/>
  <c r="F73" i="24"/>
  <c r="E73" i="24"/>
  <c r="D73" i="24"/>
  <c r="J72" i="24"/>
  <c r="J71" i="24"/>
  <c r="J70" i="24"/>
  <c r="J69" i="24"/>
  <c r="J68" i="24"/>
  <c r="I67" i="24"/>
  <c r="H67" i="24"/>
  <c r="G67" i="24"/>
  <c r="F67" i="24"/>
  <c r="E67" i="24"/>
  <c r="D67" i="24"/>
  <c r="J66" i="24"/>
  <c r="J65" i="24"/>
  <c r="I64" i="24"/>
  <c r="H64" i="24"/>
  <c r="G64" i="24"/>
  <c r="F64" i="24"/>
  <c r="E64" i="24"/>
  <c r="D64" i="24"/>
  <c r="J63" i="24"/>
  <c r="J62" i="24"/>
  <c r="I61" i="24"/>
  <c r="I59" i="24"/>
  <c r="H61" i="24"/>
  <c r="G61" i="24"/>
  <c r="F61" i="24"/>
  <c r="E61" i="24"/>
  <c r="D61" i="24"/>
  <c r="J60" i="24"/>
  <c r="J57" i="24"/>
  <c r="J56" i="24"/>
  <c r="J55" i="24"/>
  <c r="J54" i="24"/>
  <c r="I53" i="24"/>
  <c r="H53" i="24"/>
  <c r="G53" i="24"/>
  <c r="F53" i="24"/>
  <c r="D53" i="24"/>
  <c r="J52" i="24"/>
  <c r="J51" i="24"/>
  <c r="J50" i="24"/>
  <c r="I49" i="24"/>
  <c r="H49" i="24"/>
  <c r="G49" i="24"/>
  <c r="F49" i="24"/>
  <c r="E49" i="24"/>
  <c r="D49" i="24"/>
  <c r="J48" i="24"/>
  <c r="J47" i="24"/>
  <c r="I46" i="24"/>
  <c r="H46" i="24"/>
  <c r="G46" i="24"/>
  <c r="F46" i="24"/>
  <c r="E46" i="24"/>
  <c r="D46" i="24"/>
  <c r="J45" i="24"/>
  <c r="J44" i="24"/>
  <c r="I43" i="24"/>
  <c r="H43" i="24"/>
  <c r="G43" i="24"/>
  <c r="F43" i="24"/>
  <c r="D43" i="24"/>
  <c r="J42" i="24"/>
  <c r="J41" i="24"/>
  <c r="J40" i="24"/>
  <c r="J39" i="24"/>
  <c r="J38" i="24"/>
  <c r="I37" i="24"/>
  <c r="H37" i="24"/>
  <c r="G37" i="24"/>
  <c r="F37" i="24"/>
  <c r="D37" i="24"/>
  <c r="J36" i="24"/>
  <c r="J35" i="24"/>
  <c r="J34" i="24"/>
  <c r="J33" i="24"/>
  <c r="J32" i="24"/>
  <c r="J31" i="24"/>
  <c r="J29" i="24"/>
  <c r="J28" i="24"/>
  <c r="J27" i="24"/>
  <c r="I26" i="24"/>
  <c r="I25" i="24"/>
  <c r="H26" i="24"/>
  <c r="H25" i="24"/>
  <c r="G26" i="24"/>
  <c r="G25" i="24"/>
  <c r="F26" i="24"/>
  <c r="F25" i="24"/>
  <c r="E26" i="24"/>
  <c r="E23" i="24"/>
  <c r="D26" i="24"/>
  <c r="D25" i="24"/>
  <c r="J86" i="25"/>
  <c r="J84" i="25"/>
  <c r="I83" i="25"/>
  <c r="H83" i="25"/>
  <c r="G83" i="25"/>
  <c r="F83" i="25"/>
  <c r="E83" i="25"/>
  <c r="D83" i="25"/>
  <c r="J82" i="25"/>
  <c r="J81" i="25"/>
  <c r="J80" i="25"/>
  <c r="I79" i="25"/>
  <c r="I78" i="25" s="1"/>
  <c r="H79" i="25"/>
  <c r="H78" i="25" s="1"/>
  <c r="G79" i="25"/>
  <c r="G78" i="25" s="1"/>
  <c r="F79" i="25"/>
  <c r="J79" i="25" s="1"/>
  <c r="E79" i="25"/>
  <c r="E78" i="25" s="1"/>
  <c r="D79" i="25"/>
  <c r="D78" i="25" s="1"/>
  <c r="J77" i="25"/>
  <c r="J76" i="25"/>
  <c r="J75" i="25"/>
  <c r="J74" i="25"/>
  <c r="I73" i="25"/>
  <c r="H73" i="25"/>
  <c r="G73" i="25"/>
  <c r="F73" i="25"/>
  <c r="E73" i="25"/>
  <c r="D73" i="25"/>
  <c r="J72" i="25"/>
  <c r="J71" i="25"/>
  <c r="J70" i="25"/>
  <c r="J69" i="25"/>
  <c r="J68" i="25"/>
  <c r="I67" i="25"/>
  <c r="H67" i="25"/>
  <c r="G67" i="25"/>
  <c r="F67" i="25"/>
  <c r="E67" i="25"/>
  <c r="D67" i="25"/>
  <c r="J66" i="25"/>
  <c r="J65" i="25"/>
  <c r="I64" i="25"/>
  <c r="H64" i="25"/>
  <c r="G64" i="25"/>
  <c r="F64" i="25"/>
  <c r="E64" i="25"/>
  <c r="D64" i="25"/>
  <c r="J63" i="25"/>
  <c r="J62" i="25"/>
  <c r="I61" i="25"/>
  <c r="I59" i="25"/>
  <c r="I58" i="25" s="1"/>
  <c r="H61" i="25"/>
  <c r="H59" i="25" s="1"/>
  <c r="G61" i="25"/>
  <c r="G59" i="25" s="1"/>
  <c r="F61" i="25"/>
  <c r="E61" i="25"/>
  <c r="D61" i="25"/>
  <c r="J60" i="25"/>
  <c r="J57" i="25"/>
  <c r="J56" i="25"/>
  <c r="J55" i="25"/>
  <c r="J54" i="25"/>
  <c r="I53" i="25"/>
  <c r="H53" i="25"/>
  <c r="G53" i="25"/>
  <c r="F53" i="25"/>
  <c r="D53" i="25"/>
  <c r="J52" i="25"/>
  <c r="J51" i="25"/>
  <c r="J50" i="25"/>
  <c r="I49" i="25"/>
  <c r="H49" i="25"/>
  <c r="G49" i="25"/>
  <c r="F49" i="25"/>
  <c r="E49" i="25"/>
  <c r="D49" i="25"/>
  <c r="J48" i="25"/>
  <c r="J47" i="25"/>
  <c r="I46" i="25"/>
  <c r="H46" i="25"/>
  <c r="G46" i="25"/>
  <c r="F46" i="25"/>
  <c r="E46" i="25"/>
  <c r="D46" i="25"/>
  <c r="J45" i="25"/>
  <c r="J44" i="25"/>
  <c r="I43" i="25"/>
  <c r="H43" i="25"/>
  <c r="G43" i="25"/>
  <c r="F43" i="25"/>
  <c r="D43" i="25"/>
  <c r="J42" i="25"/>
  <c r="J41" i="25"/>
  <c r="J40" i="25"/>
  <c r="J39" i="25"/>
  <c r="J38" i="25"/>
  <c r="I37" i="25"/>
  <c r="H37" i="25"/>
  <c r="G37" i="25"/>
  <c r="F37" i="25"/>
  <c r="D37" i="25"/>
  <c r="J36" i="25"/>
  <c r="J35" i="25"/>
  <c r="J34" i="25"/>
  <c r="J33" i="25"/>
  <c r="J32" i="25"/>
  <c r="J31" i="25"/>
  <c r="J29" i="25"/>
  <c r="J28" i="25"/>
  <c r="J27" i="25"/>
  <c r="I26" i="25"/>
  <c r="I25" i="25" s="1"/>
  <c r="H26" i="25"/>
  <c r="H25" i="25" s="1"/>
  <c r="G26" i="25"/>
  <c r="G25" i="25" s="1"/>
  <c r="F26" i="25"/>
  <c r="F25" i="25" s="1"/>
  <c r="E26" i="25"/>
  <c r="E23" i="25" s="1"/>
  <c r="D26" i="25"/>
  <c r="D25" i="25" s="1"/>
  <c r="J86" i="26"/>
  <c r="J84" i="26"/>
  <c r="I83" i="26"/>
  <c r="H83" i="26"/>
  <c r="G83" i="26"/>
  <c r="F83" i="26"/>
  <c r="E83" i="26"/>
  <c r="D83" i="26"/>
  <c r="J82" i="26"/>
  <c r="J81" i="26"/>
  <c r="J80" i="26"/>
  <c r="I79" i="26"/>
  <c r="I78" i="26"/>
  <c r="H79" i="26"/>
  <c r="G79" i="26"/>
  <c r="G78" i="26" s="1"/>
  <c r="F79" i="26"/>
  <c r="E79" i="26"/>
  <c r="E78" i="26"/>
  <c r="D79" i="26"/>
  <c r="D78" i="26"/>
  <c r="H78" i="26"/>
  <c r="F78" i="26"/>
  <c r="J77" i="26"/>
  <c r="J76" i="26"/>
  <c r="J75" i="26"/>
  <c r="J74" i="26"/>
  <c r="I73" i="26"/>
  <c r="H73" i="26"/>
  <c r="G73" i="26"/>
  <c r="F73" i="26"/>
  <c r="E73" i="26"/>
  <c r="D73" i="26"/>
  <c r="J72" i="26"/>
  <c r="J71" i="26"/>
  <c r="J70" i="26"/>
  <c r="J69" i="26"/>
  <c r="J68" i="26"/>
  <c r="I67" i="26"/>
  <c r="H67" i="26"/>
  <c r="G67" i="26"/>
  <c r="F67" i="26"/>
  <c r="J67" i="26"/>
  <c r="E67" i="26"/>
  <c r="D67" i="26"/>
  <c r="J66" i="26"/>
  <c r="J65" i="26"/>
  <c r="I64" i="26"/>
  <c r="H64" i="26"/>
  <c r="G64" i="26"/>
  <c r="F64" i="26"/>
  <c r="E64" i="26"/>
  <c r="E59" i="26"/>
  <c r="D64" i="26"/>
  <c r="J63" i="26"/>
  <c r="J62" i="26"/>
  <c r="I61" i="26"/>
  <c r="H61" i="26"/>
  <c r="G61" i="26"/>
  <c r="G59" i="26" s="1"/>
  <c r="F61" i="26"/>
  <c r="E61" i="26"/>
  <c r="D61" i="26"/>
  <c r="J60" i="26"/>
  <c r="J57" i="26"/>
  <c r="J56" i="26"/>
  <c r="J55" i="26"/>
  <c r="J54" i="26"/>
  <c r="I53" i="26"/>
  <c r="H53" i="26"/>
  <c r="G53" i="26"/>
  <c r="F53" i="26"/>
  <c r="D53" i="26"/>
  <c r="J52" i="26"/>
  <c r="J51" i="26"/>
  <c r="J50" i="26"/>
  <c r="I49" i="26"/>
  <c r="H49" i="26"/>
  <c r="G49" i="26"/>
  <c r="F49" i="26"/>
  <c r="E49" i="26"/>
  <c r="D49" i="26"/>
  <c r="J48" i="26"/>
  <c r="J47" i="26"/>
  <c r="I46" i="26"/>
  <c r="H46" i="26"/>
  <c r="G46" i="26"/>
  <c r="F46" i="26"/>
  <c r="E46" i="26"/>
  <c r="D46" i="26"/>
  <c r="J45" i="26"/>
  <c r="J44" i="26"/>
  <c r="I43" i="26"/>
  <c r="H43" i="26"/>
  <c r="G43" i="26"/>
  <c r="F43" i="26"/>
  <c r="D43" i="26"/>
  <c r="J42" i="26"/>
  <c r="J41" i="26"/>
  <c r="J40" i="26"/>
  <c r="J39" i="26"/>
  <c r="J38" i="26"/>
  <c r="I37" i="26"/>
  <c r="H37" i="26"/>
  <c r="G37" i="26"/>
  <c r="F37" i="26"/>
  <c r="D37" i="26"/>
  <c r="J36" i="26"/>
  <c r="J35" i="26"/>
  <c r="J34" i="26"/>
  <c r="J33" i="26"/>
  <c r="J32" i="26"/>
  <c r="J31" i="26"/>
  <c r="J29" i="26"/>
  <c r="J28" i="26"/>
  <c r="J27" i="26"/>
  <c r="I26" i="26"/>
  <c r="I25" i="26" s="1"/>
  <c r="H26" i="26"/>
  <c r="H25" i="26" s="1"/>
  <c r="G26" i="26"/>
  <c r="G25" i="26" s="1"/>
  <c r="F26" i="26"/>
  <c r="F25" i="26" s="1"/>
  <c r="E26" i="26"/>
  <c r="E23" i="26" s="1"/>
  <c r="D26" i="26"/>
  <c r="D25" i="26"/>
  <c r="J86" i="27"/>
  <c r="J84" i="27"/>
  <c r="I83" i="27"/>
  <c r="H83" i="27"/>
  <c r="G83" i="27"/>
  <c r="F83" i="27"/>
  <c r="E83" i="27"/>
  <c r="D83" i="27"/>
  <c r="J82" i="27"/>
  <c r="J81" i="27"/>
  <c r="J80" i="27"/>
  <c r="I79" i="27"/>
  <c r="I78" i="27" s="1"/>
  <c r="H79" i="27"/>
  <c r="H78" i="27" s="1"/>
  <c r="G79" i="27"/>
  <c r="F79" i="27"/>
  <c r="J79" i="27"/>
  <c r="E79" i="27"/>
  <c r="E78" i="27"/>
  <c r="D79" i="27"/>
  <c r="G78" i="27"/>
  <c r="D78" i="27"/>
  <c r="J77" i="27"/>
  <c r="J76" i="27"/>
  <c r="J75" i="27"/>
  <c r="J74" i="27"/>
  <c r="I73" i="27"/>
  <c r="H73" i="27"/>
  <c r="G73" i="27"/>
  <c r="F73" i="27"/>
  <c r="E73" i="27"/>
  <c r="D73" i="27"/>
  <c r="J72" i="27"/>
  <c r="J71" i="27"/>
  <c r="J70" i="27"/>
  <c r="J69" i="27"/>
  <c r="J68" i="27"/>
  <c r="I67" i="27"/>
  <c r="H67" i="27"/>
  <c r="G67" i="27"/>
  <c r="F67" i="27"/>
  <c r="J67" i="27" s="1"/>
  <c r="E67" i="27"/>
  <c r="D67" i="27"/>
  <c r="J66" i="27"/>
  <c r="J65" i="27"/>
  <c r="I64" i="27"/>
  <c r="H64" i="27"/>
  <c r="G64" i="27"/>
  <c r="F64" i="27"/>
  <c r="E64" i="27"/>
  <c r="D64" i="27"/>
  <c r="J63" i="27"/>
  <c r="J62" i="27"/>
  <c r="I61" i="27"/>
  <c r="I59" i="27" s="1"/>
  <c r="I58" i="27" s="1"/>
  <c r="H61" i="27"/>
  <c r="G61" i="27"/>
  <c r="F61" i="27"/>
  <c r="E61" i="27"/>
  <c r="D61" i="27"/>
  <c r="J60" i="27"/>
  <c r="J57" i="27"/>
  <c r="J56" i="27"/>
  <c r="J55" i="27"/>
  <c r="J54" i="27"/>
  <c r="I53" i="27"/>
  <c r="H53" i="27"/>
  <c r="G53" i="27"/>
  <c r="F53" i="27"/>
  <c r="D53" i="27"/>
  <c r="J52" i="27"/>
  <c r="J51" i="27"/>
  <c r="J50" i="27"/>
  <c r="I49" i="27"/>
  <c r="H49" i="27"/>
  <c r="G49" i="27"/>
  <c r="F49" i="27"/>
  <c r="E49" i="27"/>
  <c r="D49" i="27"/>
  <c r="J48" i="27"/>
  <c r="J47" i="27"/>
  <c r="I46" i="27"/>
  <c r="H46" i="27"/>
  <c r="G46" i="27"/>
  <c r="F46" i="27"/>
  <c r="E46" i="27"/>
  <c r="D46" i="27"/>
  <c r="J45" i="27"/>
  <c r="J44" i="27"/>
  <c r="I43" i="27"/>
  <c r="H43" i="27"/>
  <c r="G43" i="27"/>
  <c r="F43" i="27"/>
  <c r="D43" i="27"/>
  <c r="J42" i="27"/>
  <c r="J41" i="27"/>
  <c r="J40" i="27"/>
  <c r="J39" i="27"/>
  <c r="J38" i="27"/>
  <c r="I37" i="27"/>
  <c r="H37" i="27"/>
  <c r="G37" i="27"/>
  <c r="F37" i="27"/>
  <c r="D37" i="27"/>
  <c r="J36" i="27"/>
  <c r="J35" i="27"/>
  <c r="J34" i="27"/>
  <c r="J33" i="27"/>
  <c r="J32" i="27"/>
  <c r="J31" i="27"/>
  <c r="J29" i="27"/>
  <c r="J28" i="27"/>
  <c r="J27" i="27"/>
  <c r="I26" i="27"/>
  <c r="I25" i="27"/>
  <c r="H26" i="27"/>
  <c r="H25" i="27"/>
  <c r="G26" i="27"/>
  <c r="G25" i="27"/>
  <c r="F26" i="27"/>
  <c r="F25" i="27"/>
  <c r="E26" i="27"/>
  <c r="E23" i="27"/>
  <c r="D26" i="27"/>
  <c r="D25" i="27"/>
  <c r="J86" i="28"/>
  <c r="J84" i="28"/>
  <c r="I83" i="28"/>
  <c r="H83" i="28"/>
  <c r="G83" i="28"/>
  <c r="F83" i="28"/>
  <c r="E83" i="28"/>
  <c r="D83" i="28"/>
  <c r="J82" i="28"/>
  <c r="J81" i="28"/>
  <c r="J80" i="28"/>
  <c r="I79" i="28"/>
  <c r="I78" i="28" s="1"/>
  <c r="H79" i="28"/>
  <c r="H78" i="28" s="1"/>
  <c r="G79" i="28"/>
  <c r="G78" i="28" s="1"/>
  <c r="F79" i="28"/>
  <c r="E79" i="28"/>
  <c r="E78" i="28"/>
  <c r="D79" i="28"/>
  <c r="D78" i="28"/>
  <c r="J77" i="28"/>
  <c r="J76" i="28"/>
  <c r="J75" i="28"/>
  <c r="J74" i="28"/>
  <c r="I73" i="28"/>
  <c r="H73" i="28"/>
  <c r="G73" i="28"/>
  <c r="F73" i="28"/>
  <c r="E73" i="28"/>
  <c r="D73" i="28"/>
  <c r="J72" i="28"/>
  <c r="J71" i="28"/>
  <c r="J70" i="28"/>
  <c r="J69" i="28"/>
  <c r="J68" i="28"/>
  <c r="I67" i="28"/>
  <c r="H67" i="28"/>
  <c r="G67" i="28"/>
  <c r="F67" i="28"/>
  <c r="J67" i="28"/>
  <c r="E67" i="28"/>
  <c r="D67" i="28"/>
  <c r="J66" i="28"/>
  <c r="J65" i="28"/>
  <c r="I64" i="28"/>
  <c r="H64" i="28"/>
  <c r="G64" i="28"/>
  <c r="F64" i="28"/>
  <c r="E64" i="28"/>
  <c r="D64" i="28"/>
  <c r="J63" i="28"/>
  <c r="J62" i="28"/>
  <c r="I61" i="28"/>
  <c r="H61" i="28"/>
  <c r="G61" i="28"/>
  <c r="F61" i="28"/>
  <c r="F59" i="28" s="1"/>
  <c r="F58" i="28" s="1"/>
  <c r="E61" i="28"/>
  <c r="E59" i="28" s="1"/>
  <c r="D61" i="28"/>
  <c r="J60" i="28"/>
  <c r="J57" i="28"/>
  <c r="J56" i="28"/>
  <c r="J55" i="28"/>
  <c r="J54" i="28"/>
  <c r="I53" i="28"/>
  <c r="H53" i="28"/>
  <c r="G53" i="28"/>
  <c r="F53" i="28"/>
  <c r="D53" i="28"/>
  <c r="J52" i="28"/>
  <c r="J51" i="28"/>
  <c r="J50" i="28"/>
  <c r="I49" i="28"/>
  <c r="H49" i="28"/>
  <c r="G49" i="28"/>
  <c r="F49" i="28"/>
  <c r="E49" i="28"/>
  <c r="D49" i="28"/>
  <c r="J48" i="28"/>
  <c r="J47" i="28"/>
  <c r="I46" i="28"/>
  <c r="H46" i="28"/>
  <c r="G46" i="28"/>
  <c r="F46" i="28"/>
  <c r="E46" i="28"/>
  <c r="D46" i="28"/>
  <c r="J45" i="28"/>
  <c r="J44" i="28"/>
  <c r="I43" i="28"/>
  <c r="H43" i="28"/>
  <c r="G43" i="28"/>
  <c r="F43" i="28"/>
  <c r="D43" i="28"/>
  <c r="J42" i="28"/>
  <c r="J41" i="28"/>
  <c r="J40" i="28"/>
  <c r="J39" i="28"/>
  <c r="J38" i="28"/>
  <c r="I37" i="28"/>
  <c r="H37" i="28"/>
  <c r="G37" i="28"/>
  <c r="F37" i="28"/>
  <c r="D37" i="28"/>
  <c r="J36" i="28"/>
  <c r="J35" i="28"/>
  <c r="J34" i="28"/>
  <c r="J33" i="28"/>
  <c r="J32" i="28"/>
  <c r="J31" i="28"/>
  <c r="J29" i="28"/>
  <c r="J28" i="28"/>
  <c r="J27" i="28"/>
  <c r="I26" i="28"/>
  <c r="I25" i="28" s="1"/>
  <c r="H26" i="28"/>
  <c r="H25" i="28" s="1"/>
  <c r="G26" i="28"/>
  <c r="G25" i="28" s="1"/>
  <c r="F26" i="28"/>
  <c r="F25" i="28" s="1"/>
  <c r="E26" i="28"/>
  <c r="E23" i="28" s="1"/>
  <c r="D26" i="28"/>
  <c r="D25" i="28" s="1"/>
  <c r="J86" i="29"/>
  <c r="J84" i="29"/>
  <c r="I83" i="29"/>
  <c r="H83" i="29"/>
  <c r="G83" i="29"/>
  <c r="F83" i="29"/>
  <c r="E83" i="29"/>
  <c r="D83" i="29"/>
  <c r="J82" i="29"/>
  <c r="J81" i="29"/>
  <c r="J80" i="29"/>
  <c r="I79" i="29"/>
  <c r="I78" i="29"/>
  <c r="H79" i="29"/>
  <c r="H78" i="29"/>
  <c r="G79" i="29"/>
  <c r="G78" i="29"/>
  <c r="F79" i="29"/>
  <c r="F78" i="29"/>
  <c r="J78" i="29" s="1"/>
  <c r="E79" i="29"/>
  <c r="E78" i="29" s="1"/>
  <c r="D79" i="29"/>
  <c r="D78" i="29" s="1"/>
  <c r="J77" i="29"/>
  <c r="J76" i="29"/>
  <c r="J75" i="29"/>
  <c r="J74" i="29"/>
  <c r="I73" i="29"/>
  <c r="H73" i="29"/>
  <c r="G73" i="29"/>
  <c r="F73" i="29"/>
  <c r="E73" i="29"/>
  <c r="D73" i="29"/>
  <c r="J72" i="29"/>
  <c r="J71" i="29"/>
  <c r="J70" i="29"/>
  <c r="J69" i="29"/>
  <c r="J68" i="29"/>
  <c r="I67" i="29"/>
  <c r="H67" i="29"/>
  <c r="G67" i="29"/>
  <c r="F67" i="29"/>
  <c r="E67" i="29"/>
  <c r="D67" i="29"/>
  <c r="J66" i="29"/>
  <c r="J65" i="29"/>
  <c r="I64" i="29"/>
  <c r="H64" i="29"/>
  <c r="G64" i="29"/>
  <c r="F64" i="29"/>
  <c r="E64" i="29"/>
  <c r="D64" i="29"/>
  <c r="J63" i="29"/>
  <c r="J62" i="29"/>
  <c r="I61" i="29"/>
  <c r="H61" i="29"/>
  <c r="G61" i="29"/>
  <c r="F61" i="29"/>
  <c r="E61" i="29"/>
  <c r="D61" i="29"/>
  <c r="J60" i="29"/>
  <c r="J57" i="29"/>
  <c r="J56" i="29"/>
  <c r="J55" i="29"/>
  <c r="J54" i="29"/>
  <c r="I53" i="29"/>
  <c r="H53" i="29"/>
  <c r="G53" i="29"/>
  <c r="F53" i="29"/>
  <c r="D53" i="29"/>
  <c r="J52" i="29"/>
  <c r="J51" i="29"/>
  <c r="J50" i="29"/>
  <c r="I49" i="29"/>
  <c r="H49" i="29"/>
  <c r="G49" i="29"/>
  <c r="F49" i="29"/>
  <c r="J49" i="29"/>
  <c r="E49" i="29"/>
  <c r="D49" i="29"/>
  <c r="J48" i="29"/>
  <c r="J47" i="29"/>
  <c r="I46" i="29"/>
  <c r="H46" i="29"/>
  <c r="G46" i="29"/>
  <c r="F46" i="29"/>
  <c r="E46" i="29"/>
  <c r="D46" i="29"/>
  <c r="J45" i="29"/>
  <c r="J44" i="29"/>
  <c r="I43" i="29"/>
  <c r="H43" i="29"/>
  <c r="G43" i="29"/>
  <c r="F43" i="29"/>
  <c r="D43" i="29"/>
  <c r="J42" i="29"/>
  <c r="J41" i="29"/>
  <c r="J40" i="29"/>
  <c r="J39" i="29"/>
  <c r="J38" i="29"/>
  <c r="I37" i="29"/>
  <c r="H37" i="29"/>
  <c r="G37" i="29"/>
  <c r="F37" i="29"/>
  <c r="D37" i="29"/>
  <c r="J36" i="29"/>
  <c r="J35" i="29"/>
  <c r="J34" i="29"/>
  <c r="J33" i="29"/>
  <c r="J32" i="29"/>
  <c r="J31" i="29"/>
  <c r="J29" i="29"/>
  <c r="J28" i="29"/>
  <c r="J27" i="29"/>
  <c r="I26" i="29"/>
  <c r="I25" i="29"/>
  <c r="H26" i="29"/>
  <c r="H25" i="29"/>
  <c r="G26" i="29"/>
  <c r="G25" i="29"/>
  <c r="F26" i="29"/>
  <c r="E26" i="29"/>
  <c r="E23" i="29" s="1"/>
  <c r="D26" i="29"/>
  <c r="D25" i="29" s="1"/>
  <c r="J86" i="30"/>
  <c r="J84" i="30"/>
  <c r="I83" i="30"/>
  <c r="H83" i="30"/>
  <c r="G83" i="30"/>
  <c r="F83" i="30"/>
  <c r="E83" i="30"/>
  <c r="D83" i="30"/>
  <c r="J82" i="30"/>
  <c r="J81" i="30"/>
  <c r="J80" i="30"/>
  <c r="I79" i="30"/>
  <c r="I78" i="30"/>
  <c r="H79" i="30"/>
  <c r="H78" i="30"/>
  <c r="G79" i="30"/>
  <c r="G78" i="30"/>
  <c r="F79" i="30"/>
  <c r="E79" i="30"/>
  <c r="E78" i="30" s="1"/>
  <c r="D79" i="30"/>
  <c r="D78" i="30" s="1"/>
  <c r="J77" i="30"/>
  <c r="J76" i="30"/>
  <c r="J75" i="30"/>
  <c r="J74" i="30"/>
  <c r="I73" i="30"/>
  <c r="H73" i="30"/>
  <c r="G73" i="30"/>
  <c r="F73" i="30"/>
  <c r="E73" i="30"/>
  <c r="D73" i="30"/>
  <c r="J72" i="30"/>
  <c r="J71" i="30"/>
  <c r="J70" i="30"/>
  <c r="J69" i="30"/>
  <c r="J68" i="30"/>
  <c r="I67" i="30"/>
  <c r="H67" i="30"/>
  <c r="G67" i="30"/>
  <c r="F67" i="30"/>
  <c r="E67" i="30"/>
  <c r="D67" i="30"/>
  <c r="J66" i="30"/>
  <c r="J65" i="30"/>
  <c r="I64" i="30"/>
  <c r="H64" i="30"/>
  <c r="G64" i="30"/>
  <c r="F64" i="30"/>
  <c r="E64" i="30"/>
  <c r="D64" i="30"/>
  <c r="J63" i="30"/>
  <c r="J62" i="30"/>
  <c r="I61" i="30"/>
  <c r="H61" i="30"/>
  <c r="G61" i="30"/>
  <c r="F61" i="30"/>
  <c r="F59" i="30" s="1"/>
  <c r="F58" i="30" s="1"/>
  <c r="E61" i="30"/>
  <c r="D61" i="30"/>
  <c r="J60" i="30"/>
  <c r="J57" i="30"/>
  <c r="J56" i="30"/>
  <c r="J55" i="30"/>
  <c r="J54" i="30"/>
  <c r="I53" i="30"/>
  <c r="H53" i="30"/>
  <c r="G53" i="30"/>
  <c r="F53" i="30"/>
  <c r="D53" i="30"/>
  <c r="J52" i="30"/>
  <c r="J51" i="30"/>
  <c r="J50" i="30"/>
  <c r="I49" i="30"/>
  <c r="H49" i="30"/>
  <c r="G49" i="30"/>
  <c r="F49" i="30"/>
  <c r="E49" i="30"/>
  <c r="D49" i="30"/>
  <c r="J48" i="30"/>
  <c r="J47" i="30"/>
  <c r="I46" i="30"/>
  <c r="H46" i="30"/>
  <c r="G46" i="30"/>
  <c r="F46" i="30"/>
  <c r="E46" i="30"/>
  <c r="D46" i="30"/>
  <c r="J45" i="30"/>
  <c r="J44" i="30"/>
  <c r="I43" i="30"/>
  <c r="H43" i="30"/>
  <c r="G43" i="30"/>
  <c r="F43" i="30"/>
  <c r="D43" i="30"/>
  <c r="J42" i="30"/>
  <c r="J41" i="30"/>
  <c r="J40" i="30"/>
  <c r="J39" i="30"/>
  <c r="J38" i="30"/>
  <c r="I37" i="30"/>
  <c r="H37" i="30"/>
  <c r="G37" i="30"/>
  <c r="F37" i="30"/>
  <c r="D37" i="30"/>
  <c r="J36" i="30"/>
  <c r="J35" i="30"/>
  <c r="J34" i="30"/>
  <c r="J33" i="30"/>
  <c r="J32" i="30"/>
  <c r="J31" i="30"/>
  <c r="J29" i="30"/>
  <c r="J28" i="30"/>
  <c r="J27" i="30"/>
  <c r="I26" i="30"/>
  <c r="I25" i="30"/>
  <c r="H26" i="30"/>
  <c r="H25" i="30"/>
  <c r="G26" i="30"/>
  <c r="G25" i="30"/>
  <c r="F26" i="30"/>
  <c r="E26" i="30"/>
  <c r="E23" i="30" s="1"/>
  <c r="D26" i="30"/>
  <c r="D25" i="30"/>
  <c r="J86" i="31"/>
  <c r="J84" i="31"/>
  <c r="I83" i="31"/>
  <c r="H83" i="31"/>
  <c r="G83" i="31"/>
  <c r="F83" i="31"/>
  <c r="E83" i="31"/>
  <c r="D83" i="31"/>
  <c r="J82" i="31"/>
  <c r="J81" i="31"/>
  <c r="J80" i="31"/>
  <c r="I79" i="31"/>
  <c r="I78" i="31"/>
  <c r="H79" i="31"/>
  <c r="H78" i="31"/>
  <c r="G79" i="31"/>
  <c r="G78" i="31"/>
  <c r="F79" i="31"/>
  <c r="F78" i="31"/>
  <c r="E79" i="31"/>
  <c r="E78" i="31"/>
  <c r="D79" i="31"/>
  <c r="D78" i="31"/>
  <c r="J77" i="31"/>
  <c r="J76" i="31"/>
  <c r="J75" i="31"/>
  <c r="J74" i="31"/>
  <c r="I73" i="31"/>
  <c r="H73" i="31"/>
  <c r="G73" i="31"/>
  <c r="F73" i="31"/>
  <c r="E73" i="31"/>
  <c r="D73" i="31"/>
  <c r="J72" i="31"/>
  <c r="J71" i="31"/>
  <c r="J70" i="31"/>
  <c r="J69" i="31"/>
  <c r="J68" i="31"/>
  <c r="I67" i="31"/>
  <c r="H67" i="31"/>
  <c r="G67" i="31"/>
  <c r="F67" i="31"/>
  <c r="E67" i="31"/>
  <c r="D67" i="31"/>
  <c r="J66" i="31"/>
  <c r="J65" i="31"/>
  <c r="I64" i="31"/>
  <c r="H64" i="31"/>
  <c r="G64" i="31"/>
  <c r="F64" i="31"/>
  <c r="E64" i="31"/>
  <c r="D64" i="31"/>
  <c r="J63" i="31"/>
  <c r="J62" i="31"/>
  <c r="I61" i="31"/>
  <c r="I59" i="31"/>
  <c r="I58" i="31" s="1"/>
  <c r="H61" i="31"/>
  <c r="G61" i="31"/>
  <c r="F61" i="31"/>
  <c r="E61" i="31"/>
  <c r="D61" i="31"/>
  <c r="J60" i="31"/>
  <c r="J57" i="31"/>
  <c r="J56" i="31"/>
  <c r="J55" i="31"/>
  <c r="J54" i="31"/>
  <c r="I53" i="31"/>
  <c r="H53" i="31"/>
  <c r="G53" i="31"/>
  <c r="F53" i="31"/>
  <c r="D53" i="31"/>
  <c r="J52" i="31"/>
  <c r="J51" i="31"/>
  <c r="J50" i="31"/>
  <c r="I49" i="31"/>
  <c r="H49" i="31"/>
  <c r="G49" i="31"/>
  <c r="F49" i="31"/>
  <c r="E49" i="31"/>
  <c r="D49" i="31"/>
  <c r="J48" i="31"/>
  <c r="J47" i="31"/>
  <c r="I46" i="31"/>
  <c r="H46" i="31"/>
  <c r="G46" i="31"/>
  <c r="F46" i="31"/>
  <c r="E46" i="31"/>
  <c r="D46" i="31"/>
  <c r="J45" i="31"/>
  <c r="J44" i="31"/>
  <c r="I43" i="31"/>
  <c r="H43" i="31"/>
  <c r="G43" i="31"/>
  <c r="F43" i="31"/>
  <c r="J43" i="31"/>
  <c r="D43" i="31"/>
  <c r="J42" i="31"/>
  <c r="J41" i="31"/>
  <c r="J40" i="31"/>
  <c r="J39" i="31"/>
  <c r="J38" i="31"/>
  <c r="I37" i="31"/>
  <c r="I30" i="31"/>
  <c r="H37" i="31"/>
  <c r="G37" i="31"/>
  <c r="F37" i="31"/>
  <c r="D37" i="31"/>
  <c r="J36" i="31"/>
  <c r="J35" i="31"/>
  <c r="J34" i="31"/>
  <c r="J33" i="31"/>
  <c r="J32" i="31"/>
  <c r="J31" i="31"/>
  <c r="J29" i="31"/>
  <c r="J28" i="31"/>
  <c r="J27" i="31"/>
  <c r="I26" i="31"/>
  <c r="I25" i="31" s="1"/>
  <c r="H26" i="31"/>
  <c r="H25" i="31" s="1"/>
  <c r="G26" i="31"/>
  <c r="G25" i="31" s="1"/>
  <c r="F26" i="31"/>
  <c r="F25" i="31" s="1"/>
  <c r="E26" i="31"/>
  <c r="E23" i="31" s="1"/>
  <c r="D26" i="31"/>
  <c r="D25" i="31" s="1"/>
  <c r="J86" i="32"/>
  <c r="J84" i="32"/>
  <c r="I83" i="32"/>
  <c r="H83" i="32"/>
  <c r="G83" i="32"/>
  <c r="F83" i="32"/>
  <c r="E83" i="32"/>
  <c r="D83" i="32"/>
  <c r="J82" i="32"/>
  <c r="J81" i="32"/>
  <c r="J80" i="32"/>
  <c r="I79" i="32"/>
  <c r="I78" i="32"/>
  <c r="H79" i="32"/>
  <c r="H78" i="32"/>
  <c r="G79" i="32"/>
  <c r="G78" i="32"/>
  <c r="F79" i="32"/>
  <c r="F78" i="32"/>
  <c r="E79" i="32"/>
  <c r="E78" i="32"/>
  <c r="D79" i="32"/>
  <c r="D78" i="32"/>
  <c r="J77" i="32"/>
  <c r="J76" i="32"/>
  <c r="J75" i="32"/>
  <c r="J74" i="32"/>
  <c r="I73" i="32"/>
  <c r="H73" i="32"/>
  <c r="G73" i="32"/>
  <c r="F73" i="32"/>
  <c r="E73" i="32"/>
  <c r="D73" i="32"/>
  <c r="J72" i="32"/>
  <c r="J71" i="32"/>
  <c r="J70" i="32"/>
  <c r="J69" i="32"/>
  <c r="J68" i="32"/>
  <c r="I67" i="32"/>
  <c r="H67" i="32"/>
  <c r="G67" i="32"/>
  <c r="F67" i="32"/>
  <c r="E67" i="32"/>
  <c r="D67" i="32"/>
  <c r="J66" i="32"/>
  <c r="J65" i="32"/>
  <c r="I64" i="32"/>
  <c r="H64" i="32"/>
  <c r="G64" i="32"/>
  <c r="F64" i="32"/>
  <c r="E64" i="32"/>
  <c r="D64" i="32"/>
  <c r="J63" i="32"/>
  <c r="J62" i="32"/>
  <c r="I61" i="32"/>
  <c r="I59" i="32" s="1"/>
  <c r="I58" i="32" s="1"/>
  <c r="H61" i="32"/>
  <c r="H59" i="32"/>
  <c r="G61" i="32"/>
  <c r="F61" i="32"/>
  <c r="F59" i="32" s="1"/>
  <c r="E61" i="32"/>
  <c r="E59" i="32" s="1"/>
  <c r="E58" i="32" s="1"/>
  <c r="D61" i="32"/>
  <c r="D59" i="32"/>
  <c r="J60" i="32"/>
  <c r="J57" i="32"/>
  <c r="J56" i="32"/>
  <c r="J55" i="32"/>
  <c r="J54" i="32"/>
  <c r="I53" i="32"/>
  <c r="H53" i="32"/>
  <c r="G53" i="32"/>
  <c r="F53" i="32"/>
  <c r="D53" i="32"/>
  <c r="J52" i="32"/>
  <c r="J51" i="32"/>
  <c r="J50" i="32"/>
  <c r="I49" i="32"/>
  <c r="H49" i="32"/>
  <c r="G49" i="32"/>
  <c r="F49" i="32"/>
  <c r="E49" i="32"/>
  <c r="D49" i="32"/>
  <c r="J48" i="32"/>
  <c r="J47" i="32"/>
  <c r="I46" i="32"/>
  <c r="H46" i="32"/>
  <c r="G46" i="32"/>
  <c r="F46" i="32"/>
  <c r="J46" i="32"/>
  <c r="E46" i="32"/>
  <c r="D46" i="32"/>
  <c r="J45" i="32"/>
  <c r="J44" i="32"/>
  <c r="I43" i="32"/>
  <c r="H43" i="32"/>
  <c r="G43" i="32"/>
  <c r="F43" i="32"/>
  <c r="D43" i="32"/>
  <c r="J42" i="32"/>
  <c r="J41" i="32"/>
  <c r="J40" i="32"/>
  <c r="J39" i="32"/>
  <c r="J38" i="32"/>
  <c r="I37" i="32"/>
  <c r="H37" i="32"/>
  <c r="G37" i="32"/>
  <c r="F37" i="32"/>
  <c r="D37" i="32"/>
  <c r="J36" i="32"/>
  <c r="J35" i="32"/>
  <c r="J34" i="32"/>
  <c r="J33" i="32"/>
  <c r="J32" i="32"/>
  <c r="J31" i="32"/>
  <c r="J29" i="32"/>
  <c r="J28" i="32"/>
  <c r="J27" i="32"/>
  <c r="I26" i="32"/>
  <c r="I25" i="32"/>
  <c r="H26" i="32"/>
  <c r="H25" i="32"/>
  <c r="G26" i="32"/>
  <c r="G25" i="32"/>
  <c r="F26" i="32"/>
  <c r="F25" i="32"/>
  <c r="E26" i="32"/>
  <c r="E23" i="32"/>
  <c r="D26" i="32"/>
  <c r="D25" i="32"/>
  <c r="J86" i="33"/>
  <c r="J84" i="33"/>
  <c r="I83" i="33"/>
  <c r="H83" i="33"/>
  <c r="G83" i="33"/>
  <c r="F83" i="33"/>
  <c r="E83" i="33"/>
  <c r="D83" i="33"/>
  <c r="J82" i="33"/>
  <c r="J81" i="33"/>
  <c r="J80" i="33"/>
  <c r="I79" i="33"/>
  <c r="I78" i="33" s="1"/>
  <c r="H79" i="33"/>
  <c r="G79" i="33"/>
  <c r="G78" i="33"/>
  <c r="F79" i="33"/>
  <c r="E79" i="33"/>
  <c r="E78" i="33" s="1"/>
  <c r="D79" i="33"/>
  <c r="D78" i="33" s="1"/>
  <c r="H78" i="33"/>
  <c r="F78" i="33"/>
  <c r="J77" i="33"/>
  <c r="J76" i="33"/>
  <c r="J75" i="33"/>
  <c r="J74" i="33"/>
  <c r="I73" i="33"/>
  <c r="H73" i="33"/>
  <c r="G73" i="33"/>
  <c r="F73" i="33"/>
  <c r="E73" i="33"/>
  <c r="D73" i="33"/>
  <c r="J72" i="33"/>
  <c r="J71" i="33"/>
  <c r="J70" i="33"/>
  <c r="J69" i="33"/>
  <c r="J68" i="33"/>
  <c r="I67" i="33"/>
  <c r="H67" i="33"/>
  <c r="G67" i="33"/>
  <c r="F67" i="33"/>
  <c r="E67" i="33"/>
  <c r="D67" i="33"/>
  <c r="J66" i="33"/>
  <c r="J65" i="33"/>
  <c r="I64" i="33"/>
  <c r="H64" i="33"/>
  <c r="G64" i="33"/>
  <c r="F64" i="33"/>
  <c r="E64" i="33"/>
  <c r="D64" i="33"/>
  <c r="J63" i="33"/>
  <c r="J62" i="33"/>
  <c r="I61" i="33"/>
  <c r="I59" i="33"/>
  <c r="H61" i="33"/>
  <c r="H59" i="33"/>
  <c r="G61" i="33"/>
  <c r="F61" i="33"/>
  <c r="E61" i="33"/>
  <c r="D61" i="33"/>
  <c r="D59" i="33" s="1"/>
  <c r="J60" i="33"/>
  <c r="J57" i="33"/>
  <c r="J56" i="33"/>
  <c r="J55" i="33"/>
  <c r="J54" i="33"/>
  <c r="I53" i="33"/>
  <c r="H53" i="33"/>
  <c r="G53" i="33"/>
  <c r="F53" i="33"/>
  <c r="D53" i="33"/>
  <c r="J52" i="33"/>
  <c r="J51" i="33"/>
  <c r="J50" i="33"/>
  <c r="I49" i="33"/>
  <c r="H49" i="33"/>
  <c r="G49" i="33"/>
  <c r="F49" i="33"/>
  <c r="E49" i="33"/>
  <c r="D49" i="33"/>
  <c r="J48" i="33"/>
  <c r="J47" i="33"/>
  <c r="I46" i="33"/>
  <c r="H46" i="33"/>
  <c r="G46" i="33"/>
  <c r="F46" i="33"/>
  <c r="E46" i="33"/>
  <c r="D46" i="33"/>
  <c r="J45" i="33"/>
  <c r="J44" i="33"/>
  <c r="I43" i="33"/>
  <c r="H43" i="33"/>
  <c r="G43" i="33"/>
  <c r="F43" i="33"/>
  <c r="D43" i="33"/>
  <c r="J42" i="33"/>
  <c r="J41" i="33"/>
  <c r="J40" i="33"/>
  <c r="J39" i="33"/>
  <c r="J38" i="33"/>
  <c r="I37" i="33"/>
  <c r="H37" i="33"/>
  <c r="G37" i="33"/>
  <c r="F37" i="33"/>
  <c r="D37" i="33"/>
  <c r="J36" i="33"/>
  <c r="J35" i="33"/>
  <c r="J34" i="33"/>
  <c r="J33" i="33"/>
  <c r="J32" i="33"/>
  <c r="J31" i="33"/>
  <c r="J29" i="33"/>
  <c r="J28" i="33"/>
  <c r="J27" i="33"/>
  <c r="I26" i="33"/>
  <c r="I25" i="33"/>
  <c r="H26" i="33"/>
  <c r="H25" i="33"/>
  <c r="G26" i="33"/>
  <c r="G25" i="33"/>
  <c r="F26" i="33"/>
  <c r="F25" i="33"/>
  <c r="E26" i="33"/>
  <c r="E23" i="33"/>
  <c r="D26" i="33"/>
  <c r="D25" i="33"/>
  <c r="J86" i="34"/>
  <c r="J84" i="34"/>
  <c r="I83" i="34"/>
  <c r="H83" i="34"/>
  <c r="G83" i="34"/>
  <c r="F83" i="34"/>
  <c r="E83" i="34"/>
  <c r="D83" i="34"/>
  <c r="J82" i="34"/>
  <c r="J81" i="34"/>
  <c r="J80" i="34"/>
  <c r="I79" i="34"/>
  <c r="I78" i="34" s="1"/>
  <c r="H79" i="34"/>
  <c r="H78" i="34" s="1"/>
  <c r="G79" i="34"/>
  <c r="F79" i="34"/>
  <c r="J79" i="34"/>
  <c r="E79" i="34"/>
  <c r="E78" i="34"/>
  <c r="D79" i="34"/>
  <c r="G78" i="34"/>
  <c r="D78" i="34"/>
  <c r="J77" i="34"/>
  <c r="J76" i="34"/>
  <c r="J75" i="34"/>
  <c r="J74" i="34"/>
  <c r="I73" i="34"/>
  <c r="H73" i="34"/>
  <c r="G73" i="34"/>
  <c r="F73" i="34"/>
  <c r="J73" i="34"/>
  <c r="E73" i="34"/>
  <c r="D73" i="34"/>
  <c r="J72" i="34"/>
  <c r="J71" i="34"/>
  <c r="J70" i="34"/>
  <c r="J69" i="34"/>
  <c r="J68" i="34"/>
  <c r="I67" i="34"/>
  <c r="H67" i="34"/>
  <c r="G67" i="34"/>
  <c r="F67" i="34"/>
  <c r="E67" i="34"/>
  <c r="D67" i="34"/>
  <c r="J66" i="34"/>
  <c r="J65" i="34"/>
  <c r="I64" i="34"/>
  <c r="H64" i="34"/>
  <c r="G64" i="34"/>
  <c r="F64" i="34"/>
  <c r="E64" i="34"/>
  <c r="D64" i="34"/>
  <c r="J63" i="34"/>
  <c r="J62" i="34"/>
  <c r="I61" i="34"/>
  <c r="I59" i="34" s="1"/>
  <c r="I58" i="34" s="1"/>
  <c r="H61" i="34"/>
  <c r="G61" i="34"/>
  <c r="F61" i="34"/>
  <c r="F59" i="34"/>
  <c r="E61" i="34"/>
  <c r="D61" i="34"/>
  <c r="J60" i="34"/>
  <c r="J57" i="34"/>
  <c r="J56" i="34"/>
  <c r="J55" i="34"/>
  <c r="J54" i="34"/>
  <c r="I53" i="34"/>
  <c r="H53" i="34"/>
  <c r="G53" i="34"/>
  <c r="F53" i="34"/>
  <c r="D53" i="34"/>
  <c r="J52" i="34"/>
  <c r="J51" i="34"/>
  <c r="J50" i="34"/>
  <c r="I49" i="34"/>
  <c r="H49" i="34"/>
  <c r="G49" i="34"/>
  <c r="F49" i="34"/>
  <c r="E49" i="34"/>
  <c r="D49" i="34"/>
  <c r="J48" i="34"/>
  <c r="J47" i="34"/>
  <c r="I46" i="34"/>
  <c r="H46" i="34"/>
  <c r="G46" i="34"/>
  <c r="F46" i="34"/>
  <c r="E46" i="34"/>
  <c r="D46" i="34"/>
  <c r="J45" i="34"/>
  <c r="J44" i="34"/>
  <c r="I43" i="34"/>
  <c r="H43" i="34"/>
  <c r="G43" i="34"/>
  <c r="F43" i="34"/>
  <c r="D43" i="34"/>
  <c r="J42" i="34"/>
  <c r="J41" i="34"/>
  <c r="J40" i="34"/>
  <c r="J39" i="34"/>
  <c r="J38" i="34"/>
  <c r="I37" i="34"/>
  <c r="H37" i="34"/>
  <c r="G37" i="34"/>
  <c r="F37" i="34"/>
  <c r="J37" i="34"/>
  <c r="D37" i="34"/>
  <c r="J36" i="34"/>
  <c r="J35" i="34"/>
  <c r="J34" i="34"/>
  <c r="J33" i="34"/>
  <c r="J32" i="34"/>
  <c r="J31" i="34"/>
  <c r="J29" i="34"/>
  <c r="J28" i="34"/>
  <c r="J27" i="34"/>
  <c r="I26" i="34"/>
  <c r="I25" i="34"/>
  <c r="H26" i="34"/>
  <c r="H25" i="34"/>
  <c r="G26" i="34"/>
  <c r="G25" i="34"/>
  <c r="F26" i="34"/>
  <c r="F25" i="34"/>
  <c r="E26" i="34"/>
  <c r="E23" i="34"/>
  <c r="D26" i="34"/>
  <c r="D25" i="34"/>
  <c r="J86" i="35"/>
  <c r="J84" i="35"/>
  <c r="I83" i="35"/>
  <c r="H83" i="35"/>
  <c r="G83" i="35"/>
  <c r="F83" i="35"/>
  <c r="J83" i="35" s="1"/>
  <c r="E83" i="35"/>
  <c r="D83" i="35"/>
  <c r="J82" i="35"/>
  <c r="J81" i="35"/>
  <c r="J80" i="35"/>
  <c r="I79" i="35"/>
  <c r="I78" i="35"/>
  <c r="H79" i="35"/>
  <c r="H78" i="35"/>
  <c r="G79" i="35"/>
  <c r="G78" i="35"/>
  <c r="F79" i="35"/>
  <c r="F78" i="35"/>
  <c r="J78" i="35" s="1"/>
  <c r="E79" i="35"/>
  <c r="E78" i="35" s="1"/>
  <c r="D79" i="35"/>
  <c r="D78" i="35" s="1"/>
  <c r="J77" i="35"/>
  <c r="J76" i="35"/>
  <c r="J75" i="35"/>
  <c r="J74" i="35"/>
  <c r="I73" i="35"/>
  <c r="H73" i="35"/>
  <c r="G73" i="35"/>
  <c r="F73" i="35"/>
  <c r="E73" i="35"/>
  <c r="D73" i="35"/>
  <c r="J72" i="35"/>
  <c r="J71" i="35"/>
  <c r="J70" i="35"/>
  <c r="J69" i="35"/>
  <c r="J68" i="35"/>
  <c r="I67" i="35"/>
  <c r="H67" i="35"/>
  <c r="G67" i="35"/>
  <c r="F67" i="35"/>
  <c r="E67" i="35"/>
  <c r="D67" i="35"/>
  <c r="J66" i="35"/>
  <c r="J65" i="35"/>
  <c r="I64" i="35"/>
  <c r="H64" i="35"/>
  <c r="G64" i="35"/>
  <c r="F64" i="35"/>
  <c r="E64" i="35"/>
  <c r="D64" i="35"/>
  <c r="J63" i="35"/>
  <c r="J62" i="35"/>
  <c r="I61" i="35"/>
  <c r="I59" i="35"/>
  <c r="I58" i="35" s="1"/>
  <c r="H61" i="35"/>
  <c r="G61" i="35"/>
  <c r="F61" i="35"/>
  <c r="E61" i="35"/>
  <c r="D61" i="35"/>
  <c r="J60" i="35"/>
  <c r="J57" i="35"/>
  <c r="J56" i="35"/>
  <c r="J55" i="35"/>
  <c r="J54" i="35"/>
  <c r="I53" i="35"/>
  <c r="H53" i="35"/>
  <c r="G53" i="35"/>
  <c r="F53" i="35"/>
  <c r="D53" i="35"/>
  <c r="J52" i="35"/>
  <c r="J51" i="35"/>
  <c r="J50" i="35"/>
  <c r="I49" i="35"/>
  <c r="H49" i="35"/>
  <c r="G49" i="35"/>
  <c r="F49" i="35"/>
  <c r="E49" i="35"/>
  <c r="D49" i="35"/>
  <c r="J48" i="35"/>
  <c r="J47" i="35"/>
  <c r="I46" i="35"/>
  <c r="H46" i="35"/>
  <c r="G46" i="35"/>
  <c r="F46" i="35"/>
  <c r="J46" i="35"/>
  <c r="E46" i="35"/>
  <c r="D46" i="35"/>
  <c r="J45" i="35"/>
  <c r="J44" i="35"/>
  <c r="I43" i="35"/>
  <c r="H43" i="35"/>
  <c r="G43" i="35"/>
  <c r="F43" i="35"/>
  <c r="J43" i="35" s="1"/>
  <c r="D43" i="35"/>
  <c r="J42" i="35"/>
  <c r="J41" i="35"/>
  <c r="J40" i="35"/>
  <c r="J39" i="35"/>
  <c r="J38" i="35"/>
  <c r="I37" i="35"/>
  <c r="H37" i="35"/>
  <c r="G37" i="35"/>
  <c r="F37" i="35"/>
  <c r="D37" i="35"/>
  <c r="J36" i="35"/>
  <c r="J35" i="35"/>
  <c r="J34" i="35"/>
  <c r="J33" i="35"/>
  <c r="J32" i="35"/>
  <c r="J31" i="35"/>
  <c r="J29" i="35"/>
  <c r="J28" i="35"/>
  <c r="J27" i="35"/>
  <c r="I26" i="35"/>
  <c r="I25" i="35" s="1"/>
  <c r="H26" i="35"/>
  <c r="H25" i="35" s="1"/>
  <c r="G26" i="35"/>
  <c r="G25" i="35" s="1"/>
  <c r="F26" i="35"/>
  <c r="F25" i="35" s="1"/>
  <c r="E26" i="35"/>
  <c r="E23" i="35" s="1"/>
  <c r="D26" i="35"/>
  <c r="D25" i="35" s="1"/>
  <c r="J86" i="36"/>
  <c r="J84" i="36"/>
  <c r="I83" i="36"/>
  <c r="H83" i="36"/>
  <c r="G83" i="36"/>
  <c r="F83" i="36"/>
  <c r="E83" i="36"/>
  <c r="D83" i="36"/>
  <c r="J82" i="36"/>
  <c r="J81" i="36"/>
  <c r="J80" i="36"/>
  <c r="I79" i="36"/>
  <c r="I78" i="36"/>
  <c r="H79" i="36"/>
  <c r="H78" i="36"/>
  <c r="G79" i="36"/>
  <c r="G78" i="36"/>
  <c r="F79" i="36"/>
  <c r="E79" i="36"/>
  <c r="E78" i="36" s="1"/>
  <c r="D79" i="36"/>
  <c r="D78" i="36" s="1"/>
  <c r="J77" i="36"/>
  <c r="J76" i="36"/>
  <c r="J75" i="36"/>
  <c r="J74" i="36"/>
  <c r="I73" i="36"/>
  <c r="H73" i="36"/>
  <c r="G73" i="36"/>
  <c r="F73" i="36"/>
  <c r="E73" i="36"/>
  <c r="D73" i="36"/>
  <c r="J72" i="36"/>
  <c r="J71" i="36"/>
  <c r="J70" i="36"/>
  <c r="J69" i="36"/>
  <c r="J68" i="36"/>
  <c r="I67" i="36"/>
  <c r="H67" i="36"/>
  <c r="G67" i="36"/>
  <c r="F67" i="36"/>
  <c r="E67" i="36"/>
  <c r="D67" i="36"/>
  <c r="J66" i="36"/>
  <c r="J65" i="36"/>
  <c r="I64" i="36"/>
  <c r="H64" i="36"/>
  <c r="G64" i="36"/>
  <c r="F64" i="36"/>
  <c r="E64" i="36"/>
  <c r="D64" i="36"/>
  <c r="J63" i="36"/>
  <c r="J62" i="36"/>
  <c r="I61" i="36"/>
  <c r="H61" i="36"/>
  <c r="H59" i="36" s="1"/>
  <c r="G61" i="36"/>
  <c r="F61" i="36"/>
  <c r="E61" i="36"/>
  <c r="D61" i="36"/>
  <c r="J60" i="36"/>
  <c r="J57" i="36"/>
  <c r="J56" i="36"/>
  <c r="J55" i="36"/>
  <c r="J54" i="36"/>
  <c r="I53" i="36"/>
  <c r="H53" i="36"/>
  <c r="G53" i="36"/>
  <c r="F53" i="36"/>
  <c r="D53" i="36"/>
  <c r="J52" i="36"/>
  <c r="J51" i="36"/>
  <c r="J50" i="36"/>
  <c r="I49" i="36"/>
  <c r="H49" i="36"/>
  <c r="G49" i="36"/>
  <c r="F49" i="36"/>
  <c r="E49" i="36"/>
  <c r="D49" i="36"/>
  <c r="J48" i="36"/>
  <c r="J47" i="36"/>
  <c r="I46" i="36"/>
  <c r="H46" i="36"/>
  <c r="G46" i="36"/>
  <c r="F46" i="36"/>
  <c r="E46" i="36"/>
  <c r="D46" i="36"/>
  <c r="J45" i="36"/>
  <c r="J44" i="36"/>
  <c r="I43" i="36"/>
  <c r="H43" i="36"/>
  <c r="G43" i="36"/>
  <c r="F43" i="36"/>
  <c r="D43" i="36"/>
  <c r="J42" i="36"/>
  <c r="J41" i="36"/>
  <c r="J40" i="36"/>
  <c r="J39" i="36"/>
  <c r="J38" i="36"/>
  <c r="I37" i="36"/>
  <c r="H37" i="36"/>
  <c r="G37" i="36"/>
  <c r="F37" i="36"/>
  <c r="D37" i="36"/>
  <c r="J36" i="36"/>
  <c r="J35" i="36"/>
  <c r="J34" i="36"/>
  <c r="J33" i="36"/>
  <c r="J32" i="36"/>
  <c r="J31" i="36"/>
  <c r="J29" i="36"/>
  <c r="J28" i="36"/>
  <c r="J27" i="36"/>
  <c r="I26" i="36"/>
  <c r="I25" i="36"/>
  <c r="H26" i="36"/>
  <c r="H25" i="36"/>
  <c r="G26" i="36"/>
  <c r="G25" i="36"/>
  <c r="F26" i="36"/>
  <c r="F25" i="36"/>
  <c r="E26" i="36"/>
  <c r="E23" i="36"/>
  <c r="D26" i="36"/>
  <c r="D25" i="36"/>
  <c r="J86" i="37"/>
  <c r="J84" i="37"/>
  <c r="I83" i="37"/>
  <c r="H83" i="37"/>
  <c r="G83" i="37"/>
  <c r="F83" i="37"/>
  <c r="E83" i="37"/>
  <c r="D83" i="37"/>
  <c r="J82" i="37"/>
  <c r="J81" i="37"/>
  <c r="J80" i="37"/>
  <c r="I79" i="37"/>
  <c r="I78" i="37" s="1"/>
  <c r="H79" i="37"/>
  <c r="H78" i="37" s="1"/>
  <c r="G79" i="37"/>
  <c r="G78" i="37" s="1"/>
  <c r="F79" i="37"/>
  <c r="F78" i="37" s="1"/>
  <c r="E79" i="37"/>
  <c r="E78" i="37" s="1"/>
  <c r="D79" i="37"/>
  <c r="D78" i="37" s="1"/>
  <c r="J77" i="37"/>
  <c r="J76" i="37"/>
  <c r="J75" i="37"/>
  <c r="J74" i="37"/>
  <c r="I73" i="37"/>
  <c r="H73" i="37"/>
  <c r="G73" i="37"/>
  <c r="F73" i="37"/>
  <c r="J73" i="37"/>
  <c r="E73" i="37"/>
  <c r="D73" i="37"/>
  <c r="J72" i="37"/>
  <c r="J71" i="37"/>
  <c r="J70" i="37"/>
  <c r="J69" i="37"/>
  <c r="J68" i="37"/>
  <c r="I67" i="37"/>
  <c r="H67" i="37"/>
  <c r="G67" i="37"/>
  <c r="F67" i="37"/>
  <c r="E67" i="37"/>
  <c r="D67" i="37"/>
  <c r="J66" i="37"/>
  <c r="J65" i="37"/>
  <c r="I64" i="37"/>
  <c r="H64" i="37"/>
  <c r="G64" i="37"/>
  <c r="F64" i="37"/>
  <c r="E64" i="37"/>
  <c r="D64" i="37"/>
  <c r="J63" i="37"/>
  <c r="J62" i="37"/>
  <c r="I61" i="37"/>
  <c r="I59" i="37" s="1"/>
  <c r="I58" i="37" s="1"/>
  <c r="H61" i="37"/>
  <c r="G61" i="37"/>
  <c r="F61" i="37"/>
  <c r="E61" i="37"/>
  <c r="D61" i="37"/>
  <c r="J60" i="37"/>
  <c r="J57" i="37"/>
  <c r="J56" i="37"/>
  <c r="J55" i="37"/>
  <c r="J54" i="37"/>
  <c r="I53" i="37"/>
  <c r="H53" i="37"/>
  <c r="G53" i="37"/>
  <c r="F53" i="37"/>
  <c r="D53" i="37"/>
  <c r="J52" i="37"/>
  <c r="J51" i="37"/>
  <c r="J50" i="37"/>
  <c r="I49" i="37"/>
  <c r="H49" i="37"/>
  <c r="G49" i="37"/>
  <c r="F49" i="37"/>
  <c r="E49" i="37"/>
  <c r="D49" i="37"/>
  <c r="J48" i="37"/>
  <c r="J47" i="37"/>
  <c r="I46" i="37"/>
  <c r="H46" i="37"/>
  <c r="G46" i="37"/>
  <c r="F46" i="37"/>
  <c r="E46" i="37"/>
  <c r="D46" i="37"/>
  <c r="J45" i="37"/>
  <c r="J44" i="37"/>
  <c r="I43" i="37"/>
  <c r="H43" i="37"/>
  <c r="G43" i="37"/>
  <c r="F43" i="37"/>
  <c r="D43" i="37"/>
  <c r="J42" i="37"/>
  <c r="J41" i="37"/>
  <c r="J40" i="37"/>
  <c r="J39" i="37"/>
  <c r="J38" i="37"/>
  <c r="I37" i="37"/>
  <c r="H37" i="37"/>
  <c r="G37" i="37"/>
  <c r="F37" i="37"/>
  <c r="D37" i="37"/>
  <c r="J36" i="37"/>
  <c r="J35" i="37"/>
  <c r="J34" i="37"/>
  <c r="J33" i="37"/>
  <c r="J32" i="37"/>
  <c r="J31" i="37"/>
  <c r="J29" i="37"/>
  <c r="J28" i="37"/>
  <c r="J27" i="37"/>
  <c r="I26" i="37"/>
  <c r="I25" i="37"/>
  <c r="H26" i="37"/>
  <c r="H25" i="37"/>
  <c r="G26" i="37"/>
  <c r="G25" i="37"/>
  <c r="F26" i="37"/>
  <c r="E26" i="37"/>
  <c r="E23" i="37" s="1"/>
  <c r="D26" i="37"/>
  <c r="D25" i="37" s="1"/>
  <c r="J86" i="21"/>
  <c r="J84" i="21"/>
  <c r="I83" i="21"/>
  <c r="H83" i="21"/>
  <c r="G83" i="21"/>
  <c r="F83" i="21"/>
  <c r="E83" i="21"/>
  <c r="D83" i="21"/>
  <c r="J82" i="21"/>
  <c r="J81" i="21"/>
  <c r="J80" i="21"/>
  <c r="I79" i="21"/>
  <c r="I78" i="21"/>
  <c r="H79" i="21"/>
  <c r="H78" i="21"/>
  <c r="G79" i="21"/>
  <c r="G78" i="21"/>
  <c r="F79" i="21"/>
  <c r="E79" i="21"/>
  <c r="E78" i="21" s="1"/>
  <c r="D79" i="21"/>
  <c r="D78" i="21" s="1"/>
  <c r="J77" i="21"/>
  <c r="J76" i="21"/>
  <c r="J75" i="21"/>
  <c r="J74" i="21"/>
  <c r="I73" i="21"/>
  <c r="H73" i="21"/>
  <c r="G73" i="21"/>
  <c r="F73" i="21"/>
  <c r="E73" i="21"/>
  <c r="D73" i="21"/>
  <c r="J72" i="21"/>
  <c r="J71" i="21"/>
  <c r="J70" i="21"/>
  <c r="J69" i="21"/>
  <c r="J68" i="21"/>
  <c r="I67" i="21"/>
  <c r="H67" i="21"/>
  <c r="G67" i="21"/>
  <c r="F67" i="21"/>
  <c r="E67" i="21"/>
  <c r="D67" i="21"/>
  <c r="J66" i="21"/>
  <c r="J65" i="21"/>
  <c r="I64" i="21"/>
  <c r="H64" i="21"/>
  <c r="G64" i="21"/>
  <c r="F64" i="21"/>
  <c r="E64" i="21"/>
  <c r="D64" i="21"/>
  <c r="J63" i="21"/>
  <c r="J62" i="21"/>
  <c r="I61" i="21"/>
  <c r="H61" i="21"/>
  <c r="H59" i="21" s="1"/>
  <c r="G61" i="21"/>
  <c r="F61" i="21"/>
  <c r="E61" i="21"/>
  <c r="D61" i="21"/>
  <c r="J60" i="21"/>
  <c r="J57" i="21"/>
  <c r="J56" i="21"/>
  <c r="J55" i="21"/>
  <c r="J54" i="21"/>
  <c r="I53" i="21"/>
  <c r="H53" i="21"/>
  <c r="G53" i="21"/>
  <c r="F53" i="21"/>
  <c r="D53" i="21"/>
  <c r="J52" i="21"/>
  <c r="J51" i="21"/>
  <c r="J50" i="21"/>
  <c r="I49" i="21"/>
  <c r="H49" i="21"/>
  <c r="G49" i="21"/>
  <c r="F49" i="21"/>
  <c r="E49" i="21"/>
  <c r="D49" i="21"/>
  <c r="J48" i="21"/>
  <c r="J47" i="21"/>
  <c r="I46" i="21"/>
  <c r="H46" i="21"/>
  <c r="G46" i="21"/>
  <c r="F46" i="21"/>
  <c r="E46" i="21"/>
  <c r="D46" i="21"/>
  <c r="J45" i="21"/>
  <c r="J44" i="21"/>
  <c r="I43" i="21"/>
  <c r="H43" i="21"/>
  <c r="G43" i="21"/>
  <c r="F43" i="21"/>
  <c r="D43" i="21"/>
  <c r="J42" i="21"/>
  <c r="J41" i="21"/>
  <c r="J40" i="21"/>
  <c r="J39" i="21"/>
  <c r="J38" i="21"/>
  <c r="I37" i="21"/>
  <c r="H37" i="21"/>
  <c r="G37" i="21"/>
  <c r="F37" i="21"/>
  <c r="D37" i="21"/>
  <c r="J36" i="21"/>
  <c r="J35" i="21"/>
  <c r="J34" i="21"/>
  <c r="J33" i="21"/>
  <c r="J32" i="21"/>
  <c r="J31" i="21"/>
  <c r="J29" i="21"/>
  <c r="J28" i="21"/>
  <c r="J27" i="21"/>
  <c r="I26" i="21"/>
  <c r="I25" i="21"/>
  <c r="H26" i="21"/>
  <c r="H25" i="21"/>
  <c r="G26" i="21"/>
  <c r="G25" i="21"/>
  <c r="F26" i="21"/>
  <c r="F25" i="21"/>
  <c r="E26" i="21"/>
  <c r="E23" i="21"/>
  <c r="D26" i="21"/>
  <c r="D25" i="21"/>
  <c r="J86" i="38"/>
  <c r="J84" i="38"/>
  <c r="I83" i="38"/>
  <c r="H83" i="38"/>
  <c r="G83" i="38"/>
  <c r="F83" i="38"/>
  <c r="E83" i="38"/>
  <c r="D83" i="38"/>
  <c r="J82" i="38"/>
  <c r="J81" i="38"/>
  <c r="J80" i="38"/>
  <c r="I79" i="38"/>
  <c r="I78" i="38" s="1"/>
  <c r="H79" i="38"/>
  <c r="H78" i="38" s="1"/>
  <c r="G79" i="38"/>
  <c r="G78" i="38" s="1"/>
  <c r="F79" i="38"/>
  <c r="F78" i="38" s="1"/>
  <c r="J78" i="38" s="1"/>
  <c r="E79" i="38"/>
  <c r="E78" i="38"/>
  <c r="D79" i="38"/>
  <c r="D78" i="38"/>
  <c r="J77" i="38"/>
  <c r="J76" i="38"/>
  <c r="J75" i="38"/>
  <c r="J74" i="38"/>
  <c r="I73" i="38"/>
  <c r="H73" i="38"/>
  <c r="G73" i="38"/>
  <c r="F73" i="38"/>
  <c r="E73" i="38"/>
  <c r="D73" i="38"/>
  <c r="J72" i="38"/>
  <c r="J71" i="38"/>
  <c r="J70" i="38"/>
  <c r="J69" i="38"/>
  <c r="J68" i="38"/>
  <c r="I67" i="38"/>
  <c r="H67" i="38"/>
  <c r="G67" i="38"/>
  <c r="F67" i="38"/>
  <c r="E67" i="38"/>
  <c r="D67" i="38"/>
  <c r="J66" i="38"/>
  <c r="J65" i="38"/>
  <c r="I64" i="38"/>
  <c r="H64" i="38"/>
  <c r="G64" i="38"/>
  <c r="F64" i="38"/>
  <c r="E64" i="38"/>
  <c r="D64" i="38"/>
  <c r="J63" i="38"/>
  <c r="J62" i="38"/>
  <c r="I61" i="38"/>
  <c r="H61" i="38"/>
  <c r="G61" i="38"/>
  <c r="F61" i="38"/>
  <c r="E61" i="38"/>
  <c r="D61" i="38"/>
  <c r="D59" i="38"/>
  <c r="D58" i="38" s="1"/>
  <c r="J60" i="38"/>
  <c r="J57" i="38"/>
  <c r="J56" i="38"/>
  <c r="J55" i="38"/>
  <c r="J54" i="38"/>
  <c r="I53" i="38"/>
  <c r="H53" i="38"/>
  <c r="G53" i="38"/>
  <c r="F53" i="38"/>
  <c r="D53" i="38"/>
  <c r="J52" i="38"/>
  <c r="J51" i="38"/>
  <c r="J50" i="38"/>
  <c r="I49" i="38"/>
  <c r="H49" i="38"/>
  <c r="G49" i="38"/>
  <c r="F49" i="38"/>
  <c r="E49" i="38"/>
  <c r="D49" i="38"/>
  <c r="J48" i="38"/>
  <c r="J47" i="38"/>
  <c r="I46" i="38"/>
  <c r="H46" i="38"/>
  <c r="G46" i="38"/>
  <c r="F46" i="38"/>
  <c r="E46" i="38"/>
  <c r="D46" i="38"/>
  <c r="J45" i="38"/>
  <c r="J44" i="38"/>
  <c r="I43" i="38"/>
  <c r="H43" i="38"/>
  <c r="G43" i="38"/>
  <c r="F43" i="38"/>
  <c r="D43" i="38"/>
  <c r="J42" i="38"/>
  <c r="J41" i="38"/>
  <c r="J40" i="38"/>
  <c r="J39" i="38"/>
  <c r="J38" i="38"/>
  <c r="I37" i="38"/>
  <c r="H37" i="38"/>
  <c r="G37" i="38"/>
  <c r="F37" i="38"/>
  <c r="D37" i="38"/>
  <c r="J36" i="38"/>
  <c r="J35" i="38"/>
  <c r="J34" i="38"/>
  <c r="J33" i="38"/>
  <c r="J32" i="38"/>
  <c r="J31" i="38"/>
  <c r="J29" i="38"/>
  <c r="J28" i="38"/>
  <c r="J27" i="38"/>
  <c r="I26" i="38"/>
  <c r="I25" i="38"/>
  <c r="H26" i="38"/>
  <c r="H25" i="38"/>
  <c r="G26" i="38"/>
  <c r="G25" i="38"/>
  <c r="F26" i="38"/>
  <c r="E26" i="38"/>
  <c r="E23" i="38" s="1"/>
  <c r="D26" i="38"/>
  <c r="D25" i="38"/>
  <c r="J86" i="39"/>
  <c r="J84" i="39"/>
  <c r="I83" i="39"/>
  <c r="H83" i="39"/>
  <c r="G83" i="39"/>
  <c r="F83" i="39"/>
  <c r="E83" i="39"/>
  <c r="D83" i="39"/>
  <c r="J82" i="39"/>
  <c r="J81" i="39"/>
  <c r="J80" i="39"/>
  <c r="I79" i="39"/>
  <c r="H79" i="39"/>
  <c r="H78" i="39" s="1"/>
  <c r="G79" i="39"/>
  <c r="G78" i="39" s="1"/>
  <c r="F79" i="39"/>
  <c r="E79" i="39"/>
  <c r="E78" i="39"/>
  <c r="D79" i="39"/>
  <c r="D78" i="39"/>
  <c r="I78" i="39"/>
  <c r="J77" i="39"/>
  <c r="J76" i="39"/>
  <c r="J75" i="39"/>
  <c r="J74" i="39"/>
  <c r="I73" i="39"/>
  <c r="H73" i="39"/>
  <c r="G73" i="39"/>
  <c r="F73" i="39"/>
  <c r="E73" i="39"/>
  <c r="D73" i="39"/>
  <c r="J72" i="39"/>
  <c r="J71" i="39"/>
  <c r="J70" i="39"/>
  <c r="J69" i="39"/>
  <c r="J68" i="39"/>
  <c r="I67" i="39"/>
  <c r="H67" i="39"/>
  <c r="G67" i="39"/>
  <c r="F67" i="39"/>
  <c r="E67" i="39"/>
  <c r="D67" i="39"/>
  <c r="J66" i="39"/>
  <c r="J65" i="39"/>
  <c r="I64" i="39"/>
  <c r="H64" i="39"/>
  <c r="G64" i="39"/>
  <c r="F64" i="39"/>
  <c r="E64" i="39"/>
  <c r="D64" i="39"/>
  <c r="J63" i="39"/>
  <c r="J62" i="39"/>
  <c r="I61" i="39"/>
  <c r="H61" i="39"/>
  <c r="G61" i="39"/>
  <c r="F61" i="39"/>
  <c r="E61" i="39"/>
  <c r="D61" i="39"/>
  <c r="J60" i="39"/>
  <c r="J57" i="39"/>
  <c r="J56" i="39"/>
  <c r="J55" i="39"/>
  <c r="J54" i="39"/>
  <c r="I53" i="39"/>
  <c r="H53" i="39"/>
  <c r="G53" i="39"/>
  <c r="F53" i="39"/>
  <c r="D53" i="39"/>
  <c r="J52" i="39"/>
  <c r="J51" i="39"/>
  <c r="J50" i="39"/>
  <c r="I49" i="39"/>
  <c r="H49" i="39"/>
  <c r="G49" i="39"/>
  <c r="F49" i="39"/>
  <c r="E49" i="39"/>
  <c r="D49" i="39"/>
  <c r="J48" i="39"/>
  <c r="J47" i="39"/>
  <c r="I46" i="39"/>
  <c r="H46" i="39"/>
  <c r="G46" i="39"/>
  <c r="F46" i="39"/>
  <c r="E46" i="39"/>
  <c r="D46" i="39"/>
  <c r="J45" i="39"/>
  <c r="J44" i="39"/>
  <c r="I43" i="39"/>
  <c r="H43" i="39"/>
  <c r="G43" i="39"/>
  <c r="F43" i="39"/>
  <c r="D43" i="39"/>
  <c r="J42" i="39"/>
  <c r="J41" i="39"/>
  <c r="J40" i="39"/>
  <c r="J39" i="39"/>
  <c r="J38" i="39"/>
  <c r="I37" i="39"/>
  <c r="H37" i="39"/>
  <c r="G37" i="39"/>
  <c r="F37" i="39"/>
  <c r="D37" i="39"/>
  <c r="J36" i="39"/>
  <c r="J35" i="39"/>
  <c r="J34" i="39"/>
  <c r="J33" i="39"/>
  <c r="J32" i="39"/>
  <c r="J31" i="39"/>
  <c r="J29" i="39"/>
  <c r="J28" i="39"/>
  <c r="J27" i="39"/>
  <c r="I26" i="39"/>
  <c r="I25" i="39" s="1"/>
  <c r="H26" i="39"/>
  <c r="H25" i="39" s="1"/>
  <c r="G26" i="39"/>
  <c r="G25" i="39" s="1"/>
  <c r="F26" i="39"/>
  <c r="F25" i="39" s="1"/>
  <c r="E26" i="39"/>
  <c r="E23" i="39" s="1"/>
  <c r="D26" i="39"/>
  <c r="D25" i="39" s="1"/>
  <c r="J86" i="40"/>
  <c r="J84" i="40"/>
  <c r="I83" i="40"/>
  <c r="H83" i="40"/>
  <c r="G83" i="40"/>
  <c r="F83" i="40"/>
  <c r="J83" i="40"/>
  <c r="E83" i="40"/>
  <c r="D83" i="40"/>
  <c r="J82" i="40"/>
  <c r="J81" i="40"/>
  <c r="J80" i="40"/>
  <c r="I79" i="40"/>
  <c r="I78" i="40" s="1"/>
  <c r="H79" i="40"/>
  <c r="H78" i="40" s="1"/>
  <c r="G79" i="40"/>
  <c r="G78" i="40" s="1"/>
  <c r="F79" i="40"/>
  <c r="F78" i="40" s="1"/>
  <c r="J78" i="40" s="1"/>
  <c r="E79" i="40"/>
  <c r="E78" i="40"/>
  <c r="D79" i="40"/>
  <c r="D78" i="40"/>
  <c r="J77" i="40"/>
  <c r="J76" i="40"/>
  <c r="J75" i="40"/>
  <c r="J74" i="40"/>
  <c r="I73" i="40"/>
  <c r="H73" i="40"/>
  <c r="G73" i="40"/>
  <c r="F73" i="40"/>
  <c r="E73" i="40"/>
  <c r="D73" i="40"/>
  <c r="J72" i="40"/>
  <c r="J71" i="40"/>
  <c r="J70" i="40"/>
  <c r="J69" i="40"/>
  <c r="J68" i="40"/>
  <c r="I67" i="40"/>
  <c r="H67" i="40"/>
  <c r="G67" i="40"/>
  <c r="F67" i="40"/>
  <c r="E67" i="40"/>
  <c r="D67" i="40"/>
  <c r="J66" i="40"/>
  <c r="J65" i="40"/>
  <c r="I64" i="40"/>
  <c r="H64" i="40"/>
  <c r="G64" i="40"/>
  <c r="F64" i="40"/>
  <c r="E64" i="40"/>
  <c r="D64" i="40"/>
  <c r="J63" i="40"/>
  <c r="J62" i="40"/>
  <c r="I61" i="40"/>
  <c r="I59" i="40"/>
  <c r="I58" i="40" s="1"/>
  <c r="H61" i="40"/>
  <c r="G61" i="40"/>
  <c r="F61" i="40"/>
  <c r="E61" i="40"/>
  <c r="E59" i="40"/>
  <c r="E58" i="40" s="1"/>
  <c r="D61" i="40"/>
  <c r="J60" i="40"/>
  <c r="J57" i="40"/>
  <c r="J56" i="40"/>
  <c r="J55" i="40"/>
  <c r="J54" i="40"/>
  <c r="I53" i="40"/>
  <c r="H53" i="40"/>
  <c r="G53" i="40"/>
  <c r="F53" i="40"/>
  <c r="D53" i="40"/>
  <c r="J52" i="40"/>
  <c r="J51" i="40"/>
  <c r="J50" i="40"/>
  <c r="I49" i="40"/>
  <c r="H49" i="40"/>
  <c r="G49" i="40"/>
  <c r="F49" i="40"/>
  <c r="J49" i="40"/>
  <c r="E49" i="40"/>
  <c r="D49" i="40"/>
  <c r="J48" i="40"/>
  <c r="J47" i="40"/>
  <c r="I46" i="40"/>
  <c r="H46" i="40"/>
  <c r="G46" i="40"/>
  <c r="F46" i="40"/>
  <c r="E46" i="40"/>
  <c r="D46" i="40"/>
  <c r="J45" i="40"/>
  <c r="J44" i="40"/>
  <c r="I43" i="40"/>
  <c r="H43" i="40"/>
  <c r="G43" i="40"/>
  <c r="F43" i="40"/>
  <c r="D43" i="40"/>
  <c r="J42" i="40"/>
  <c r="J41" i="40"/>
  <c r="J40" i="40"/>
  <c r="J39" i="40"/>
  <c r="J38" i="40"/>
  <c r="I37" i="40"/>
  <c r="H37" i="40"/>
  <c r="G37" i="40"/>
  <c r="F37" i="40"/>
  <c r="D37" i="40"/>
  <c r="J36" i="40"/>
  <c r="J35" i="40"/>
  <c r="J34" i="40"/>
  <c r="J33" i="40"/>
  <c r="J32" i="40"/>
  <c r="J31" i="40"/>
  <c r="J29" i="40"/>
  <c r="J28" i="40"/>
  <c r="J27" i="40"/>
  <c r="I26" i="40"/>
  <c r="I25" i="40"/>
  <c r="H26" i="40"/>
  <c r="H25" i="40"/>
  <c r="G26" i="40"/>
  <c r="G25" i="40"/>
  <c r="F26" i="40"/>
  <c r="F25" i="40"/>
  <c r="E26" i="40"/>
  <c r="E23" i="40"/>
  <c r="D26" i="40"/>
  <c r="D25" i="40"/>
  <c r="J86" i="163"/>
  <c r="J84" i="163"/>
  <c r="I83" i="163"/>
  <c r="H83" i="163"/>
  <c r="G83" i="163"/>
  <c r="F83" i="163"/>
  <c r="E83" i="163"/>
  <c r="D83" i="163"/>
  <c r="J82" i="163"/>
  <c r="J81" i="163"/>
  <c r="J80" i="163"/>
  <c r="I79" i="163"/>
  <c r="I78" i="163" s="1"/>
  <c r="H79" i="163"/>
  <c r="H78" i="163"/>
  <c r="G79" i="163"/>
  <c r="G78" i="163"/>
  <c r="F79" i="163"/>
  <c r="E79" i="163"/>
  <c r="E78" i="163" s="1"/>
  <c r="D79" i="163"/>
  <c r="D78" i="163"/>
  <c r="J77" i="163"/>
  <c r="J76" i="163"/>
  <c r="J75" i="163"/>
  <c r="J74" i="163"/>
  <c r="I73" i="163"/>
  <c r="H73" i="163"/>
  <c r="G73" i="163"/>
  <c r="F73" i="163"/>
  <c r="E73" i="163"/>
  <c r="D73" i="163"/>
  <c r="J72" i="163"/>
  <c r="J71" i="163"/>
  <c r="J70" i="163"/>
  <c r="J69" i="163"/>
  <c r="J68" i="163"/>
  <c r="I67" i="163"/>
  <c r="H67" i="163"/>
  <c r="G67" i="163"/>
  <c r="F67" i="163"/>
  <c r="E67" i="163"/>
  <c r="D67" i="163"/>
  <c r="J66" i="163"/>
  <c r="J65" i="163"/>
  <c r="I64" i="163"/>
  <c r="H64" i="163"/>
  <c r="G64" i="163"/>
  <c r="F64" i="163"/>
  <c r="E64" i="163"/>
  <c r="D64" i="163"/>
  <c r="J63" i="163"/>
  <c r="J62" i="163"/>
  <c r="I61" i="163"/>
  <c r="I59" i="163" s="1"/>
  <c r="I58" i="163" s="1"/>
  <c r="H61" i="163"/>
  <c r="G61" i="163"/>
  <c r="F61" i="163"/>
  <c r="F59" i="163"/>
  <c r="E61" i="163"/>
  <c r="E59" i="163"/>
  <c r="D61" i="163"/>
  <c r="J60" i="163"/>
  <c r="J57" i="163"/>
  <c r="J56" i="163"/>
  <c r="J55" i="163"/>
  <c r="J54" i="163"/>
  <c r="I53" i="163"/>
  <c r="H53" i="163"/>
  <c r="G53" i="163"/>
  <c r="F53" i="163"/>
  <c r="J53" i="163" s="1"/>
  <c r="D53" i="163"/>
  <c r="J52" i="163"/>
  <c r="J51" i="163"/>
  <c r="J50" i="163"/>
  <c r="I49" i="163"/>
  <c r="H49" i="163"/>
  <c r="G49" i="163"/>
  <c r="F49" i="163"/>
  <c r="E49" i="163"/>
  <c r="D49" i="163"/>
  <c r="J48" i="163"/>
  <c r="J47" i="163"/>
  <c r="I46" i="163"/>
  <c r="H46" i="163"/>
  <c r="G46" i="163"/>
  <c r="F46" i="163"/>
  <c r="E46" i="163"/>
  <c r="D46" i="163"/>
  <c r="J45" i="163"/>
  <c r="J44" i="163"/>
  <c r="I43" i="163"/>
  <c r="H43" i="163"/>
  <c r="G43" i="163"/>
  <c r="F43" i="163"/>
  <c r="D43" i="163"/>
  <c r="J42" i="163"/>
  <c r="J41" i="163"/>
  <c r="J40" i="163"/>
  <c r="J39" i="163"/>
  <c r="J38" i="163"/>
  <c r="I37" i="163"/>
  <c r="H37" i="163"/>
  <c r="G37" i="163"/>
  <c r="F37" i="163"/>
  <c r="D37" i="163"/>
  <c r="J36" i="163"/>
  <c r="J35" i="163"/>
  <c r="J34" i="163"/>
  <c r="J33" i="163"/>
  <c r="J32" i="163"/>
  <c r="J31" i="163"/>
  <c r="J29" i="163"/>
  <c r="J28" i="163"/>
  <c r="J27" i="163"/>
  <c r="I26" i="163"/>
  <c r="I25" i="163" s="1"/>
  <c r="H26" i="163"/>
  <c r="H25" i="163" s="1"/>
  <c r="G26" i="163"/>
  <c r="G25" i="163" s="1"/>
  <c r="F26" i="163"/>
  <c r="F25" i="163" s="1"/>
  <c r="E26" i="163"/>
  <c r="E23" i="163" s="1"/>
  <c r="D26" i="163"/>
  <c r="D25" i="163" s="1"/>
  <c r="J86" i="164"/>
  <c r="J84" i="164"/>
  <c r="I83" i="164"/>
  <c r="H83" i="164"/>
  <c r="G83" i="164"/>
  <c r="F83" i="164"/>
  <c r="E83" i="164"/>
  <c r="D83" i="164"/>
  <c r="J82" i="164"/>
  <c r="J81" i="164"/>
  <c r="J80" i="164"/>
  <c r="I79" i="164"/>
  <c r="I78" i="164"/>
  <c r="H79" i="164"/>
  <c r="H78" i="164"/>
  <c r="G79" i="164"/>
  <c r="F79" i="164"/>
  <c r="E79" i="164"/>
  <c r="E78" i="164"/>
  <c r="D79" i="164"/>
  <c r="G78" i="164"/>
  <c r="D78" i="164"/>
  <c r="J77" i="164"/>
  <c r="J76" i="164"/>
  <c r="J75" i="164"/>
  <c r="J74" i="164"/>
  <c r="I73" i="164"/>
  <c r="H73" i="164"/>
  <c r="G73" i="164"/>
  <c r="F73" i="164"/>
  <c r="E73" i="164"/>
  <c r="D73" i="164"/>
  <c r="J72" i="164"/>
  <c r="J71" i="164"/>
  <c r="J70" i="164"/>
  <c r="J69" i="164"/>
  <c r="J68" i="164"/>
  <c r="I67" i="164"/>
  <c r="H67" i="164"/>
  <c r="G67" i="164"/>
  <c r="F67" i="164"/>
  <c r="E67" i="164"/>
  <c r="D67" i="164"/>
  <c r="J66" i="164"/>
  <c r="J65" i="164"/>
  <c r="I64" i="164"/>
  <c r="H64" i="164"/>
  <c r="G64" i="164"/>
  <c r="F64" i="164"/>
  <c r="E64" i="164"/>
  <c r="D64" i="164"/>
  <c r="J63" i="164"/>
  <c r="J62" i="164"/>
  <c r="I61" i="164"/>
  <c r="I59" i="164"/>
  <c r="I58" i="164" s="1"/>
  <c r="H61" i="164"/>
  <c r="G61" i="164"/>
  <c r="F61" i="164"/>
  <c r="E61" i="164"/>
  <c r="D61" i="164"/>
  <c r="J60" i="164"/>
  <c r="J57" i="164"/>
  <c r="J56" i="164"/>
  <c r="J55" i="164"/>
  <c r="J54" i="164"/>
  <c r="I53" i="164"/>
  <c r="H53" i="164"/>
  <c r="G53" i="164"/>
  <c r="F53" i="164"/>
  <c r="D53" i="164"/>
  <c r="J52" i="164"/>
  <c r="J51" i="164"/>
  <c r="J50" i="164"/>
  <c r="I49" i="164"/>
  <c r="H49" i="164"/>
  <c r="G49" i="164"/>
  <c r="F49" i="164"/>
  <c r="E49" i="164"/>
  <c r="D49" i="164"/>
  <c r="J48" i="164"/>
  <c r="J47" i="164"/>
  <c r="I46" i="164"/>
  <c r="H46" i="164"/>
  <c r="G46" i="164"/>
  <c r="F46" i="164"/>
  <c r="E46" i="164"/>
  <c r="D46" i="164"/>
  <c r="J45" i="164"/>
  <c r="J44" i="164"/>
  <c r="I43" i="164"/>
  <c r="H43" i="164"/>
  <c r="G43" i="164"/>
  <c r="F43" i="164"/>
  <c r="D43" i="164"/>
  <c r="J42" i="164"/>
  <c r="J41" i="164"/>
  <c r="J40" i="164"/>
  <c r="J39" i="164"/>
  <c r="J38" i="164"/>
  <c r="I37" i="164"/>
  <c r="H37" i="164"/>
  <c r="G37" i="164"/>
  <c r="F37" i="164"/>
  <c r="D37" i="164"/>
  <c r="J36" i="164"/>
  <c r="J35" i="164"/>
  <c r="J34" i="164"/>
  <c r="J33" i="164"/>
  <c r="J32" i="164"/>
  <c r="J31" i="164"/>
  <c r="J29" i="164"/>
  <c r="J28" i="164"/>
  <c r="J27" i="164"/>
  <c r="I26" i="164"/>
  <c r="I25" i="164" s="1"/>
  <c r="H26" i="164"/>
  <c r="H25" i="164" s="1"/>
  <c r="G26" i="164"/>
  <c r="G25" i="164" s="1"/>
  <c r="F26" i="164"/>
  <c r="F25" i="164" s="1"/>
  <c r="E26" i="164"/>
  <c r="E23" i="164" s="1"/>
  <c r="D26" i="164"/>
  <c r="D25" i="164" s="1"/>
  <c r="J86" i="165"/>
  <c r="J84" i="165"/>
  <c r="I83" i="165"/>
  <c r="H83" i="165"/>
  <c r="G83" i="165"/>
  <c r="F83" i="165"/>
  <c r="E83" i="165"/>
  <c r="D83" i="165"/>
  <c r="J82" i="165"/>
  <c r="J81" i="165"/>
  <c r="J80" i="165"/>
  <c r="I79" i="165"/>
  <c r="I78" i="165"/>
  <c r="H79" i="165"/>
  <c r="H78" i="165"/>
  <c r="G79" i="165"/>
  <c r="G78" i="165"/>
  <c r="F79" i="165"/>
  <c r="F78" i="165"/>
  <c r="E79" i="165"/>
  <c r="E78" i="165"/>
  <c r="D79" i="165"/>
  <c r="D78" i="165"/>
  <c r="J77" i="165"/>
  <c r="J76" i="165"/>
  <c r="J75" i="165"/>
  <c r="J74" i="165"/>
  <c r="I73" i="165"/>
  <c r="H73" i="165"/>
  <c r="G73" i="165"/>
  <c r="F73" i="165"/>
  <c r="E73" i="165"/>
  <c r="D73" i="165"/>
  <c r="J72" i="165"/>
  <c r="J71" i="165"/>
  <c r="J70" i="165"/>
  <c r="J69" i="165"/>
  <c r="J68" i="165"/>
  <c r="I67" i="165"/>
  <c r="H67" i="165"/>
  <c r="G67" i="165"/>
  <c r="F67" i="165"/>
  <c r="E67" i="165"/>
  <c r="D67" i="165"/>
  <c r="J66" i="165"/>
  <c r="J65" i="165"/>
  <c r="I64" i="165"/>
  <c r="H64" i="165"/>
  <c r="G64" i="165"/>
  <c r="F64" i="165"/>
  <c r="E64" i="165"/>
  <c r="D64" i="165"/>
  <c r="J63" i="165"/>
  <c r="J62" i="165"/>
  <c r="I61" i="165"/>
  <c r="I59" i="165" s="1"/>
  <c r="I58" i="165" s="1"/>
  <c r="H61" i="165"/>
  <c r="G61" i="165"/>
  <c r="F61" i="165"/>
  <c r="E61" i="165"/>
  <c r="D61" i="165"/>
  <c r="D59" i="165"/>
  <c r="J60" i="165"/>
  <c r="J57" i="165"/>
  <c r="J56" i="165"/>
  <c r="J55" i="165"/>
  <c r="J54" i="165"/>
  <c r="I53" i="165"/>
  <c r="H53" i="165"/>
  <c r="G53" i="165"/>
  <c r="F53" i="165"/>
  <c r="D53" i="165"/>
  <c r="J52" i="165"/>
  <c r="J51" i="165"/>
  <c r="J50" i="165"/>
  <c r="I49" i="165"/>
  <c r="H49" i="165"/>
  <c r="G49" i="165"/>
  <c r="F49" i="165"/>
  <c r="J49" i="165"/>
  <c r="E49" i="165"/>
  <c r="D49" i="165"/>
  <c r="J48" i="165"/>
  <c r="J47" i="165"/>
  <c r="I46" i="165"/>
  <c r="H46" i="165"/>
  <c r="G46" i="165"/>
  <c r="F46" i="165"/>
  <c r="E46" i="165"/>
  <c r="D46" i="165"/>
  <c r="J45" i="165"/>
  <c r="J44" i="165"/>
  <c r="I43" i="165"/>
  <c r="H43" i="165"/>
  <c r="G43" i="165"/>
  <c r="F43" i="165"/>
  <c r="D43" i="165"/>
  <c r="J42" i="165"/>
  <c r="J41" i="165"/>
  <c r="J40" i="165"/>
  <c r="J39" i="165"/>
  <c r="J38" i="165"/>
  <c r="I37" i="165"/>
  <c r="H37" i="165"/>
  <c r="G37" i="165"/>
  <c r="F37" i="165"/>
  <c r="D37" i="165"/>
  <c r="J36" i="165"/>
  <c r="J35" i="165"/>
  <c r="J34" i="165"/>
  <c r="J33" i="165"/>
  <c r="J32" i="165"/>
  <c r="J31" i="165"/>
  <c r="J29" i="165"/>
  <c r="J28" i="165"/>
  <c r="J27" i="165"/>
  <c r="I26" i="165"/>
  <c r="I25" i="165"/>
  <c r="H26" i="165"/>
  <c r="H25" i="165"/>
  <c r="G26" i="165"/>
  <c r="G25" i="165"/>
  <c r="F26" i="165"/>
  <c r="F25" i="165"/>
  <c r="E26" i="165"/>
  <c r="E23" i="165"/>
  <c r="D26" i="165"/>
  <c r="D25" i="165"/>
  <c r="J86" i="166"/>
  <c r="J84" i="166"/>
  <c r="I83" i="166"/>
  <c r="H83" i="166"/>
  <c r="G83" i="166"/>
  <c r="F83" i="166"/>
  <c r="J83" i="166" s="1"/>
  <c r="E83" i="166"/>
  <c r="D83" i="166"/>
  <c r="J82" i="166"/>
  <c r="J81" i="166"/>
  <c r="J80" i="166"/>
  <c r="I79" i="166"/>
  <c r="I78" i="166"/>
  <c r="H79" i="166"/>
  <c r="H78" i="166"/>
  <c r="G79" i="166"/>
  <c r="G78" i="166"/>
  <c r="F79" i="166"/>
  <c r="E79" i="166"/>
  <c r="E78" i="166" s="1"/>
  <c r="D79" i="166"/>
  <c r="F78" i="166"/>
  <c r="D78" i="166"/>
  <c r="J77" i="166"/>
  <c r="J76" i="166"/>
  <c r="J75" i="166"/>
  <c r="J74" i="166"/>
  <c r="I73" i="166"/>
  <c r="H73" i="166"/>
  <c r="G73" i="166"/>
  <c r="F73" i="166"/>
  <c r="E73" i="166"/>
  <c r="D73" i="166"/>
  <c r="J72" i="166"/>
  <c r="J71" i="166"/>
  <c r="J70" i="166"/>
  <c r="J69" i="166"/>
  <c r="J68" i="166"/>
  <c r="I67" i="166"/>
  <c r="H67" i="166"/>
  <c r="G67" i="166"/>
  <c r="F67" i="166"/>
  <c r="E67" i="166"/>
  <c r="D67" i="166"/>
  <c r="J66" i="166"/>
  <c r="J65" i="166"/>
  <c r="I64" i="166"/>
  <c r="H64" i="166"/>
  <c r="G64" i="166"/>
  <c r="F64" i="166"/>
  <c r="E64" i="166"/>
  <c r="D64" i="166"/>
  <c r="J63" i="166"/>
  <c r="J62" i="166"/>
  <c r="I61" i="166"/>
  <c r="I59" i="166" s="1"/>
  <c r="H61" i="166"/>
  <c r="H59" i="166" s="1"/>
  <c r="G61" i="166"/>
  <c r="F61" i="166"/>
  <c r="E61" i="166"/>
  <c r="D61" i="166"/>
  <c r="D59" i="166"/>
  <c r="D58" i="166" s="1"/>
  <c r="J60" i="166"/>
  <c r="J57" i="166"/>
  <c r="J56" i="166"/>
  <c r="J55" i="166"/>
  <c r="J54" i="166"/>
  <c r="I53" i="166"/>
  <c r="H53" i="166"/>
  <c r="G53" i="166"/>
  <c r="F53" i="166"/>
  <c r="D53" i="166"/>
  <c r="J52" i="166"/>
  <c r="J51" i="166"/>
  <c r="J50" i="166"/>
  <c r="I49" i="166"/>
  <c r="H49" i="166"/>
  <c r="G49" i="166"/>
  <c r="F49" i="166"/>
  <c r="E49" i="166"/>
  <c r="D49" i="166"/>
  <c r="J48" i="166"/>
  <c r="J47" i="166"/>
  <c r="I46" i="166"/>
  <c r="H46" i="166"/>
  <c r="G46" i="166"/>
  <c r="F46" i="166"/>
  <c r="E46" i="166"/>
  <c r="D46" i="166"/>
  <c r="J45" i="166"/>
  <c r="J44" i="166"/>
  <c r="I43" i="166"/>
  <c r="H43" i="166"/>
  <c r="G43" i="166"/>
  <c r="F43" i="166"/>
  <c r="D43" i="166"/>
  <c r="J42" i="166"/>
  <c r="J41" i="166"/>
  <c r="J40" i="166"/>
  <c r="J39" i="166"/>
  <c r="J38" i="166"/>
  <c r="I37" i="166"/>
  <c r="H37" i="166"/>
  <c r="G37" i="166"/>
  <c r="F37" i="166"/>
  <c r="D37" i="166"/>
  <c r="J36" i="166"/>
  <c r="J35" i="166"/>
  <c r="J34" i="166"/>
  <c r="J33" i="166"/>
  <c r="J32" i="166"/>
  <c r="J31" i="166"/>
  <c r="J29" i="166"/>
  <c r="J28" i="166"/>
  <c r="J27" i="166"/>
  <c r="I26" i="166"/>
  <c r="I25" i="166"/>
  <c r="H26" i="166"/>
  <c r="H25" i="166"/>
  <c r="G26" i="166"/>
  <c r="G25" i="166"/>
  <c r="F26" i="166"/>
  <c r="F25" i="166"/>
  <c r="E26" i="166"/>
  <c r="E23" i="166"/>
  <c r="D26" i="166"/>
  <c r="D25" i="166"/>
  <c r="J86" i="167"/>
  <c r="J84" i="167"/>
  <c r="I83" i="167"/>
  <c r="H83" i="167"/>
  <c r="G83" i="167"/>
  <c r="F83" i="167"/>
  <c r="E83" i="167"/>
  <c r="D83" i="167"/>
  <c r="J82" i="167"/>
  <c r="J81" i="167"/>
  <c r="J80" i="167"/>
  <c r="I79" i="167"/>
  <c r="I78" i="167" s="1"/>
  <c r="H79" i="167"/>
  <c r="H78" i="167" s="1"/>
  <c r="G79" i="167"/>
  <c r="G78" i="167" s="1"/>
  <c r="F79" i="167"/>
  <c r="F78" i="167" s="1"/>
  <c r="J78" i="167" s="1"/>
  <c r="E79" i="167"/>
  <c r="E78" i="167"/>
  <c r="D79" i="167"/>
  <c r="D78" i="167"/>
  <c r="J77" i="167"/>
  <c r="J76" i="167"/>
  <c r="J75" i="167"/>
  <c r="J74" i="167"/>
  <c r="I73" i="167"/>
  <c r="H73" i="167"/>
  <c r="G73" i="167"/>
  <c r="F73" i="167"/>
  <c r="E73" i="167"/>
  <c r="D73" i="167"/>
  <c r="J72" i="167"/>
  <c r="J71" i="167"/>
  <c r="J70" i="167"/>
  <c r="J69" i="167"/>
  <c r="J68" i="167"/>
  <c r="I67" i="167"/>
  <c r="H67" i="167"/>
  <c r="G67" i="167"/>
  <c r="F67" i="167"/>
  <c r="E67" i="167"/>
  <c r="D67" i="167"/>
  <c r="J66" i="167"/>
  <c r="J65" i="167"/>
  <c r="I64" i="167"/>
  <c r="H64" i="167"/>
  <c r="G64" i="167"/>
  <c r="F64" i="167"/>
  <c r="E64" i="167"/>
  <c r="D64" i="167"/>
  <c r="J63" i="167"/>
  <c r="J62" i="167"/>
  <c r="I61" i="167"/>
  <c r="I59" i="167" s="1"/>
  <c r="H61" i="167"/>
  <c r="G61" i="167"/>
  <c r="F61" i="167"/>
  <c r="E61" i="167"/>
  <c r="D61" i="167"/>
  <c r="J60" i="167"/>
  <c r="J57" i="167"/>
  <c r="J56" i="167"/>
  <c r="J55" i="167"/>
  <c r="J54" i="167"/>
  <c r="I53" i="167"/>
  <c r="H53" i="167"/>
  <c r="G53" i="167"/>
  <c r="F53" i="167"/>
  <c r="D53" i="167"/>
  <c r="J52" i="167"/>
  <c r="J51" i="167"/>
  <c r="J50" i="167"/>
  <c r="I49" i="167"/>
  <c r="H49" i="167"/>
  <c r="G49" i="167"/>
  <c r="F49" i="167"/>
  <c r="E49" i="167"/>
  <c r="D49" i="167"/>
  <c r="J48" i="167"/>
  <c r="J47" i="167"/>
  <c r="I46" i="167"/>
  <c r="H46" i="167"/>
  <c r="G46" i="167"/>
  <c r="F46" i="167"/>
  <c r="E46" i="167"/>
  <c r="D46" i="167"/>
  <c r="J45" i="167"/>
  <c r="J44" i="167"/>
  <c r="I43" i="167"/>
  <c r="H43" i="167"/>
  <c r="G43" i="167"/>
  <c r="F43" i="167"/>
  <c r="D43" i="167"/>
  <c r="J42" i="167"/>
  <c r="J41" i="167"/>
  <c r="J40" i="167"/>
  <c r="J39" i="167"/>
  <c r="J38" i="167"/>
  <c r="I37" i="167"/>
  <c r="H37" i="167"/>
  <c r="G37" i="167"/>
  <c r="F37" i="167"/>
  <c r="D37" i="167"/>
  <c r="J36" i="167"/>
  <c r="J35" i="167"/>
  <c r="J34" i="167"/>
  <c r="J33" i="167"/>
  <c r="J32" i="167"/>
  <c r="J31" i="167"/>
  <c r="J29" i="167"/>
  <c r="J28" i="167"/>
  <c r="J27" i="167"/>
  <c r="I26" i="167"/>
  <c r="I25" i="167" s="1"/>
  <c r="H26" i="167"/>
  <c r="H25" i="167" s="1"/>
  <c r="G26" i="167"/>
  <c r="G25" i="167" s="1"/>
  <c r="G24" i="167" s="1"/>
  <c r="F26" i="167"/>
  <c r="F25" i="167" s="1"/>
  <c r="E26" i="167"/>
  <c r="E23" i="167" s="1"/>
  <c r="D26" i="167"/>
  <c r="D25" i="167" s="1"/>
  <c r="J86" i="168"/>
  <c r="J84" i="168"/>
  <c r="I83" i="168"/>
  <c r="H83" i="168"/>
  <c r="G83" i="168"/>
  <c r="F83" i="168"/>
  <c r="E83" i="168"/>
  <c r="D83" i="168"/>
  <c r="J82" i="168"/>
  <c r="J81" i="168"/>
  <c r="J80" i="168"/>
  <c r="I79" i="168"/>
  <c r="I78" i="168"/>
  <c r="H79" i="168"/>
  <c r="H78" i="168"/>
  <c r="G79" i="168"/>
  <c r="F79" i="168"/>
  <c r="E79" i="168"/>
  <c r="E78" i="168"/>
  <c r="D79" i="168"/>
  <c r="D78" i="168"/>
  <c r="G78" i="168"/>
  <c r="J77" i="168"/>
  <c r="J76" i="168"/>
  <c r="J75" i="168"/>
  <c r="J74" i="168"/>
  <c r="I73" i="168"/>
  <c r="H73" i="168"/>
  <c r="G73" i="168"/>
  <c r="F73" i="168"/>
  <c r="E73" i="168"/>
  <c r="D73" i="168"/>
  <c r="J72" i="168"/>
  <c r="J71" i="168"/>
  <c r="J70" i="168"/>
  <c r="J69" i="168"/>
  <c r="J68" i="168"/>
  <c r="I67" i="168"/>
  <c r="H67" i="168"/>
  <c r="G67" i="168"/>
  <c r="F67" i="168"/>
  <c r="E67" i="168"/>
  <c r="D67" i="168"/>
  <c r="J66" i="168"/>
  <c r="J65" i="168"/>
  <c r="I64" i="168"/>
  <c r="H64" i="168"/>
  <c r="G64" i="168"/>
  <c r="F64" i="168"/>
  <c r="E64" i="168"/>
  <c r="D64" i="168"/>
  <c r="J63" i="168"/>
  <c r="J62" i="168"/>
  <c r="I61" i="168"/>
  <c r="I59" i="168"/>
  <c r="I58" i="168" s="1"/>
  <c r="H61" i="168"/>
  <c r="G61" i="168"/>
  <c r="F61" i="168"/>
  <c r="E61" i="168"/>
  <c r="D61" i="168"/>
  <c r="J60" i="168"/>
  <c r="J57" i="168"/>
  <c r="J56" i="168"/>
  <c r="J55" i="168"/>
  <c r="J54" i="168"/>
  <c r="I53" i="168"/>
  <c r="H53" i="168"/>
  <c r="G53" i="168"/>
  <c r="F53" i="168"/>
  <c r="D53" i="168"/>
  <c r="J52" i="168"/>
  <c r="J51" i="168"/>
  <c r="J50" i="168"/>
  <c r="I49" i="168"/>
  <c r="H49" i="168"/>
  <c r="G49" i="168"/>
  <c r="F49" i="168"/>
  <c r="E49" i="168"/>
  <c r="D49" i="168"/>
  <c r="J48" i="168"/>
  <c r="J47" i="168"/>
  <c r="I46" i="168"/>
  <c r="H46" i="168"/>
  <c r="G46" i="168"/>
  <c r="F46" i="168"/>
  <c r="E46" i="168"/>
  <c r="D46" i="168"/>
  <c r="J45" i="168"/>
  <c r="J44" i="168"/>
  <c r="I43" i="168"/>
  <c r="H43" i="168"/>
  <c r="G43" i="168"/>
  <c r="F43" i="168"/>
  <c r="D43" i="168"/>
  <c r="J42" i="168"/>
  <c r="J41" i="168"/>
  <c r="J40" i="168"/>
  <c r="J39" i="168"/>
  <c r="J38" i="168"/>
  <c r="I37" i="168"/>
  <c r="H37" i="168"/>
  <c r="G37" i="168"/>
  <c r="F37" i="168"/>
  <c r="D37" i="168"/>
  <c r="J36" i="168"/>
  <c r="J35" i="168"/>
  <c r="J34" i="168"/>
  <c r="J33" i="168"/>
  <c r="J32" i="168"/>
  <c r="J31" i="168"/>
  <c r="J29" i="168"/>
  <c r="J28" i="168"/>
  <c r="J27" i="168"/>
  <c r="I26" i="168"/>
  <c r="I25" i="168" s="1"/>
  <c r="H26" i="168"/>
  <c r="H25" i="168" s="1"/>
  <c r="G26" i="168"/>
  <c r="G25" i="168" s="1"/>
  <c r="F26" i="168"/>
  <c r="F25" i="168" s="1"/>
  <c r="E26" i="168"/>
  <c r="E23" i="168" s="1"/>
  <c r="D26" i="168"/>
  <c r="D25" i="168" s="1"/>
  <c r="J86" i="169"/>
  <c r="J84" i="169"/>
  <c r="I83" i="169"/>
  <c r="H83" i="169"/>
  <c r="G83" i="169"/>
  <c r="F83" i="169"/>
  <c r="E83" i="169"/>
  <c r="D83" i="169"/>
  <c r="J82" i="169"/>
  <c r="J81" i="169"/>
  <c r="J80" i="169"/>
  <c r="I79" i="169"/>
  <c r="H79" i="169"/>
  <c r="H78" i="169" s="1"/>
  <c r="G79" i="169"/>
  <c r="G78" i="169" s="1"/>
  <c r="F79" i="169"/>
  <c r="E79" i="169"/>
  <c r="E78" i="169"/>
  <c r="D79" i="169"/>
  <c r="D78" i="169"/>
  <c r="I78" i="169"/>
  <c r="J77" i="169"/>
  <c r="J76" i="169"/>
  <c r="J75" i="169"/>
  <c r="J74" i="169"/>
  <c r="I73" i="169"/>
  <c r="H73" i="169"/>
  <c r="G73" i="169"/>
  <c r="F73" i="169"/>
  <c r="E73" i="169"/>
  <c r="D73" i="169"/>
  <c r="J72" i="169"/>
  <c r="J71" i="169"/>
  <c r="J70" i="169"/>
  <c r="J69" i="169"/>
  <c r="J68" i="169"/>
  <c r="I67" i="169"/>
  <c r="H67" i="169"/>
  <c r="G67" i="169"/>
  <c r="F67" i="169"/>
  <c r="E67" i="169"/>
  <c r="D67" i="169"/>
  <c r="J66" i="169"/>
  <c r="J65" i="169"/>
  <c r="I64" i="169"/>
  <c r="H64" i="169"/>
  <c r="G64" i="169"/>
  <c r="F64" i="169"/>
  <c r="E64" i="169"/>
  <c r="D64" i="169"/>
  <c r="J63" i="169"/>
  <c r="J62" i="169"/>
  <c r="I61" i="169"/>
  <c r="I59" i="169"/>
  <c r="H61" i="169"/>
  <c r="G61" i="169"/>
  <c r="F61" i="169"/>
  <c r="E61" i="169"/>
  <c r="E59" i="169" s="1"/>
  <c r="E58" i="169" s="1"/>
  <c r="D61" i="169"/>
  <c r="J60" i="169"/>
  <c r="J57" i="169"/>
  <c r="J56" i="169"/>
  <c r="J55" i="169"/>
  <c r="J54" i="169"/>
  <c r="I53" i="169"/>
  <c r="H53" i="169"/>
  <c r="G53" i="169"/>
  <c r="F53" i="169"/>
  <c r="D53" i="169"/>
  <c r="J52" i="169"/>
  <c r="J51" i="169"/>
  <c r="J50" i="169"/>
  <c r="I49" i="169"/>
  <c r="H49" i="169"/>
  <c r="G49" i="169"/>
  <c r="F49" i="169"/>
  <c r="E49" i="169"/>
  <c r="D49" i="169"/>
  <c r="J48" i="169"/>
  <c r="J47" i="169"/>
  <c r="I46" i="169"/>
  <c r="H46" i="169"/>
  <c r="G46" i="169"/>
  <c r="F46" i="169"/>
  <c r="E46" i="169"/>
  <c r="D46" i="169"/>
  <c r="J45" i="169"/>
  <c r="J44" i="169"/>
  <c r="I43" i="169"/>
  <c r="H43" i="169"/>
  <c r="G43" i="169"/>
  <c r="F43" i="169"/>
  <c r="J43" i="169" s="1"/>
  <c r="D43" i="169"/>
  <c r="J42" i="169"/>
  <c r="J41" i="169"/>
  <c r="J40" i="169"/>
  <c r="J39" i="169"/>
  <c r="J38" i="169"/>
  <c r="I37" i="169"/>
  <c r="H37" i="169"/>
  <c r="G37" i="169"/>
  <c r="F37" i="169"/>
  <c r="D37" i="169"/>
  <c r="J36" i="169"/>
  <c r="J35" i="169"/>
  <c r="J34" i="169"/>
  <c r="J33" i="169"/>
  <c r="J32" i="169"/>
  <c r="J31" i="169"/>
  <c r="J29" i="169"/>
  <c r="J28" i="169"/>
  <c r="J27" i="169"/>
  <c r="I26" i="169"/>
  <c r="I25" i="169" s="1"/>
  <c r="H26" i="169"/>
  <c r="H25" i="169" s="1"/>
  <c r="G26" i="169"/>
  <c r="G25" i="169" s="1"/>
  <c r="F26" i="169"/>
  <c r="F25" i="169" s="1"/>
  <c r="E26" i="169"/>
  <c r="E23" i="169" s="1"/>
  <c r="D26" i="169"/>
  <c r="D25" i="169" s="1"/>
  <c r="J86" i="170"/>
  <c r="J84" i="170"/>
  <c r="I83" i="170"/>
  <c r="H83" i="170"/>
  <c r="G83" i="170"/>
  <c r="F83" i="170"/>
  <c r="E83" i="170"/>
  <c r="D83" i="170"/>
  <c r="J82" i="170"/>
  <c r="J81" i="170"/>
  <c r="J80" i="170"/>
  <c r="I79" i="170"/>
  <c r="I78" i="170"/>
  <c r="H79" i="170"/>
  <c r="H78" i="170"/>
  <c r="G79" i="170"/>
  <c r="G78" i="170"/>
  <c r="F79" i="170"/>
  <c r="F78" i="170"/>
  <c r="E79" i="170"/>
  <c r="E78" i="170"/>
  <c r="D79" i="170"/>
  <c r="D78" i="170"/>
  <c r="J77" i="170"/>
  <c r="J76" i="170"/>
  <c r="J75" i="170"/>
  <c r="J74" i="170"/>
  <c r="I73" i="170"/>
  <c r="H73" i="170"/>
  <c r="G73" i="170"/>
  <c r="F73" i="170"/>
  <c r="E73" i="170"/>
  <c r="D73" i="170"/>
  <c r="J72" i="170"/>
  <c r="J71" i="170"/>
  <c r="J70" i="170"/>
  <c r="J69" i="170"/>
  <c r="J68" i="170"/>
  <c r="I67" i="170"/>
  <c r="H67" i="170"/>
  <c r="G67" i="170"/>
  <c r="F67" i="170"/>
  <c r="E67" i="170"/>
  <c r="D67" i="170"/>
  <c r="J66" i="170"/>
  <c r="J65" i="170"/>
  <c r="I64" i="170"/>
  <c r="H64" i="170"/>
  <c r="G64" i="170"/>
  <c r="F64" i="170"/>
  <c r="E64" i="170"/>
  <c r="D64" i="170"/>
  <c r="J63" i="170"/>
  <c r="J62" i="170"/>
  <c r="I61" i="170"/>
  <c r="I59" i="170" s="1"/>
  <c r="H61" i="170"/>
  <c r="G61" i="170"/>
  <c r="F61" i="170"/>
  <c r="F59" i="170"/>
  <c r="E61" i="170"/>
  <c r="D61" i="170"/>
  <c r="D59" i="170" s="1"/>
  <c r="D58" i="170" s="1"/>
  <c r="J60" i="170"/>
  <c r="J57" i="170"/>
  <c r="J56" i="170"/>
  <c r="J55" i="170"/>
  <c r="J54" i="170"/>
  <c r="I53" i="170"/>
  <c r="H53" i="170"/>
  <c r="G53" i="170"/>
  <c r="F53" i="170"/>
  <c r="D53" i="170"/>
  <c r="J52" i="170"/>
  <c r="J51" i="170"/>
  <c r="J50" i="170"/>
  <c r="I49" i="170"/>
  <c r="H49" i="170"/>
  <c r="G49" i="170"/>
  <c r="F49" i="170"/>
  <c r="E49" i="170"/>
  <c r="D49" i="170"/>
  <c r="J48" i="170"/>
  <c r="J47" i="170"/>
  <c r="I46" i="170"/>
  <c r="H46" i="170"/>
  <c r="G46" i="170"/>
  <c r="F46" i="170"/>
  <c r="E46" i="170"/>
  <c r="D46" i="170"/>
  <c r="J45" i="170"/>
  <c r="J44" i="170"/>
  <c r="I43" i="170"/>
  <c r="H43" i="170"/>
  <c r="G43" i="170"/>
  <c r="F43" i="170"/>
  <c r="D43" i="170"/>
  <c r="J42" i="170"/>
  <c r="J41" i="170"/>
  <c r="J40" i="170"/>
  <c r="J39" i="170"/>
  <c r="J38" i="170"/>
  <c r="I37" i="170"/>
  <c r="H37" i="170"/>
  <c r="G37" i="170"/>
  <c r="F37" i="170"/>
  <c r="D37" i="170"/>
  <c r="J36" i="170"/>
  <c r="J35" i="170"/>
  <c r="J34" i="170"/>
  <c r="J33" i="170"/>
  <c r="J32" i="170"/>
  <c r="J31" i="170"/>
  <c r="J29" i="170"/>
  <c r="J28" i="170"/>
  <c r="J27" i="170"/>
  <c r="I26" i="170"/>
  <c r="I25" i="170" s="1"/>
  <c r="H26" i="170"/>
  <c r="H25" i="170" s="1"/>
  <c r="G26" i="170"/>
  <c r="G25" i="170" s="1"/>
  <c r="F26" i="170"/>
  <c r="F25" i="170" s="1"/>
  <c r="E26" i="170"/>
  <c r="E23" i="170" s="1"/>
  <c r="D26" i="170"/>
  <c r="D25" i="170" s="1"/>
  <c r="J86" i="171"/>
  <c r="J84" i="171"/>
  <c r="I83" i="171"/>
  <c r="H83" i="171"/>
  <c r="G83" i="171"/>
  <c r="F83" i="171"/>
  <c r="E83" i="171"/>
  <c r="D83" i="171"/>
  <c r="J82" i="171"/>
  <c r="J81" i="171"/>
  <c r="J80" i="171"/>
  <c r="I79" i="171"/>
  <c r="I78" i="171"/>
  <c r="H79" i="171"/>
  <c r="H78" i="171"/>
  <c r="G79" i="171"/>
  <c r="G78" i="171"/>
  <c r="F79" i="171"/>
  <c r="J79" i="171"/>
  <c r="E79" i="171"/>
  <c r="E78" i="171"/>
  <c r="D79" i="171"/>
  <c r="D78" i="171"/>
  <c r="J77" i="171"/>
  <c r="J76" i="171"/>
  <c r="J75" i="171"/>
  <c r="J74" i="171"/>
  <c r="I73" i="171"/>
  <c r="H73" i="171"/>
  <c r="G73" i="171"/>
  <c r="F73" i="171"/>
  <c r="E73" i="171"/>
  <c r="D73" i="171"/>
  <c r="J72" i="171"/>
  <c r="J71" i="171"/>
  <c r="J70" i="171"/>
  <c r="J69" i="171"/>
  <c r="J68" i="171"/>
  <c r="I67" i="171"/>
  <c r="H67" i="171"/>
  <c r="G67" i="171"/>
  <c r="F67" i="171"/>
  <c r="E67" i="171"/>
  <c r="D67" i="171"/>
  <c r="J66" i="171"/>
  <c r="J65" i="171"/>
  <c r="I64" i="171"/>
  <c r="H64" i="171"/>
  <c r="G64" i="171"/>
  <c r="F64" i="171"/>
  <c r="E64" i="171"/>
  <c r="D64" i="171"/>
  <c r="J63" i="171"/>
  <c r="J62" i="171"/>
  <c r="I61" i="171"/>
  <c r="I59" i="171" s="1"/>
  <c r="I58" i="171" s="1"/>
  <c r="H61" i="171"/>
  <c r="H59" i="171"/>
  <c r="G61" i="171"/>
  <c r="G59" i="171"/>
  <c r="G58" i="171" s="1"/>
  <c r="F61" i="171"/>
  <c r="F59" i="171" s="1"/>
  <c r="E61" i="171"/>
  <c r="E59" i="171" s="1"/>
  <c r="E58" i="171" s="1"/>
  <c r="D61" i="171"/>
  <c r="J60" i="171"/>
  <c r="J57" i="171"/>
  <c r="J56" i="171"/>
  <c r="J55" i="171"/>
  <c r="J54" i="171"/>
  <c r="I53" i="171"/>
  <c r="H53" i="171"/>
  <c r="G53" i="171"/>
  <c r="F53" i="171"/>
  <c r="D53" i="171"/>
  <c r="J52" i="171"/>
  <c r="J51" i="171"/>
  <c r="J50" i="171"/>
  <c r="I49" i="171"/>
  <c r="H49" i="171"/>
  <c r="G49" i="171"/>
  <c r="F49" i="171"/>
  <c r="J49" i="171" s="1"/>
  <c r="E49" i="171"/>
  <c r="D49" i="171"/>
  <c r="J48" i="171"/>
  <c r="J47" i="171"/>
  <c r="I46" i="171"/>
  <c r="H46" i="171"/>
  <c r="G46" i="171"/>
  <c r="F46" i="171"/>
  <c r="E46" i="171"/>
  <c r="D46" i="171"/>
  <c r="J45" i="171"/>
  <c r="J44" i="171"/>
  <c r="I43" i="171"/>
  <c r="H43" i="171"/>
  <c r="G43" i="171"/>
  <c r="F43" i="171"/>
  <c r="D43" i="171"/>
  <c r="J42" i="171"/>
  <c r="J41" i="171"/>
  <c r="J40" i="171"/>
  <c r="J39" i="171"/>
  <c r="J38" i="171"/>
  <c r="I37" i="171"/>
  <c r="H37" i="171"/>
  <c r="G37" i="171"/>
  <c r="F37" i="171"/>
  <c r="D37" i="171"/>
  <c r="J36" i="171"/>
  <c r="J35" i="171"/>
  <c r="J34" i="171"/>
  <c r="J33" i="171"/>
  <c r="J32" i="171"/>
  <c r="J31" i="171"/>
  <c r="J29" i="171"/>
  <c r="J28" i="171"/>
  <c r="J27" i="171"/>
  <c r="I26" i="171"/>
  <c r="I25" i="171" s="1"/>
  <c r="H26" i="171"/>
  <c r="H25" i="171" s="1"/>
  <c r="G26" i="171"/>
  <c r="G25" i="171" s="1"/>
  <c r="F26" i="171"/>
  <c r="F25" i="171" s="1"/>
  <c r="E26" i="171"/>
  <c r="E23" i="171" s="1"/>
  <c r="D26" i="171"/>
  <c r="D25" i="171" s="1"/>
  <c r="J86" i="172"/>
  <c r="J84" i="172"/>
  <c r="I83" i="172"/>
  <c r="H83" i="172"/>
  <c r="G83" i="172"/>
  <c r="F83" i="172"/>
  <c r="E83" i="172"/>
  <c r="D83" i="172"/>
  <c r="J82" i="172"/>
  <c r="J81" i="172"/>
  <c r="J80" i="172"/>
  <c r="I79" i="172"/>
  <c r="I78" i="172"/>
  <c r="H79" i="172"/>
  <c r="H78" i="172"/>
  <c r="G79" i="172"/>
  <c r="G78" i="172"/>
  <c r="F79" i="172"/>
  <c r="E79" i="172"/>
  <c r="E78" i="172" s="1"/>
  <c r="D79" i="172"/>
  <c r="D78" i="172"/>
  <c r="J77" i="172"/>
  <c r="J76" i="172"/>
  <c r="J75" i="172"/>
  <c r="J74" i="172"/>
  <c r="I73" i="172"/>
  <c r="H73" i="172"/>
  <c r="G73" i="172"/>
  <c r="F73" i="172"/>
  <c r="E73" i="172"/>
  <c r="D73" i="172"/>
  <c r="J72" i="172"/>
  <c r="J71" i="172"/>
  <c r="J70" i="172"/>
  <c r="J69" i="172"/>
  <c r="J68" i="172"/>
  <c r="I67" i="172"/>
  <c r="H67" i="172"/>
  <c r="G67" i="172"/>
  <c r="F67" i="172"/>
  <c r="E67" i="172"/>
  <c r="D67" i="172"/>
  <c r="J66" i="172"/>
  <c r="J65" i="172"/>
  <c r="I64" i="172"/>
  <c r="H64" i="172"/>
  <c r="G64" i="172"/>
  <c r="F64" i="172"/>
  <c r="J64" i="172" s="1"/>
  <c r="E64" i="172"/>
  <c r="D64" i="172"/>
  <c r="J63" i="172"/>
  <c r="J62" i="172"/>
  <c r="I61" i="172"/>
  <c r="I59" i="172" s="1"/>
  <c r="H61" i="172"/>
  <c r="H59" i="172" s="1"/>
  <c r="H58" i="172" s="1"/>
  <c r="G61" i="172"/>
  <c r="F61" i="172"/>
  <c r="E61" i="172"/>
  <c r="D61" i="172"/>
  <c r="J60" i="172"/>
  <c r="J57" i="172"/>
  <c r="J56" i="172"/>
  <c r="J55" i="172"/>
  <c r="J54" i="172"/>
  <c r="I53" i="172"/>
  <c r="H53" i="172"/>
  <c r="G53" i="172"/>
  <c r="F53" i="172"/>
  <c r="D53" i="172"/>
  <c r="J52" i="172"/>
  <c r="J51" i="172"/>
  <c r="J50" i="172"/>
  <c r="I49" i="172"/>
  <c r="H49" i="172"/>
  <c r="G49" i="172"/>
  <c r="F49" i="172"/>
  <c r="E49" i="172"/>
  <c r="D49" i="172"/>
  <c r="J48" i="172"/>
  <c r="J47" i="172"/>
  <c r="I46" i="172"/>
  <c r="H46" i="172"/>
  <c r="G46" i="172"/>
  <c r="F46" i="172"/>
  <c r="E46" i="172"/>
  <c r="D46" i="172"/>
  <c r="J45" i="172"/>
  <c r="J44" i="172"/>
  <c r="I43" i="172"/>
  <c r="H43" i="172"/>
  <c r="G43" i="172"/>
  <c r="F43" i="172"/>
  <c r="D43" i="172"/>
  <c r="J42" i="172"/>
  <c r="J41" i="172"/>
  <c r="J40" i="172"/>
  <c r="J39" i="172"/>
  <c r="J38" i="172"/>
  <c r="I37" i="172"/>
  <c r="H37" i="172"/>
  <c r="G37" i="172"/>
  <c r="F37" i="172"/>
  <c r="J37" i="172"/>
  <c r="D37" i="172"/>
  <c r="J36" i="172"/>
  <c r="J35" i="172"/>
  <c r="J34" i="172"/>
  <c r="J33" i="172"/>
  <c r="J32" i="172"/>
  <c r="J31" i="172"/>
  <c r="J29" i="172"/>
  <c r="J28" i="172"/>
  <c r="J27" i="172"/>
  <c r="I26" i="172"/>
  <c r="I25" i="172"/>
  <c r="H26" i="172"/>
  <c r="H25" i="172"/>
  <c r="G26" i="172"/>
  <c r="G25" i="172"/>
  <c r="F26" i="172"/>
  <c r="F25" i="172"/>
  <c r="E26" i="172"/>
  <c r="E23" i="172"/>
  <c r="D26" i="172"/>
  <c r="D25" i="172"/>
  <c r="J86" i="173"/>
  <c r="J84" i="173"/>
  <c r="I83" i="173"/>
  <c r="H83" i="173"/>
  <c r="G83" i="173"/>
  <c r="F83" i="173"/>
  <c r="E83" i="173"/>
  <c r="D83" i="173"/>
  <c r="J82" i="173"/>
  <c r="J81" i="173"/>
  <c r="J80" i="173"/>
  <c r="I79" i="173"/>
  <c r="I78" i="173" s="1"/>
  <c r="H79" i="173"/>
  <c r="H78" i="173" s="1"/>
  <c r="G79" i="173"/>
  <c r="F79" i="173"/>
  <c r="E79" i="173"/>
  <c r="E78" i="173" s="1"/>
  <c r="D79" i="173"/>
  <c r="D78" i="173" s="1"/>
  <c r="G78" i="173"/>
  <c r="J77" i="173"/>
  <c r="J76" i="173"/>
  <c r="J75" i="173"/>
  <c r="J74" i="173"/>
  <c r="I73" i="173"/>
  <c r="H73" i="173"/>
  <c r="G73" i="173"/>
  <c r="F73" i="173"/>
  <c r="E73" i="173"/>
  <c r="D73" i="173"/>
  <c r="J72" i="173"/>
  <c r="J71" i="173"/>
  <c r="J70" i="173"/>
  <c r="J69" i="173"/>
  <c r="J68" i="173"/>
  <c r="I67" i="173"/>
  <c r="H67" i="173"/>
  <c r="G67" i="173"/>
  <c r="F67" i="173"/>
  <c r="E67" i="173"/>
  <c r="D67" i="173"/>
  <c r="J66" i="173"/>
  <c r="J65" i="173"/>
  <c r="I64" i="173"/>
  <c r="H64" i="173"/>
  <c r="G64" i="173"/>
  <c r="F64" i="173"/>
  <c r="E64" i="173"/>
  <c r="D64" i="173"/>
  <c r="J63" i="173"/>
  <c r="J62" i="173"/>
  <c r="I61" i="173"/>
  <c r="I59" i="173" s="1"/>
  <c r="I58" i="173" s="1"/>
  <c r="H61" i="173"/>
  <c r="G61" i="173"/>
  <c r="G59" i="173" s="1"/>
  <c r="F61" i="173"/>
  <c r="E61" i="173"/>
  <c r="D61" i="173"/>
  <c r="J60" i="173"/>
  <c r="J57" i="173"/>
  <c r="J56" i="173"/>
  <c r="J55" i="173"/>
  <c r="J54" i="173"/>
  <c r="I53" i="173"/>
  <c r="H53" i="173"/>
  <c r="G53" i="173"/>
  <c r="F53" i="173"/>
  <c r="D53" i="173"/>
  <c r="J52" i="173"/>
  <c r="J51" i="173"/>
  <c r="J50" i="173"/>
  <c r="I49" i="173"/>
  <c r="H49" i="173"/>
  <c r="G49" i="173"/>
  <c r="F49" i="173"/>
  <c r="E49" i="173"/>
  <c r="D49" i="173"/>
  <c r="J48" i="173"/>
  <c r="J47" i="173"/>
  <c r="I46" i="173"/>
  <c r="H46" i="173"/>
  <c r="G46" i="173"/>
  <c r="F46" i="173"/>
  <c r="E46" i="173"/>
  <c r="D46" i="173"/>
  <c r="J45" i="173"/>
  <c r="J44" i="173"/>
  <c r="I43" i="173"/>
  <c r="H43" i="173"/>
  <c r="G43" i="173"/>
  <c r="F43" i="173"/>
  <c r="D43" i="173"/>
  <c r="J42" i="173"/>
  <c r="J41" i="173"/>
  <c r="J40" i="173"/>
  <c r="J39" i="173"/>
  <c r="J38" i="173"/>
  <c r="I37" i="173"/>
  <c r="H37" i="173"/>
  <c r="G37" i="173"/>
  <c r="F37" i="173"/>
  <c r="D37" i="173"/>
  <c r="J36" i="173"/>
  <c r="J35" i="173"/>
  <c r="J34" i="173"/>
  <c r="J33" i="173"/>
  <c r="J32" i="173"/>
  <c r="J31" i="173"/>
  <c r="J29" i="173"/>
  <c r="J28" i="173"/>
  <c r="J27" i="173"/>
  <c r="I26" i="173"/>
  <c r="I25" i="173" s="1"/>
  <c r="I24" i="173" s="1"/>
  <c r="I23" i="173" s="1"/>
  <c r="H26" i="173"/>
  <c r="H25" i="173" s="1"/>
  <c r="G26" i="173"/>
  <c r="G25" i="173" s="1"/>
  <c r="F26" i="173"/>
  <c r="F25" i="173" s="1"/>
  <c r="E26" i="173"/>
  <c r="E23" i="173" s="1"/>
  <c r="D26" i="173"/>
  <c r="D25" i="173" s="1"/>
  <c r="J86" i="174"/>
  <c r="J84" i="174"/>
  <c r="I83" i="174"/>
  <c r="H83" i="174"/>
  <c r="G83" i="174"/>
  <c r="F83" i="174"/>
  <c r="E83" i="174"/>
  <c r="D83" i="174"/>
  <c r="J82" i="174"/>
  <c r="J81" i="174"/>
  <c r="J80" i="174"/>
  <c r="I79" i="174"/>
  <c r="I78" i="174"/>
  <c r="H79" i="174"/>
  <c r="G79" i="174"/>
  <c r="G78" i="174" s="1"/>
  <c r="F79" i="174"/>
  <c r="E79" i="174"/>
  <c r="E78" i="174"/>
  <c r="D79" i="174"/>
  <c r="D78" i="174"/>
  <c r="H78" i="174"/>
  <c r="F78" i="174"/>
  <c r="J77" i="174"/>
  <c r="J76" i="174"/>
  <c r="J75" i="174"/>
  <c r="J74" i="174"/>
  <c r="I73" i="174"/>
  <c r="H73" i="174"/>
  <c r="G73" i="174"/>
  <c r="F73" i="174"/>
  <c r="E73" i="174"/>
  <c r="D73" i="174"/>
  <c r="J72" i="174"/>
  <c r="J71" i="174"/>
  <c r="J70" i="174"/>
  <c r="J69" i="174"/>
  <c r="J68" i="174"/>
  <c r="I67" i="174"/>
  <c r="H67" i="174"/>
  <c r="G67" i="174"/>
  <c r="F67" i="174"/>
  <c r="E67" i="174"/>
  <c r="D67" i="174"/>
  <c r="J66" i="174"/>
  <c r="J65" i="174"/>
  <c r="I64" i="174"/>
  <c r="H64" i="174"/>
  <c r="G64" i="174"/>
  <c r="F64" i="174"/>
  <c r="E64" i="174"/>
  <c r="D64" i="174"/>
  <c r="J63" i="174"/>
  <c r="J62" i="174"/>
  <c r="I61" i="174"/>
  <c r="I59" i="174" s="1"/>
  <c r="H61" i="174"/>
  <c r="G61" i="174"/>
  <c r="F61" i="174"/>
  <c r="E61" i="174"/>
  <c r="D61" i="174"/>
  <c r="D59" i="174" s="1"/>
  <c r="J60" i="174"/>
  <c r="J57" i="174"/>
  <c r="J56" i="174"/>
  <c r="J55" i="174"/>
  <c r="J54" i="174"/>
  <c r="I53" i="174"/>
  <c r="H53" i="174"/>
  <c r="G53" i="174"/>
  <c r="F53" i="174"/>
  <c r="D53" i="174"/>
  <c r="J52" i="174"/>
  <c r="J51" i="174"/>
  <c r="J50" i="174"/>
  <c r="I49" i="174"/>
  <c r="H49" i="174"/>
  <c r="G49" i="174"/>
  <c r="F49" i="174"/>
  <c r="E49" i="174"/>
  <c r="D49" i="174"/>
  <c r="J48" i="174"/>
  <c r="J47" i="174"/>
  <c r="I46" i="174"/>
  <c r="H46" i="174"/>
  <c r="G46" i="174"/>
  <c r="F46" i="174"/>
  <c r="E46" i="174"/>
  <c r="D46" i="174"/>
  <c r="J45" i="174"/>
  <c r="J44" i="174"/>
  <c r="I43" i="174"/>
  <c r="H43" i="174"/>
  <c r="G43" i="174"/>
  <c r="F43" i="174"/>
  <c r="D43" i="174"/>
  <c r="J42" i="174"/>
  <c r="J41" i="174"/>
  <c r="J40" i="174"/>
  <c r="J39" i="174"/>
  <c r="J38" i="174"/>
  <c r="I37" i="174"/>
  <c r="H37" i="174"/>
  <c r="G37" i="174"/>
  <c r="F37" i="174"/>
  <c r="D37" i="174"/>
  <c r="J36" i="174"/>
  <c r="J35" i="174"/>
  <c r="J34" i="174"/>
  <c r="J33" i="174"/>
  <c r="J32" i="174"/>
  <c r="J31" i="174"/>
  <c r="J29" i="174"/>
  <c r="J28" i="174"/>
  <c r="J27" i="174"/>
  <c r="I26" i="174"/>
  <c r="I25" i="174"/>
  <c r="H26" i="174"/>
  <c r="H25" i="174"/>
  <c r="G26" i="174"/>
  <c r="G25" i="174"/>
  <c r="F26" i="174"/>
  <c r="F25" i="174"/>
  <c r="E26" i="174"/>
  <c r="E23" i="174"/>
  <c r="D26" i="174"/>
  <c r="D25" i="174"/>
  <c r="J86" i="175"/>
  <c r="J84" i="175"/>
  <c r="I83" i="175"/>
  <c r="H83" i="175"/>
  <c r="G83" i="175"/>
  <c r="F83" i="175"/>
  <c r="E83" i="175"/>
  <c r="D83" i="175"/>
  <c r="J82" i="175"/>
  <c r="J81" i="175"/>
  <c r="J80" i="175"/>
  <c r="I79" i="175"/>
  <c r="I78" i="175"/>
  <c r="H79" i="175"/>
  <c r="H78" i="175"/>
  <c r="G79" i="175"/>
  <c r="G78" i="175"/>
  <c r="F79" i="175"/>
  <c r="E79" i="175"/>
  <c r="E78" i="175"/>
  <c r="D79" i="175"/>
  <c r="D78" i="175"/>
  <c r="J77" i="175"/>
  <c r="J76" i="175"/>
  <c r="J75" i="175"/>
  <c r="J74" i="175"/>
  <c r="I73" i="175"/>
  <c r="H73" i="175"/>
  <c r="G73" i="175"/>
  <c r="F73" i="175"/>
  <c r="E73" i="175"/>
  <c r="D73" i="175"/>
  <c r="J72" i="175"/>
  <c r="J71" i="175"/>
  <c r="J70" i="175"/>
  <c r="J69" i="175"/>
  <c r="J68" i="175"/>
  <c r="I67" i="175"/>
  <c r="H67" i="175"/>
  <c r="G67" i="175"/>
  <c r="F67" i="175"/>
  <c r="E67" i="175"/>
  <c r="D67" i="175"/>
  <c r="J66" i="175"/>
  <c r="J65" i="175"/>
  <c r="I64" i="175"/>
  <c r="H64" i="175"/>
  <c r="G64" i="175"/>
  <c r="F64" i="175"/>
  <c r="E64" i="175"/>
  <c r="D64" i="175"/>
  <c r="J63" i="175"/>
  <c r="J62" i="175"/>
  <c r="I61" i="175"/>
  <c r="I59" i="175"/>
  <c r="H61" i="175"/>
  <c r="G61" i="175"/>
  <c r="G59" i="175" s="1"/>
  <c r="G58" i="175" s="1"/>
  <c r="F61" i="175"/>
  <c r="F59" i="175"/>
  <c r="E61" i="175"/>
  <c r="D61" i="175"/>
  <c r="J60" i="175"/>
  <c r="J57" i="175"/>
  <c r="J56" i="175"/>
  <c r="J55" i="175"/>
  <c r="J54" i="175"/>
  <c r="I53" i="175"/>
  <c r="H53" i="175"/>
  <c r="G53" i="175"/>
  <c r="F53" i="175"/>
  <c r="D53" i="175"/>
  <c r="J52" i="175"/>
  <c r="J51" i="175"/>
  <c r="J50" i="175"/>
  <c r="I49" i="175"/>
  <c r="H49" i="175"/>
  <c r="G49" i="175"/>
  <c r="F49" i="175"/>
  <c r="E49" i="175"/>
  <c r="D49" i="175"/>
  <c r="J48" i="175"/>
  <c r="J47" i="175"/>
  <c r="I46" i="175"/>
  <c r="H46" i="175"/>
  <c r="G46" i="175"/>
  <c r="F46" i="175"/>
  <c r="E46" i="175"/>
  <c r="D46" i="175"/>
  <c r="J45" i="175"/>
  <c r="J44" i="175"/>
  <c r="I43" i="175"/>
  <c r="H43" i="175"/>
  <c r="G43" i="175"/>
  <c r="F43" i="175"/>
  <c r="D43" i="175"/>
  <c r="J42" i="175"/>
  <c r="J41" i="175"/>
  <c r="J40" i="175"/>
  <c r="J39" i="175"/>
  <c r="J38" i="175"/>
  <c r="I37" i="175"/>
  <c r="H37" i="175"/>
  <c r="G37" i="175"/>
  <c r="F37" i="175"/>
  <c r="D37" i="175"/>
  <c r="J36" i="175"/>
  <c r="J35" i="175"/>
  <c r="J34" i="175"/>
  <c r="J33" i="175"/>
  <c r="J32" i="175"/>
  <c r="J31" i="175"/>
  <c r="J29" i="175"/>
  <c r="J28" i="175"/>
  <c r="J27" i="175"/>
  <c r="I26" i="175"/>
  <c r="I25" i="175" s="1"/>
  <c r="H26" i="175"/>
  <c r="H25" i="175" s="1"/>
  <c r="G26" i="175"/>
  <c r="G25" i="175" s="1"/>
  <c r="F26" i="175"/>
  <c r="F25" i="175" s="1"/>
  <c r="E26" i="175"/>
  <c r="E23" i="175" s="1"/>
  <c r="D26" i="175"/>
  <c r="D25" i="175" s="1"/>
  <c r="J86" i="176"/>
  <c r="J84" i="176"/>
  <c r="I83" i="176"/>
  <c r="H83" i="176"/>
  <c r="G83" i="176"/>
  <c r="F83" i="176"/>
  <c r="J83" i="176"/>
  <c r="E83" i="176"/>
  <c r="D83" i="176"/>
  <c r="J82" i="176"/>
  <c r="J81" i="176"/>
  <c r="J80" i="176"/>
  <c r="I79" i="176"/>
  <c r="I78" i="176" s="1"/>
  <c r="H79" i="176"/>
  <c r="H78" i="176" s="1"/>
  <c r="G79" i="176"/>
  <c r="G78" i="176"/>
  <c r="F79" i="176"/>
  <c r="F78" i="176"/>
  <c r="E79" i="176"/>
  <c r="E78" i="176"/>
  <c r="D79" i="176"/>
  <c r="D78" i="176"/>
  <c r="J77" i="176"/>
  <c r="J76" i="176"/>
  <c r="J75" i="176"/>
  <c r="J74" i="176"/>
  <c r="I73" i="176"/>
  <c r="H73" i="176"/>
  <c r="G73" i="176"/>
  <c r="F73" i="176"/>
  <c r="E73" i="176"/>
  <c r="D73" i="176"/>
  <c r="J72" i="176"/>
  <c r="J71" i="176"/>
  <c r="J70" i="176"/>
  <c r="J69" i="176"/>
  <c r="J68" i="176"/>
  <c r="I67" i="176"/>
  <c r="H67" i="176"/>
  <c r="G67" i="176"/>
  <c r="F67" i="176"/>
  <c r="E67" i="176"/>
  <c r="D67" i="176"/>
  <c r="J66" i="176"/>
  <c r="J65" i="176"/>
  <c r="I64" i="176"/>
  <c r="H64" i="176"/>
  <c r="G64" i="176"/>
  <c r="F64" i="176"/>
  <c r="E64" i="176"/>
  <c r="D64" i="176"/>
  <c r="J63" i="176"/>
  <c r="J62" i="176"/>
  <c r="I61" i="176"/>
  <c r="I59" i="176" s="1"/>
  <c r="I58" i="176" s="1"/>
  <c r="H61" i="176"/>
  <c r="G61" i="176"/>
  <c r="G59" i="176" s="1"/>
  <c r="G58" i="176" s="1"/>
  <c r="F61" i="176"/>
  <c r="E61" i="176"/>
  <c r="E59" i="176" s="1"/>
  <c r="E58" i="176" s="1"/>
  <c r="D61" i="176"/>
  <c r="D59" i="176" s="1"/>
  <c r="D58" i="176" s="1"/>
  <c r="J60" i="176"/>
  <c r="J57" i="176"/>
  <c r="J56" i="176"/>
  <c r="J55" i="176"/>
  <c r="J54" i="176"/>
  <c r="I53" i="176"/>
  <c r="H53" i="176"/>
  <c r="G53" i="176"/>
  <c r="F53" i="176"/>
  <c r="D53" i="176"/>
  <c r="J52" i="176"/>
  <c r="J51" i="176"/>
  <c r="J50" i="176"/>
  <c r="I49" i="176"/>
  <c r="H49" i="176"/>
  <c r="G49" i="176"/>
  <c r="F49" i="176"/>
  <c r="E49" i="176"/>
  <c r="D49" i="176"/>
  <c r="J48" i="176"/>
  <c r="J47" i="176"/>
  <c r="I46" i="176"/>
  <c r="H46" i="176"/>
  <c r="G46" i="176"/>
  <c r="F46" i="176"/>
  <c r="E46" i="176"/>
  <c r="D46" i="176"/>
  <c r="J45" i="176"/>
  <c r="J44" i="176"/>
  <c r="I43" i="176"/>
  <c r="H43" i="176"/>
  <c r="G43" i="176"/>
  <c r="F43" i="176"/>
  <c r="D43" i="176"/>
  <c r="J42" i="176"/>
  <c r="J41" i="176"/>
  <c r="J40" i="176"/>
  <c r="J39" i="176"/>
  <c r="J38" i="176"/>
  <c r="I37" i="176"/>
  <c r="H37" i="176"/>
  <c r="G37" i="176"/>
  <c r="F37" i="176"/>
  <c r="D37" i="176"/>
  <c r="J36" i="176"/>
  <c r="J35" i="176"/>
  <c r="J34" i="176"/>
  <c r="J33" i="176"/>
  <c r="J32" i="176"/>
  <c r="J31" i="176"/>
  <c r="J29" i="176"/>
  <c r="J28" i="176"/>
  <c r="J27" i="176"/>
  <c r="I26" i="176"/>
  <c r="I25" i="176"/>
  <c r="H26" i="176"/>
  <c r="H25" i="176"/>
  <c r="G26" i="176"/>
  <c r="G25" i="176"/>
  <c r="F26" i="176"/>
  <c r="F25" i="176"/>
  <c r="E26" i="176"/>
  <c r="E23" i="176"/>
  <c r="D26" i="176"/>
  <c r="D25" i="176"/>
  <c r="J86" i="177"/>
  <c r="J84" i="177"/>
  <c r="I83" i="177"/>
  <c r="H83" i="177"/>
  <c r="G83" i="177"/>
  <c r="F83" i="177"/>
  <c r="E83" i="177"/>
  <c r="D83" i="177"/>
  <c r="J82" i="177"/>
  <c r="J81" i="177"/>
  <c r="J80" i="177"/>
  <c r="I79" i="177"/>
  <c r="I78" i="177" s="1"/>
  <c r="H79" i="177"/>
  <c r="H78" i="177"/>
  <c r="G79" i="177"/>
  <c r="G78" i="177"/>
  <c r="F79" i="177"/>
  <c r="F78" i="177"/>
  <c r="E79" i="177"/>
  <c r="E78" i="177"/>
  <c r="D79" i="177"/>
  <c r="D78" i="177"/>
  <c r="J77" i="177"/>
  <c r="J76" i="177"/>
  <c r="J75" i="177"/>
  <c r="J74" i="177"/>
  <c r="I73" i="177"/>
  <c r="H73" i="177"/>
  <c r="G73" i="177"/>
  <c r="F73" i="177"/>
  <c r="E73" i="177"/>
  <c r="D73" i="177"/>
  <c r="J72" i="177"/>
  <c r="J71" i="177"/>
  <c r="J70" i="177"/>
  <c r="J69" i="177"/>
  <c r="J68" i="177"/>
  <c r="I67" i="177"/>
  <c r="H67" i="177"/>
  <c r="G67" i="177"/>
  <c r="F67" i="177"/>
  <c r="J67" i="177"/>
  <c r="E67" i="177"/>
  <c r="D67" i="177"/>
  <c r="J66" i="177"/>
  <c r="J65" i="177"/>
  <c r="I64" i="177"/>
  <c r="H64" i="177"/>
  <c r="G64" i="177"/>
  <c r="F64" i="177"/>
  <c r="E64" i="177"/>
  <c r="D64" i="177"/>
  <c r="J63" i="177"/>
  <c r="J62" i="177"/>
  <c r="I61" i="177"/>
  <c r="I59" i="177"/>
  <c r="I58" i="177" s="1"/>
  <c r="H61" i="177"/>
  <c r="H59" i="177" s="1"/>
  <c r="H58" i="177" s="1"/>
  <c r="G61" i="177"/>
  <c r="G59" i="177"/>
  <c r="F61" i="177"/>
  <c r="E61" i="177"/>
  <c r="D61" i="177"/>
  <c r="J60" i="177"/>
  <c r="J57" i="177"/>
  <c r="J56" i="177"/>
  <c r="J55" i="177"/>
  <c r="J54" i="177"/>
  <c r="I53" i="177"/>
  <c r="H53" i="177"/>
  <c r="G53" i="177"/>
  <c r="F53" i="177"/>
  <c r="D53" i="177"/>
  <c r="J52" i="177"/>
  <c r="J51" i="177"/>
  <c r="J50" i="177"/>
  <c r="I49" i="177"/>
  <c r="H49" i="177"/>
  <c r="G49" i="177"/>
  <c r="F49" i="177"/>
  <c r="E49" i="177"/>
  <c r="D49" i="177"/>
  <c r="J48" i="177"/>
  <c r="J47" i="177"/>
  <c r="I46" i="177"/>
  <c r="H46" i="177"/>
  <c r="G46" i="177"/>
  <c r="F46" i="177"/>
  <c r="E46" i="177"/>
  <c r="D46" i="177"/>
  <c r="J45" i="177"/>
  <c r="J44" i="177"/>
  <c r="I43" i="177"/>
  <c r="H43" i="177"/>
  <c r="G43" i="177"/>
  <c r="F43" i="177"/>
  <c r="D43" i="177"/>
  <c r="J42" i="177"/>
  <c r="J41" i="177"/>
  <c r="J40" i="177"/>
  <c r="J39" i="177"/>
  <c r="J38" i="177"/>
  <c r="I37" i="177"/>
  <c r="H37" i="177"/>
  <c r="H30" i="177"/>
  <c r="G37" i="177"/>
  <c r="F37" i="177"/>
  <c r="D37" i="177"/>
  <c r="J36" i="177"/>
  <c r="J35" i="177"/>
  <c r="J34" i="177"/>
  <c r="J33" i="177"/>
  <c r="J32" i="177"/>
  <c r="J31" i="177"/>
  <c r="J29" i="177"/>
  <c r="J28" i="177"/>
  <c r="J27" i="177"/>
  <c r="I26" i="177"/>
  <c r="I25" i="177"/>
  <c r="H26" i="177"/>
  <c r="H25" i="177"/>
  <c r="G26" i="177"/>
  <c r="G25" i="177"/>
  <c r="F26" i="177"/>
  <c r="F25" i="177"/>
  <c r="E26" i="177"/>
  <c r="E23" i="177"/>
  <c r="D26" i="177"/>
  <c r="D25" i="177"/>
  <c r="J86" i="263"/>
  <c r="J84" i="263"/>
  <c r="I83" i="263"/>
  <c r="H83" i="263"/>
  <c r="G83" i="263"/>
  <c r="F83" i="263"/>
  <c r="E83" i="263"/>
  <c r="D83" i="263"/>
  <c r="J82" i="263"/>
  <c r="J81" i="263"/>
  <c r="J80" i="263"/>
  <c r="I79" i="263"/>
  <c r="I78" i="263" s="1"/>
  <c r="H79" i="263"/>
  <c r="H78" i="263" s="1"/>
  <c r="G79" i="263"/>
  <c r="G78" i="263" s="1"/>
  <c r="F79" i="263"/>
  <c r="F78" i="263" s="1"/>
  <c r="J78" i="263" s="1"/>
  <c r="E79" i="263"/>
  <c r="E78" i="263"/>
  <c r="D79" i="263"/>
  <c r="D78" i="263"/>
  <c r="J77" i="263"/>
  <c r="J76" i="263"/>
  <c r="J75" i="263"/>
  <c r="J74" i="263"/>
  <c r="I73" i="263"/>
  <c r="H73" i="263"/>
  <c r="G73" i="263"/>
  <c r="F73" i="263"/>
  <c r="E73" i="263"/>
  <c r="D73" i="263"/>
  <c r="J72" i="263"/>
  <c r="J71" i="263"/>
  <c r="J70" i="263"/>
  <c r="J69" i="263"/>
  <c r="J68" i="263"/>
  <c r="I67" i="263"/>
  <c r="H67" i="263"/>
  <c r="G67" i="263"/>
  <c r="F67" i="263"/>
  <c r="E67" i="263"/>
  <c r="D67" i="263"/>
  <c r="J66" i="263"/>
  <c r="J65" i="263"/>
  <c r="I64" i="263"/>
  <c r="H64" i="263"/>
  <c r="G64" i="263"/>
  <c r="F64" i="263"/>
  <c r="E64" i="263"/>
  <c r="D64" i="263"/>
  <c r="J63" i="263"/>
  <c r="J62" i="263"/>
  <c r="I61" i="263"/>
  <c r="H61" i="263"/>
  <c r="H59" i="263"/>
  <c r="G61" i="263"/>
  <c r="F61" i="263"/>
  <c r="E61" i="263"/>
  <c r="D61" i="263"/>
  <c r="J60" i="263"/>
  <c r="J57" i="263"/>
  <c r="J56" i="263"/>
  <c r="J55" i="263"/>
  <c r="J54" i="263"/>
  <c r="I53" i="263"/>
  <c r="H53" i="263"/>
  <c r="G53" i="263"/>
  <c r="F53" i="263"/>
  <c r="D53" i="263"/>
  <c r="J52" i="263"/>
  <c r="J51" i="263"/>
  <c r="J50" i="263"/>
  <c r="I49" i="263"/>
  <c r="H49" i="263"/>
  <c r="G49" i="263"/>
  <c r="F49" i="263"/>
  <c r="E49" i="263"/>
  <c r="D49" i="263"/>
  <c r="J48" i="263"/>
  <c r="J47" i="263"/>
  <c r="I46" i="263"/>
  <c r="H46" i="263"/>
  <c r="G46" i="263"/>
  <c r="F46" i="263"/>
  <c r="E46" i="263"/>
  <c r="D46" i="263"/>
  <c r="J45" i="263"/>
  <c r="J44" i="263"/>
  <c r="I43" i="263"/>
  <c r="H43" i="263"/>
  <c r="G43" i="263"/>
  <c r="F43" i="263"/>
  <c r="D43" i="263"/>
  <c r="J42" i="263"/>
  <c r="J41" i="263"/>
  <c r="J40" i="263"/>
  <c r="J39" i="263"/>
  <c r="J38" i="263"/>
  <c r="I37" i="263"/>
  <c r="H37" i="263"/>
  <c r="G37" i="263"/>
  <c r="F37" i="263"/>
  <c r="D37" i="263"/>
  <c r="J36" i="263"/>
  <c r="J35" i="263"/>
  <c r="J34" i="263"/>
  <c r="J33" i="263"/>
  <c r="J32" i="263"/>
  <c r="J31" i="263"/>
  <c r="J29" i="263"/>
  <c r="J28" i="263"/>
  <c r="J27" i="263"/>
  <c r="I26" i="263"/>
  <c r="I25" i="263" s="1"/>
  <c r="H26" i="263"/>
  <c r="H25" i="263" s="1"/>
  <c r="G26" i="263"/>
  <c r="G25" i="263" s="1"/>
  <c r="F26" i="263"/>
  <c r="F25" i="263" s="1"/>
  <c r="E26" i="263"/>
  <c r="E23" i="263" s="1"/>
  <c r="D26" i="263"/>
  <c r="D25" i="263" s="1"/>
  <c r="J86" i="264"/>
  <c r="J84" i="264"/>
  <c r="I83" i="264"/>
  <c r="H83" i="264"/>
  <c r="G83" i="264"/>
  <c r="F83" i="264"/>
  <c r="E83" i="264"/>
  <c r="D83" i="264"/>
  <c r="J82" i="264"/>
  <c r="J81" i="264"/>
  <c r="J80" i="264"/>
  <c r="I79" i="264"/>
  <c r="H79" i="264"/>
  <c r="H78" i="264" s="1"/>
  <c r="G79" i="264"/>
  <c r="G78" i="264" s="1"/>
  <c r="F79" i="264"/>
  <c r="E79" i="264"/>
  <c r="E78" i="264"/>
  <c r="D79" i="264"/>
  <c r="D78" i="264"/>
  <c r="I78" i="264"/>
  <c r="J77" i="264"/>
  <c r="J76" i="264"/>
  <c r="J75" i="264"/>
  <c r="J74" i="264"/>
  <c r="I73" i="264"/>
  <c r="H73" i="264"/>
  <c r="G73" i="264"/>
  <c r="F73" i="264"/>
  <c r="E73" i="264"/>
  <c r="D73" i="264"/>
  <c r="J72" i="264"/>
  <c r="J71" i="264"/>
  <c r="J70" i="264"/>
  <c r="J69" i="264"/>
  <c r="J68" i="264"/>
  <c r="I67" i="264"/>
  <c r="H67" i="264"/>
  <c r="G67" i="264"/>
  <c r="F67" i="264"/>
  <c r="E67" i="264"/>
  <c r="D67" i="264"/>
  <c r="J66" i="264"/>
  <c r="J65" i="264"/>
  <c r="I64" i="264"/>
  <c r="H64" i="264"/>
  <c r="G64" i="264"/>
  <c r="F64" i="264"/>
  <c r="E64" i="264"/>
  <c r="D64" i="264"/>
  <c r="J63" i="264"/>
  <c r="J62" i="264"/>
  <c r="I61" i="264"/>
  <c r="I59" i="264"/>
  <c r="I58" i="264" s="1"/>
  <c r="H61" i="264"/>
  <c r="G61" i="264"/>
  <c r="G59" i="264"/>
  <c r="F61" i="264"/>
  <c r="E61" i="264"/>
  <c r="D61" i="264"/>
  <c r="J60" i="264"/>
  <c r="J57" i="264"/>
  <c r="J56" i="264"/>
  <c r="J55" i="264"/>
  <c r="J54" i="264"/>
  <c r="I53" i="264"/>
  <c r="H53" i="264"/>
  <c r="G53" i="264"/>
  <c r="F53" i="264"/>
  <c r="D53" i="264"/>
  <c r="J52" i="264"/>
  <c r="J51" i="264"/>
  <c r="J50" i="264"/>
  <c r="I49" i="264"/>
  <c r="H49" i="264"/>
  <c r="G49" i="264"/>
  <c r="F49" i="264"/>
  <c r="E49" i="264"/>
  <c r="D49" i="264"/>
  <c r="J48" i="264"/>
  <c r="J47" i="264"/>
  <c r="I46" i="264"/>
  <c r="H46" i="264"/>
  <c r="G46" i="264"/>
  <c r="F46" i="264"/>
  <c r="E46" i="264"/>
  <c r="D46" i="264"/>
  <c r="J45" i="264"/>
  <c r="J44" i="264"/>
  <c r="I43" i="264"/>
  <c r="H43" i="264"/>
  <c r="G43" i="264"/>
  <c r="F43" i="264"/>
  <c r="D43" i="264"/>
  <c r="J42" i="264"/>
  <c r="J41" i="264"/>
  <c r="J40" i="264"/>
  <c r="J39" i="264"/>
  <c r="J38" i="264"/>
  <c r="I37" i="264"/>
  <c r="H37" i="264"/>
  <c r="G37" i="264"/>
  <c r="F37" i="264"/>
  <c r="D37" i="264"/>
  <c r="J36" i="264"/>
  <c r="J35" i="264"/>
  <c r="J34" i="264"/>
  <c r="J33" i="264"/>
  <c r="J32" i="264"/>
  <c r="J31" i="264"/>
  <c r="J29" i="264"/>
  <c r="J28" i="264"/>
  <c r="J27" i="264"/>
  <c r="I26" i="264"/>
  <c r="I25" i="264"/>
  <c r="H26" i="264"/>
  <c r="H25" i="264"/>
  <c r="G26" i="264"/>
  <c r="G25" i="264"/>
  <c r="F26" i="264"/>
  <c r="E26" i="264"/>
  <c r="E23" i="264" s="1"/>
  <c r="D26" i="264"/>
  <c r="D25" i="264" s="1"/>
  <c r="J86" i="265"/>
  <c r="J84" i="265"/>
  <c r="I83" i="265"/>
  <c r="H83" i="265"/>
  <c r="G83" i="265"/>
  <c r="F83" i="265"/>
  <c r="E83" i="265"/>
  <c r="D83" i="265"/>
  <c r="J82" i="265"/>
  <c r="J81" i="265"/>
  <c r="J80" i="265"/>
  <c r="I79" i="265"/>
  <c r="I78" i="265"/>
  <c r="H79" i="265"/>
  <c r="H78" i="265"/>
  <c r="G79" i="265"/>
  <c r="G78" i="265"/>
  <c r="F79" i="265"/>
  <c r="F78" i="265"/>
  <c r="E79" i="265"/>
  <c r="E78" i="265"/>
  <c r="D79" i="265"/>
  <c r="D78" i="265"/>
  <c r="J77" i="265"/>
  <c r="J76" i="265"/>
  <c r="J75" i="265"/>
  <c r="J74" i="265"/>
  <c r="I73" i="265"/>
  <c r="H73" i="265"/>
  <c r="G73" i="265"/>
  <c r="F73" i="265"/>
  <c r="E73" i="265"/>
  <c r="D73" i="265"/>
  <c r="J72" i="265"/>
  <c r="J71" i="265"/>
  <c r="J70" i="265"/>
  <c r="J69" i="265"/>
  <c r="J68" i="265"/>
  <c r="I67" i="265"/>
  <c r="H67" i="265"/>
  <c r="G67" i="265"/>
  <c r="F67" i="265"/>
  <c r="E67" i="265"/>
  <c r="D67" i="265"/>
  <c r="J66" i="265"/>
  <c r="J65" i="265"/>
  <c r="I64" i="265"/>
  <c r="H64" i="265"/>
  <c r="G64" i="265"/>
  <c r="F64" i="265"/>
  <c r="E64" i="265"/>
  <c r="D64" i="265"/>
  <c r="J63" i="265"/>
  <c r="J62" i="265"/>
  <c r="I61" i="265"/>
  <c r="I59" i="265" s="1"/>
  <c r="H61" i="265"/>
  <c r="G61" i="265"/>
  <c r="F61" i="265"/>
  <c r="E61" i="265"/>
  <c r="E59" i="265"/>
  <c r="E58" i="265" s="1"/>
  <c r="D61" i="265"/>
  <c r="J60" i="265"/>
  <c r="J57" i="265"/>
  <c r="J56" i="265"/>
  <c r="J55" i="265"/>
  <c r="J54" i="265"/>
  <c r="I53" i="265"/>
  <c r="H53" i="265"/>
  <c r="G53" i="265"/>
  <c r="F53" i="265"/>
  <c r="D53" i="265"/>
  <c r="J52" i="265"/>
  <c r="J51" i="265"/>
  <c r="J50" i="265"/>
  <c r="I49" i="265"/>
  <c r="H49" i="265"/>
  <c r="G49" i="265"/>
  <c r="F49" i="265"/>
  <c r="E49" i="265"/>
  <c r="D49" i="265"/>
  <c r="J48" i="265"/>
  <c r="J47" i="265"/>
  <c r="I46" i="265"/>
  <c r="H46" i="265"/>
  <c r="G46" i="265"/>
  <c r="F46" i="265"/>
  <c r="E46" i="265"/>
  <c r="D46" i="265"/>
  <c r="J45" i="265"/>
  <c r="J44" i="265"/>
  <c r="I43" i="265"/>
  <c r="H43" i="265"/>
  <c r="G43" i="265"/>
  <c r="F43" i="265"/>
  <c r="D43" i="265"/>
  <c r="J42" i="265"/>
  <c r="J41" i="265"/>
  <c r="J40" i="265"/>
  <c r="J39" i="265"/>
  <c r="J38" i="265"/>
  <c r="I37" i="265"/>
  <c r="H37" i="265"/>
  <c r="G37" i="265"/>
  <c r="F37" i="265"/>
  <c r="D37" i="265"/>
  <c r="J36" i="265"/>
  <c r="J35" i="265"/>
  <c r="J34" i="265"/>
  <c r="J33" i="265"/>
  <c r="J32" i="265"/>
  <c r="J31" i="265"/>
  <c r="J29" i="265"/>
  <c r="J28" i="265"/>
  <c r="J27" i="265"/>
  <c r="I26" i="265"/>
  <c r="I25" i="265" s="1"/>
  <c r="H26" i="265"/>
  <c r="H25" i="265" s="1"/>
  <c r="G26" i="265"/>
  <c r="G25" i="265" s="1"/>
  <c r="F26" i="265"/>
  <c r="F25" i="265" s="1"/>
  <c r="E26" i="265"/>
  <c r="E23" i="265" s="1"/>
  <c r="D26" i="265"/>
  <c r="D25" i="265" s="1"/>
  <c r="J86" i="266"/>
  <c r="J84" i="266"/>
  <c r="I83" i="266"/>
  <c r="H83" i="266"/>
  <c r="G83" i="266"/>
  <c r="F83" i="266"/>
  <c r="E83" i="266"/>
  <c r="D83" i="266"/>
  <c r="J82" i="266"/>
  <c r="J81" i="266"/>
  <c r="J80" i="266"/>
  <c r="I79" i="266"/>
  <c r="I78" i="266"/>
  <c r="H79" i="266"/>
  <c r="H78" i="266"/>
  <c r="G79" i="266"/>
  <c r="G78" i="266"/>
  <c r="F79" i="266"/>
  <c r="F78" i="266"/>
  <c r="E79" i="266"/>
  <c r="E78" i="266"/>
  <c r="D79" i="266"/>
  <c r="D78" i="266"/>
  <c r="J77" i="266"/>
  <c r="J76" i="266"/>
  <c r="J75" i="266"/>
  <c r="J74" i="266"/>
  <c r="I73" i="266"/>
  <c r="H73" i="266"/>
  <c r="G73" i="266"/>
  <c r="F73" i="266"/>
  <c r="E73" i="266"/>
  <c r="D73" i="266"/>
  <c r="J72" i="266"/>
  <c r="J71" i="266"/>
  <c r="J70" i="266"/>
  <c r="J69" i="266"/>
  <c r="J68" i="266"/>
  <c r="I67" i="266"/>
  <c r="H67" i="266"/>
  <c r="G67" i="266"/>
  <c r="F67" i="266"/>
  <c r="E67" i="266"/>
  <c r="D67" i="266"/>
  <c r="J66" i="266"/>
  <c r="J65" i="266"/>
  <c r="I64" i="266"/>
  <c r="H64" i="266"/>
  <c r="G64" i="266"/>
  <c r="F64" i="266"/>
  <c r="J64" i="266"/>
  <c r="E64" i="266"/>
  <c r="D64" i="266"/>
  <c r="J63" i="266"/>
  <c r="J62" i="266"/>
  <c r="I61" i="266"/>
  <c r="I59" i="266"/>
  <c r="I58" i="266" s="1"/>
  <c r="H61" i="266"/>
  <c r="G61" i="266"/>
  <c r="F61" i="266"/>
  <c r="J61" i="266" s="1"/>
  <c r="E61" i="266"/>
  <c r="D61" i="266"/>
  <c r="J60" i="266"/>
  <c r="J57" i="266"/>
  <c r="J56" i="266"/>
  <c r="J55" i="266"/>
  <c r="J54" i="266"/>
  <c r="I53" i="266"/>
  <c r="H53" i="266"/>
  <c r="G53" i="266"/>
  <c r="F53" i="266"/>
  <c r="D53" i="266"/>
  <c r="J52" i="266"/>
  <c r="J51" i="266"/>
  <c r="J50" i="266"/>
  <c r="I49" i="266"/>
  <c r="H49" i="266"/>
  <c r="G49" i="266"/>
  <c r="F49" i="266"/>
  <c r="E49" i="266"/>
  <c r="D49" i="266"/>
  <c r="J48" i="266"/>
  <c r="J47" i="266"/>
  <c r="I46" i="266"/>
  <c r="H46" i="266"/>
  <c r="G46" i="266"/>
  <c r="F46" i="266"/>
  <c r="E46" i="266"/>
  <c r="D46" i="266"/>
  <c r="J45" i="266"/>
  <c r="J44" i="266"/>
  <c r="I43" i="266"/>
  <c r="H43" i="266"/>
  <c r="G43" i="266"/>
  <c r="F43" i="266"/>
  <c r="D43" i="266"/>
  <c r="J42" i="266"/>
  <c r="J41" i="266"/>
  <c r="J40" i="266"/>
  <c r="J39" i="266"/>
  <c r="J38" i="266"/>
  <c r="I37" i="266"/>
  <c r="H37" i="266"/>
  <c r="G37" i="266"/>
  <c r="F37" i="266"/>
  <c r="D37" i="266"/>
  <c r="D30" i="266"/>
  <c r="J36" i="266"/>
  <c r="J35" i="266"/>
  <c r="J34" i="266"/>
  <c r="J33" i="266"/>
  <c r="J32" i="266"/>
  <c r="J31" i="266"/>
  <c r="J29" i="266"/>
  <c r="J28" i="266"/>
  <c r="J27" i="266"/>
  <c r="I26" i="266"/>
  <c r="I25" i="266" s="1"/>
  <c r="H26" i="266"/>
  <c r="H25" i="266" s="1"/>
  <c r="G26" i="266"/>
  <c r="G25" i="266" s="1"/>
  <c r="F26" i="266"/>
  <c r="F25" i="266" s="1"/>
  <c r="E26" i="266"/>
  <c r="E23" i="266" s="1"/>
  <c r="D26" i="266"/>
  <c r="D25" i="266" s="1"/>
  <c r="J86" i="267"/>
  <c r="J84" i="267"/>
  <c r="I83" i="267"/>
  <c r="H83" i="267"/>
  <c r="G83" i="267"/>
  <c r="F83" i="267"/>
  <c r="E83" i="267"/>
  <c r="D83" i="267"/>
  <c r="J82" i="267"/>
  <c r="J81" i="267"/>
  <c r="J80" i="267"/>
  <c r="I79" i="267"/>
  <c r="I78" i="267"/>
  <c r="H79" i="267"/>
  <c r="H78" i="267"/>
  <c r="G79" i="267"/>
  <c r="G78" i="267"/>
  <c r="F79" i="267"/>
  <c r="F78" i="267"/>
  <c r="E79" i="267"/>
  <c r="E78" i="267"/>
  <c r="D79" i="267"/>
  <c r="D78" i="267"/>
  <c r="J77" i="267"/>
  <c r="J76" i="267"/>
  <c r="J75" i="267"/>
  <c r="J74" i="267"/>
  <c r="I73" i="267"/>
  <c r="H73" i="267"/>
  <c r="G73" i="267"/>
  <c r="F73" i="267"/>
  <c r="E73" i="267"/>
  <c r="D73" i="267"/>
  <c r="J72" i="267"/>
  <c r="J71" i="267"/>
  <c r="J70" i="267"/>
  <c r="J69" i="267"/>
  <c r="J68" i="267"/>
  <c r="I67" i="267"/>
  <c r="H67" i="267"/>
  <c r="G67" i="267"/>
  <c r="F67" i="267"/>
  <c r="E67" i="267"/>
  <c r="D67" i="267"/>
  <c r="J66" i="267"/>
  <c r="J65" i="267"/>
  <c r="I64" i="267"/>
  <c r="H64" i="267"/>
  <c r="G64" i="267"/>
  <c r="F64" i="267"/>
  <c r="E64" i="267"/>
  <c r="D64" i="267"/>
  <c r="J63" i="267"/>
  <c r="J62" i="267"/>
  <c r="I61" i="267"/>
  <c r="H61" i="267"/>
  <c r="H59" i="267"/>
  <c r="G61" i="267"/>
  <c r="G59" i="267"/>
  <c r="G58" i="267" s="1"/>
  <c r="F61" i="267"/>
  <c r="F59" i="267" s="1"/>
  <c r="E61" i="267"/>
  <c r="D61" i="267"/>
  <c r="J60" i="267"/>
  <c r="J57" i="267"/>
  <c r="J56" i="267"/>
  <c r="J55" i="267"/>
  <c r="J54" i="267"/>
  <c r="I53" i="267"/>
  <c r="H53" i="267"/>
  <c r="G53" i="267"/>
  <c r="F53" i="267"/>
  <c r="D53" i="267"/>
  <c r="J52" i="267"/>
  <c r="J51" i="267"/>
  <c r="J50" i="267"/>
  <c r="I49" i="267"/>
  <c r="H49" i="267"/>
  <c r="G49" i="267"/>
  <c r="F49" i="267"/>
  <c r="E49" i="267"/>
  <c r="D49" i="267"/>
  <c r="J48" i="267"/>
  <c r="J47" i="267"/>
  <c r="I46" i="267"/>
  <c r="H46" i="267"/>
  <c r="G46" i="267"/>
  <c r="F46" i="267"/>
  <c r="E46" i="267"/>
  <c r="D46" i="267"/>
  <c r="J45" i="267"/>
  <c r="J44" i="267"/>
  <c r="I43" i="267"/>
  <c r="H43" i="267"/>
  <c r="G43" i="267"/>
  <c r="F43" i="267"/>
  <c r="D43" i="267"/>
  <c r="J42" i="267"/>
  <c r="J41" i="267"/>
  <c r="J40" i="267"/>
  <c r="J39" i="267"/>
  <c r="J38" i="267"/>
  <c r="I37" i="267"/>
  <c r="H37" i="267"/>
  <c r="G37" i="267"/>
  <c r="F37" i="267"/>
  <c r="D37" i="267"/>
  <c r="J36" i="267"/>
  <c r="J35" i="267"/>
  <c r="J34" i="267"/>
  <c r="J33" i="267"/>
  <c r="J32" i="267"/>
  <c r="J31" i="267"/>
  <c r="J29" i="267"/>
  <c r="J28" i="267"/>
  <c r="J27" i="267"/>
  <c r="I26" i="267"/>
  <c r="I25" i="267"/>
  <c r="H26" i="267"/>
  <c r="H25" i="267"/>
  <c r="G26" i="267"/>
  <c r="G25" i="267"/>
  <c r="F26" i="267"/>
  <c r="F25" i="267"/>
  <c r="E26" i="267"/>
  <c r="E23" i="267"/>
  <c r="D26" i="267"/>
  <c r="D25" i="267"/>
  <c r="J86" i="268"/>
  <c r="J84" i="268"/>
  <c r="I83" i="268"/>
  <c r="H83" i="268"/>
  <c r="G83" i="268"/>
  <c r="F83" i="268"/>
  <c r="E83" i="268"/>
  <c r="D83" i="268"/>
  <c r="J82" i="268"/>
  <c r="J81" i="268"/>
  <c r="J80" i="268"/>
  <c r="I79" i="268"/>
  <c r="I78" i="268"/>
  <c r="H79" i="268"/>
  <c r="H78" i="268"/>
  <c r="G79" i="268"/>
  <c r="G78" i="268"/>
  <c r="F79" i="268"/>
  <c r="F78" i="268"/>
  <c r="E79" i="268"/>
  <c r="E78" i="268"/>
  <c r="D79" i="268"/>
  <c r="D78" i="268"/>
  <c r="J77" i="268"/>
  <c r="J76" i="268"/>
  <c r="J75" i="268"/>
  <c r="J74" i="268"/>
  <c r="I73" i="268"/>
  <c r="H73" i="268"/>
  <c r="G73" i="268"/>
  <c r="F73" i="268"/>
  <c r="E73" i="268"/>
  <c r="D73" i="268"/>
  <c r="J72" i="268"/>
  <c r="J71" i="268"/>
  <c r="J70" i="268"/>
  <c r="J69" i="268"/>
  <c r="J68" i="268"/>
  <c r="I67" i="268"/>
  <c r="H67" i="268"/>
  <c r="G67" i="268"/>
  <c r="F67" i="268"/>
  <c r="E67" i="268"/>
  <c r="D67" i="268"/>
  <c r="J66" i="268"/>
  <c r="J65" i="268"/>
  <c r="I64" i="268"/>
  <c r="H64" i="268"/>
  <c r="G64" i="268"/>
  <c r="F64" i="268"/>
  <c r="E64" i="268"/>
  <c r="D64" i="268"/>
  <c r="J63" i="268"/>
  <c r="J62" i="268"/>
  <c r="I61" i="268"/>
  <c r="I59" i="268" s="1"/>
  <c r="H61" i="268"/>
  <c r="G61" i="268"/>
  <c r="F61" i="268"/>
  <c r="E61" i="268"/>
  <c r="E59" i="268"/>
  <c r="E58" i="268" s="1"/>
  <c r="D61" i="268"/>
  <c r="J60" i="268"/>
  <c r="J57" i="268"/>
  <c r="J56" i="268"/>
  <c r="J55" i="268"/>
  <c r="J54" i="268"/>
  <c r="I53" i="268"/>
  <c r="H53" i="268"/>
  <c r="G53" i="268"/>
  <c r="F53" i="268"/>
  <c r="D53" i="268"/>
  <c r="J52" i="268"/>
  <c r="J51" i="268"/>
  <c r="J50" i="268"/>
  <c r="I49" i="268"/>
  <c r="H49" i="268"/>
  <c r="G49" i="268"/>
  <c r="F49" i="268"/>
  <c r="E49" i="268"/>
  <c r="D49" i="268"/>
  <c r="J48" i="268"/>
  <c r="J47" i="268"/>
  <c r="I46" i="268"/>
  <c r="H46" i="268"/>
  <c r="G46" i="268"/>
  <c r="F46" i="268"/>
  <c r="E46" i="268"/>
  <c r="D46" i="268"/>
  <c r="J45" i="268"/>
  <c r="J44" i="268"/>
  <c r="I43" i="268"/>
  <c r="H43" i="268"/>
  <c r="G43" i="268"/>
  <c r="F43" i="268"/>
  <c r="D43" i="268"/>
  <c r="J42" i="268"/>
  <c r="J41" i="268"/>
  <c r="J40" i="268"/>
  <c r="J39" i="268"/>
  <c r="J38" i="268"/>
  <c r="I37" i="268"/>
  <c r="H37" i="268"/>
  <c r="G37" i="268"/>
  <c r="F37" i="268"/>
  <c r="D37" i="268"/>
  <c r="J36" i="268"/>
  <c r="J35" i="268"/>
  <c r="J34" i="268"/>
  <c r="J33" i="268"/>
  <c r="J32" i="268"/>
  <c r="J31" i="268"/>
  <c r="J29" i="268"/>
  <c r="J28" i="268"/>
  <c r="J27" i="268"/>
  <c r="I26" i="268"/>
  <c r="I25" i="268"/>
  <c r="H26" i="268"/>
  <c r="H25" i="268"/>
  <c r="G26" i="268"/>
  <c r="G25" i="268"/>
  <c r="F26" i="268"/>
  <c r="F25" i="268"/>
  <c r="E26" i="268"/>
  <c r="E23" i="268"/>
  <c r="D26" i="268"/>
  <c r="D25" i="268"/>
  <c r="J86" i="269"/>
  <c r="J84" i="269"/>
  <c r="I83" i="269"/>
  <c r="H83" i="269"/>
  <c r="G83" i="269"/>
  <c r="F83" i="269"/>
  <c r="E83" i="269"/>
  <c r="D83" i="269"/>
  <c r="J82" i="269"/>
  <c r="J81" i="269"/>
  <c r="J80" i="269"/>
  <c r="I79" i="269"/>
  <c r="I78" i="269" s="1"/>
  <c r="H79" i="269"/>
  <c r="H78" i="269" s="1"/>
  <c r="G79" i="269"/>
  <c r="G78" i="269" s="1"/>
  <c r="F79" i="269"/>
  <c r="F78" i="269"/>
  <c r="E79" i="269"/>
  <c r="E78" i="269"/>
  <c r="D79" i="269"/>
  <c r="D78" i="269"/>
  <c r="J77" i="269"/>
  <c r="J76" i="269"/>
  <c r="J75" i="269"/>
  <c r="J74" i="269"/>
  <c r="I73" i="269"/>
  <c r="H73" i="269"/>
  <c r="G73" i="269"/>
  <c r="F73" i="269"/>
  <c r="E73" i="269"/>
  <c r="D73" i="269"/>
  <c r="J72" i="269"/>
  <c r="J71" i="269"/>
  <c r="J70" i="269"/>
  <c r="J69" i="269"/>
  <c r="J68" i="269"/>
  <c r="I67" i="269"/>
  <c r="H67" i="269"/>
  <c r="G67" i="269"/>
  <c r="F67" i="269"/>
  <c r="E67" i="269"/>
  <c r="D67" i="269"/>
  <c r="J66" i="269"/>
  <c r="J65" i="269"/>
  <c r="I64" i="269"/>
  <c r="H64" i="269"/>
  <c r="G64" i="269"/>
  <c r="F64" i="269"/>
  <c r="E64" i="269"/>
  <c r="D64" i="269"/>
  <c r="J63" i="269"/>
  <c r="J62" i="269"/>
  <c r="I61" i="269"/>
  <c r="H61" i="269"/>
  <c r="H59" i="269"/>
  <c r="H58" i="269" s="1"/>
  <c r="G61" i="269"/>
  <c r="G59" i="269" s="1"/>
  <c r="F61" i="269"/>
  <c r="E61" i="269"/>
  <c r="D61" i="269"/>
  <c r="J60" i="269"/>
  <c r="J57" i="269"/>
  <c r="J56" i="269"/>
  <c r="J55" i="269"/>
  <c r="J54" i="269"/>
  <c r="I53" i="269"/>
  <c r="H53" i="269"/>
  <c r="G53" i="269"/>
  <c r="F53" i="269"/>
  <c r="D53" i="269"/>
  <c r="J52" i="269"/>
  <c r="J51" i="269"/>
  <c r="J50" i="269"/>
  <c r="I49" i="269"/>
  <c r="H49" i="269"/>
  <c r="G49" i="269"/>
  <c r="F49" i="269"/>
  <c r="E49" i="269"/>
  <c r="D49" i="269"/>
  <c r="J48" i="269"/>
  <c r="J47" i="269"/>
  <c r="I46" i="269"/>
  <c r="H46" i="269"/>
  <c r="G46" i="269"/>
  <c r="F46" i="269"/>
  <c r="E46" i="269"/>
  <c r="D46" i="269"/>
  <c r="J45" i="269"/>
  <c r="J44" i="269"/>
  <c r="I43" i="269"/>
  <c r="H43" i="269"/>
  <c r="G43" i="269"/>
  <c r="F43" i="269"/>
  <c r="D43" i="269"/>
  <c r="J42" i="269"/>
  <c r="J41" i="269"/>
  <c r="J40" i="269"/>
  <c r="J39" i="269"/>
  <c r="J38" i="269"/>
  <c r="I37" i="269"/>
  <c r="H37" i="269"/>
  <c r="G37" i="269"/>
  <c r="F37" i="269"/>
  <c r="D37" i="269"/>
  <c r="J36" i="269"/>
  <c r="J35" i="269"/>
  <c r="J34" i="269"/>
  <c r="J33" i="269"/>
  <c r="J32" i="269"/>
  <c r="J31" i="269"/>
  <c r="J29" i="269"/>
  <c r="J28" i="269"/>
  <c r="J27" i="269"/>
  <c r="I26" i="269"/>
  <c r="I25" i="269"/>
  <c r="H26" i="269"/>
  <c r="H25" i="269"/>
  <c r="G26" i="269"/>
  <c r="G25" i="269"/>
  <c r="F26" i="269"/>
  <c r="F25" i="269"/>
  <c r="E26" i="269"/>
  <c r="E23" i="269"/>
  <c r="D26" i="269"/>
  <c r="D25" i="269"/>
  <c r="J86" i="270"/>
  <c r="J84" i="270"/>
  <c r="I83" i="270"/>
  <c r="H83" i="270"/>
  <c r="G83" i="270"/>
  <c r="F83" i="270"/>
  <c r="E83" i="270"/>
  <c r="D83" i="270"/>
  <c r="J82" i="270"/>
  <c r="J81" i="270"/>
  <c r="J80" i="270"/>
  <c r="I79" i="270"/>
  <c r="I78" i="270"/>
  <c r="H79" i="270"/>
  <c r="H78" i="270"/>
  <c r="G79" i="270"/>
  <c r="G78" i="270" s="1"/>
  <c r="F79" i="270"/>
  <c r="E79" i="270"/>
  <c r="E78" i="270"/>
  <c r="D79" i="270"/>
  <c r="D78" i="270"/>
  <c r="J77" i="270"/>
  <c r="J76" i="270"/>
  <c r="J75" i="270"/>
  <c r="J74" i="270"/>
  <c r="I73" i="270"/>
  <c r="H73" i="270"/>
  <c r="G73" i="270"/>
  <c r="F73" i="270"/>
  <c r="E73" i="270"/>
  <c r="D73" i="270"/>
  <c r="J72" i="270"/>
  <c r="J71" i="270"/>
  <c r="J70" i="270"/>
  <c r="J69" i="270"/>
  <c r="J68" i="270"/>
  <c r="I67" i="270"/>
  <c r="H67" i="270"/>
  <c r="G67" i="270"/>
  <c r="F67" i="270"/>
  <c r="E67" i="270"/>
  <c r="D67" i="270"/>
  <c r="J66" i="270"/>
  <c r="J65" i="270"/>
  <c r="I64" i="270"/>
  <c r="H64" i="270"/>
  <c r="G64" i="270"/>
  <c r="F64" i="270"/>
  <c r="E64" i="270"/>
  <c r="D64" i="270"/>
  <c r="J63" i="270"/>
  <c r="J62" i="270"/>
  <c r="I61" i="270"/>
  <c r="H61" i="270"/>
  <c r="G61" i="270"/>
  <c r="F61" i="270"/>
  <c r="E61" i="270"/>
  <c r="D61" i="270"/>
  <c r="J60" i="270"/>
  <c r="J57" i="270"/>
  <c r="J56" i="270"/>
  <c r="J55" i="270"/>
  <c r="J54" i="270"/>
  <c r="I53" i="270"/>
  <c r="H53" i="270"/>
  <c r="G53" i="270"/>
  <c r="F53" i="270"/>
  <c r="D53" i="270"/>
  <c r="J52" i="270"/>
  <c r="J51" i="270"/>
  <c r="J50" i="270"/>
  <c r="I49" i="270"/>
  <c r="H49" i="270"/>
  <c r="G49" i="270"/>
  <c r="F49" i="270"/>
  <c r="E49" i="270"/>
  <c r="D49" i="270"/>
  <c r="J48" i="270"/>
  <c r="J47" i="270"/>
  <c r="I46" i="270"/>
  <c r="H46" i="270"/>
  <c r="G46" i="270"/>
  <c r="F46" i="270"/>
  <c r="E46" i="270"/>
  <c r="D46" i="270"/>
  <c r="J45" i="270"/>
  <c r="J44" i="270"/>
  <c r="I43" i="270"/>
  <c r="H43" i="270"/>
  <c r="G43" i="270"/>
  <c r="F43" i="270"/>
  <c r="D43" i="270"/>
  <c r="J42" i="270"/>
  <c r="J41" i="270"/>
  <c r="J40" i="270"/>
  <c r="J39" i="270"/>
  <c r="J38" i="270"/>
  <c r="I37" i="270"/>
  <c r="H37" i="270"/>
  <c r="H30" i="270" s="1"/>
  <c r="G37" i="270"/>
  <c r="F37" i="270"/>
  <c r="D37" i="270"/>
  <c r="J36" i="270"/>
  <c r="J35" i="270"/>
  <c r="J34" i="270"/>
  <c r="J33" i="270"/>
  <c r="J32" i="270"/>
  <c r="J31" i="270"/>
  <c r="J29" i="270"/>
  <c r="J28" i="270"/>
  <c r="J27" i="270"/>
  <c r="I26" i="270"/>
  <c r="I25" i="270"/>
  <c r="H26" i="270"/>
  <c r="H25" i="270"/>
  <c r="H24" i="270" s="1"/>
  <c r="G26" i="270"/>
  <c r="G25" i="270" s="1"/>
  <c r="F26" i="270"/>
  <c r="F25" i="270" s="1"/>
  <c r="E26" i="270"/>
  <c r="E23" i="270" s="1"/>
  <c r="D26" i="270"/>
  <c r="D25" i="270" s="1"/>
  <c r="J86" i="271"/>
  <c r="J84" i="271"/>
  <c r="I83" i="271"/>
  <c r="H83" i="271"/>
  <c r="G83" i="271"/>
  <c r="F83" i="271"/>
  <c r="E83" i="271"/>
  <c r="D83" i="271"/>
  <c r="J82" i="271"/>
  <c r="J81" i="271"/>
  <c r="J80" i="271"/>
  <c r="I79" i="271"/>
  <c r="I78" i="271"/>
  <c r="H79" i="271"/>
  <c r="H78" i="271" s="1"/>
  <c r="J78" i="271" s="1"/>
  <c r="G79" i="271"/>
  <c r="G78" i="271"/>
  <c r="F79" i="271"/>
  <c r="F78" i="271"/>
  <c r="E79" i="271"/>
  <c r="E78" i="271"/>
  <c r="D79" i="271"/>
  <c r="D78" i="271"/>
  <c r="J77" i="271"/>
  <c r="J76" i="271"/>
  <c r="J75" i="271"/>
  <c r="J74" i="271"/>
  <c r="I73" i="271"/>
  <c r="H73" i="271"/>
  <c r="G73" i="271"/>
  <c r="F73" i="271"/>
  <c r="E73" i="271"/>
  <c r="D73" i="271"/>
  <c r="J72" i="271"/>
  <c r="J71" i="271"/>
  <c r="J70" i="271"/>
  <c r="J69" i="271"/>
  <c r="J68" i="271"/>
  <c r="I67" i="271"/>
  <c r="H67" i="271"/>
  <c r="G67" i="271"/>
  <c r="F67" i="271"/>
  <c r="E67" i="271"/>
  <c r="D67" i="271"/>
  <c r="J66" i="271"/>
  <c r="J65" i="271"/>
  <c r="I64" i="271"/>
  <c r="H64" i="271"/>
  <c r="G64" i="271"/>
  <c r="F64" i="271"/>
  <c r="E64" i="271"/>
  <c r="D64" i="271"/>
  <c r="J63" i="271"/>
  <c r="J62" i="271"/>
  <c r="I61" i="271"/>
  <c r="H61" i="271"/>
  <c r="G61" i="271"/>
  <c r="F61" i="271"/>
  <c r="E61" i="271"/>
  <c r="D61" i="271"/>
  <c r="J60" i="271"/>
  <c r="J57" i="271"/>
  <c r="J56" i="271"/>
  <c r="J55" i="271"/>
  <c r="J54" i="271"/>
  <c r="I53" i="271"/>
  <c r="H53" i="271"/>
  <c r="G53" i="271"/>
  <c r="F53" i="271"/>
  <c r="D53" i="271"/>
  <c r="J52" i="271"/>
  <c r="J51" i="271"/>
  <c r="J50" i="271"/>
  <c r="I49" i="271"/>
  <c r="H49" i="271"/>
  <c r="G49" i="271"/>
  <c r="F49" i="271"/>
  <c r="E49" i="271"/>
  <c r="D49" i="271"/>
  <c r="J48" i="271"/>
  <c r="J47" i="271"/>
  <c r="I46" i="271"/>
  <c r="H46" i="271"/>
  <c r="G46" i="271"/>
  <c r="F46" i="271"/>
  <c r="J46" i="271"/>
  <c r="E46" i="271"/>
  <c r="D46" i="271"/>
  <c r="J45" i="271"/>
  <c r="J44" i="271"/>
  <c r="I43" i="271"/>
  <c r="H43" i="271"/>
  <c r="G43" i="271"/>
  <c r="F43" i="271"/>
  <c r="D43" i="271"/>
  <c r="J42" i="271"/>
  <c r="J41" i="271"/>
  <c r="J40" i="271"/>
  <c r="J39" i="271"/>
  <c r="J38" i="271"/>
  <c r="I37" i="271"/>
  <c r="H37" i="271"/>
  <c r="G37" i="271"/>
  <c r="F37" i="271"/>
  <c r="D37" i="271"/>
  <c r="J36" i="271"/>
  <c r="J35" i="271"/>
  <c r="J34" i="271"/>
  <c r="J33" i="271"/>
  <c r="J32" i="271"/>
  <c r="J31" i="271"/>
  <c r="J29" i="271"/>
  <c r="J28" i="271"/>
  <c r="J27" i="271"/>
  <c r="I26" i="271"/>
  <c r="I25" i="271"/>
  <c r="H26" i="271"/>
  <c r="H25" i="271"/>
  <c r="G26" i="271"/>
  <c r="G25" i="271"/>
  <c r="F26" i="271"/>
  <c r="F25" i="271"/>
  <c r="E26" i="271"/>
  <c r="E23" i="271"/>
  <c r="D26" i="271"/>
  <c r="D25" i="271"/>
  <c r="J86" i="272"/>
  <c r="J84" i="272"/>
  <c r="I83" i="272"/>
  <c r="H83" i="272"/>
  <c r="G83" i="272"/>
  <c r="F83" i="272"/>
  <c r="J83" i="272" s="1"/>
  <c r="E83" i="272"/>
  <c r="D83" i="272"/>
  <c r="J82" i="272"/>
  <c r="J81" i="272"/>
  <c r="J80" i="272"/>
  <c r="I79" i="272"/>
  <c r="I78" i="272"/>
  <c r="H79" i="272"/>
  <c r="H78" i="272"/>
  <c r="G79" i="272"/>
  <c r="G78" i="272"/>
  <c r="F79" i="272"/>
  <c r="F78" i="272"/>
  <c r="E79" i="272"/>
  <c r="E78" i="272"/>
  <c r="D79" i="272"/>
  <c r="D78" i="272"/>
  <c r="J77" i="272"/>
  <c r="J76" i="272"/>
  <c r="J75" i="272"/>
  <c r="J74" i="272"/>
  <c r="I73" i="272"/>
  <c r="H73" i="272"/>
  <c r="G73" i="272"/>
  <c r="F73" i="272"/>
  <c r="E73" i="272"/>
  <c r="D73" i="272"/>
  <c r="J72" i="272"/>
  <c r="J71" i="272"/>
  <c r="J70" i="272"/>
  <c r="J69" i="272"/>
  <c r="J68" i="272"/>
  <c r="I67" i="272"/>
  <c r="H67" i="272"/>
  <c r="G67" i="272"/>
  <c r="F67" i="272"/>
  <c r="E67" i="272"/>
  <c r="D67" i="272"/>
  <c r="J66" i="272"/>
  <c r="J65" i="272"/>
  <c r="I64" i="272"/>
  <c r="H64" i="272"/>
  <c r="G64" i="272"/>
  <c r="F64" i="272"/>
  <c r="E64" i="272"/>
  <c r="D64" i="272"/>
  <c r="J63" i="272"/>
  <c r="J62" i="272"/>
  <c r="I61" i="272"/>
  <c r="I59" i="272" s="1"/>
  <c r="H61" i="272"/>
  <c r="H59" i="272" s="1"/>
  <c r="G61" i="272"/>
  <c r="F61" i="272"/>
  <c r="E61" i="272"/>
  <c r="D61" i="272"/>
  <c r="J60" i="272"/>
  <c r="J57" i="272"/>
  <c r="J56" i="272"/>
  <c r="J55" i="272"/>
  <c r="J54" i="272"/>
  <c r="I53" i="272"/>
  <c r="H53" i="272"/>
  <c r="G53" i="272"/>
  <c r="F53" i="272"/>
  <c r="D53" i="272"/>
  <c r="J52" i="272"/>
  <c r="J51" i="272"/>
  <c r="J50" i="272"/>
  <c r="I49" i="272"/>
  <c r="H49" i="272"/>
  <c r="G49" i="272"/>
  <c r="F49" i="272"/>
  <c r="E49" i="272"/>
  <c r="D49" i="272"/>
  <c r="J48" i="272"/>
  <c r="J47" i="272"/>
  <c r="I46" i="272"/>
  <c r="H46" i="272"/>
  <c r="G46" i="272"/>
  <c r="F46" i="272"/>
  <c r="E46" i="272"/>
  <c r="D46" i="272"/>
  <c r="J45" i="272"/>
  <c r="J44" i="272"/>
  <c r="I43" i="272"/>
  <c r="H43" i="272"/>
  <c r="G43" i="272"/>
  <c r="F43" i="272"/>
  <c r="D43" i="272"/>
  <c r="J42" i="272"/>
  <c r="J41" i="272"/>
  <c r="J40" i="272"/>
  <c r="J39" i="272"/>
  <c r="J38" i="272"/>
  <c r="I37" i="272"/>
  <c r="H37" i="272"/>
  <c r="G37" i="272"/>
  <c r="F37" i="272"/>
  <c r="D37" i="272"/>
  <c r="J36" i="272"/>
  <c r="J35" i="272"/>
  <c r="J34" i="272"/>
  <c r="J33" i="272"/>
  <c r="J32" i="272"/>
  <c r="J31" i="272"/>
  <c r="J29" i="272"/>
  <c r="J28" i="272"/>
  <c r="J27" i="272"/>
  <c r="I26" i="272"/>
  <c r="I25" i="272"/>
  <c r="H26" i="272"/>
  <c r="H25" i="272"/>
  <c r="G26" i="272"/>
  <c r="G25" i="272"/>
  <c r="F26" i="272"/>
  <c r="F25" i="272"/>
  <c r="E26" i="272"/>
  <c r="E23" i="272"/>
  <c r="D26" i="272"/>
  <c r="D25" i="272"/>
  <c r="J86" i="273"/>
  <c r="J84" i="273"/>
  <c r="I83" i="273"/>
  <c r="H83" i="273"/>
  <c r="G83" i="273"/>
  <c r="F83" i="273"/>
  <c r="J83" i="273"/>
  <c r="E83" i="273"/>
  <c r="D83" i="273"/>
  <c r="J82" i="273"/>
  <c r="J81" i="273"/>
  <c r="J80" i="273"/>
  <c r="I79" i="273"/>
  <c r="I78" i="273" s="1"/>
  <c r="H79" i="273"/>
  <c r="H78" i="273" s="1"/>
  <c r="G79" i="273"/>
  <c r="G78" i="273" s="1"/>
  <c r="F79" i="273"/>
  <c r="F78" i="273" s="1"/>
  <c r="J78" i="273" s="1"/>
  <c r="E79" i="273"/>
  <c r="E78" i="273"/>
  <c r="D79" i="273"/>
  <c r="D78" i="273"/>
  <c r="J77" i="273"/>
  <c r="J76" i="273"/>
  <c r="J75" i="273"/>
  <c r="J74" i="273"/>
  <c r="I73" i="273"/>
  <c r="H73" i="273"/>
  <c r="G73" i="273"/>
  <c r="F73" i="273"/>
  <c r="E73" i="273"/>
  <c r="D73" i="273"/>
  <c r="J72" i="273"/>
  <c r="J71" i="273"/>
  <c r="J70" i="273"/>
  <c r="J69" i="273"/>
  <c r="J68" i="273"/>
  <c r="I67" i="273"/>
  <c r="H67" i="273"/>
  <c r="G67" i="273"/>
  <c r="F67" i="273"/>
  <c r="E67" i="273"/>
  <c r="D67" i="273"/>
  <c r="J66" i="273"/>
  <c r="J65" i="273"/>
  <c r="I64" i="273"/>
  <c r="H64" i="273"/>
  <c r="G64" i="273"/>
  <c r="F64" i="273"/>
  <c r="E64" i="273"/>
  <c r="D64" i="273"/>
  <c r="J63" i="273"/>
  <c r="J62" i="273"/>
  <c r="I61" i="273"/>
  <c r="H61" i="273"/>
  <c r="G61" i="273"/>
  <c r="G59" i="273" s="1"/>
  <c r="F61" i="273"/>
  <c r="F59" i="273" s="1"/>
  <c r="E61" i="273"/>
  <c r="E59" i="273" s="1"/>
  <c r="D61" i="273"/>
  <c r="D59" i="273" s="1"/>
  <c r="J60" i="273"/>
  <c r="J57" i="273"/>
  <c r="J56" i="273"/>
  <c r="J55" i="273"/>
  <c r="J54" i="273"/>
  <c r="I53" i="273"/>
  <c r="H53" i="273"/>
  <c r="G53" i="273"/>
  <c r="F53" i="273"/>
  <c r="D53" i="273"/>
  <c r="J52" i="273"/>
  <c r="J51" i="273"/>
  <c r="J50" i="273"/>
  <c r="I49" i="273"/>
  <c r="H49" i="273"/>
  <c r="G49" i="273"/>
  <c r="F49" i="273"/>
  <c r="J49" i="273" s="1"/>
  <c r="E49" i="273"/>
  <c r="D49" i="273"/>
  <c r="J48" i="273"/>
  <c r="J47" i="273"/>
  <c r="I46" i="273"/>
  <c r="H46" i="273"/>
  <c r="G46" i="273"/>
  <c r="F46" i="273"/>
  <c r="E46" i="273"/>
  <c r="D46" i="273"/>
  <c r="J45" i="273"/>
  <c r="J44" i="273"/>
  <c r="I43" i="273"/>
  <c r="H43" i="273"/>
  <c r="G43" i="273"/>
  <c r="F43" i="273"/>
  <c r="J43" i="273" s="1"/>
  <c r="D43" i="273"/>
  <c r="J42" i="273"/>
  <c r="J41" i="273"/>
  <c r="J40" i="273"/>
  <c r="J39" i="273"/>
  <c r="J38" i="273"/>
  <c r="I37" i="273"/>
  <c r="H37" i="273"/>
  <c r="G37" i="273"/>
  <c r="F37" i="273"/>
  <c r="J37" i="273" s="1"/>
  <c r="D37" i="273"/>
  <c r="D30" i="273" s="1"/>
  <c r="J36" i="273"/>
  <c r="J35" i="273"/>
  <c r="J34" i="273"/>
  <c r="J33" i="273"/>
  <c r="J32" i="273"/>
  <c r="J31" i="273"/>
  <c r="J29" i="273"/>
  <c r="J28" i="273"/>
  <c r="J27" i="273"/>
  <c r="I26" i="273"/>
  <c r="I25" i="273"/>
  <c r="H26" i="273"/>
  <c r="H25" i="273"/>
  <c r="G26" i="273"/>
  <c r="G25" i="273"/>
  <c r="F26" i="273"/>
  <c r="F25" i="273"/>
  <c r="E26" i="273"/>
  <c r="E23" i="273"/>
  <c r="D26" i="273"/>
  <c r="D25" i="273"/>
  <c r="J86" i="274"/>
  <c r="J84" i="274"/>
  <c r="I83" i="274"/>
  <c r="H83" i="274"/>
  <c r="G83" i="274"/>
  <c r="F83" i="274"/>
  <c r="J83" i="274"/>
  <c r="E83" i="274"/>
  <c r="D83" i="274"/>
  <c r="J82" i="274"/>
  <c r="J81" i="274"/>
  <c r="J80" i="274"/>
  <c r="I79" i="274"/>
  <c r="I78" i="274"/>
  <c r="H79" i="274"/>
  <c r="H78" i="274"/>
  <c r="G79" i="274"/>
  <c r="G78" i="274"/>
  <c r="F79" i="274"/>
  <c r="E79" i="274"/>
  <c r="E78" i="274" s="1"/>
  <c r="D79" i="274"/>
  <c r="D78" i="274" s="1"/>
  <c r="J77" i="274"/>
  <c r="J76" i="274"/>
  <c r="J75" i="274"/>
  <c r="J74" i="274"/>
  <c r="I73" i="274"/>
  <c r="H73" i="274"/>
  <c r="G73" i="274"/>
  <c r="F73" i="274"/>
  <c r="J73" i="274"/>
  <c r="E73" i="274"/>
  <c r="D73" i="274"/>
  <c r="J72" i="274"/>
  <c r="J71" i="274"/>
  <c r="J70" i="274"/>
  <c r="J69" i="274"/>
  <c r="J68" i="274"/>
  <c r="I67" i="274"/>
  <c r="H67" i="274"/>
  <c r="G67" i="274"/>
  <c r="F67" i="274"/>
  <c r="E67" i="274"/>
  <c r="D67" i="274"/>
  <c r="J66" i="274"/>
  <c r="J65" i="274"/>
  <c r="I64" i="274"/>
  <c r="H64" i="274"/>
  <c r="G64" i="274"/>
  <c r="F64" i="274"/>
  <c r="E64" i="274"/>
  <c r="D64" i="274"/>
  <c r="J63" i="274"/>
  <c r="J62" i="274"/>
  <c r="I61" i="274"/>
  <c r="I59" i="274"/>
  <c r="I58" i="274" s="1"/>
  <c r="H61" i="274"/>
  <c r="G61" i="274"/>
  <c r="F61" i="274"/>
  <c r="J61" i="274" s="1"/>
  <c r="E61" i="274"/>
  <c r="E59" i="274" s="1"/>
  <c r="D61" i="274"/>
  <c r="J60" i="274"/>
  <c r="J57" i="274"/>
  <c r="J56" i="274"/>
  <c r="J55" i="274"/>
  <c r="J54" i="274"/>
  <c r="I53" i="274"/>
  <c r="H53" i="274"/>
  <c r="G53" i="274"/>
  <c r="F53" i="274"/>
  <c r="J53" i="274"/>
  <c r="D53" i="274"/>
  <c r="J52" i="274"/>
  <c r="J51" i="274"/>
  <c r="J50" i="274"/>
  <c r="I49" i="274"/>
  <c r="H49" i="274"/>
  <c r="G49" i="274"/>
  <c r="F49" i="274"/>
  <c r="E49" i="274"/>
  <c r="D49" i="274"/>
  <c r="J48" i="274"/>
  <c r="J47" i="274"/>
  <c r="I46" i="274"/>
  <c r="H46" i="274"/>
  <c r="G46" i="274"/>
  <c r="F46" i="274"/>
  <c r="E46" i="274"/>
  <c r="D46" i="274"/>
  <c r="J45" i="274"/>
  <c r="J44" i="274"/>
  <c r="I43" i="274"/>
  <c r="H43" i="274"/>
  <c r="G43" i="274"/>
  <c r="F43" i="274"/>
  <c r="D43" i="274"/>
  <c r="J42" i="274"/>
  <c r="J41" i="274"/>
  <c r="J40" i="274"/>
  <c r="J39" i="274"/>
  <c r="J38" i="274"/>
  <c r="I37" i="274"/>
  <c r="H37" i="274"/>
  <c r="G37" i="274"/>
  <c r="F37" i="274"/>
  <c r="D37" i="274"/>
  <c r="J36" i="274"/>
  <c r="J35" i="274"/>
  <c r="J34" i="274"/>
  <c r="J33" i="274"/>
  <c r="J32" i="274"/>
  <c r="J31" i="274"/>
  <c r="J29" i="274"/>
  <c r="J28" i="274"/>
  <c r="J27" i="274"/>
  <c r="I26" i="274"/>
  <c r="I25" i="274"/>
  <c r="I24" i="274" s="1"/>
  <c r="H26" i="274"/>
  <c r="H25" i="274" s="1"/>
  <c r="G26" i="274"/>
  <c r="G25" i="274" s="1"/>
  <c r="G24" i="274" s="1"/>
  <c r="F26" i="274"/>
  <c r="F25" i="274" s="1"/>
  <c r="E26" i="274"/>
  <c r="E23" i="274" s="1"/>
  <c r="D26" i="274"/>
  <c r="D25" i="274" s="1"/>
  <c r="J86" i="275"/>
  <c r="J84" i="275"/>
  <c r="I83" i="275"/>
  <c r="H83" i="275"/>
  <c r="G83" i="275"/>
  <c r="F83" i="275"/>
  <c r="E83" i="275"/>
  <c r="D83" i="275"/>
  <c r="J82" i="275"/>
  <c r="J81" i="275"/>
  <c r="J80" i="275"/>
  <c r="I79" i="275"/>
  <c r="I78" i="275"/>
  <c r="H79" i="275"/>
  <c r="H78" i="275"/>
  <c r="G79" i="275"/>
  <c r="G78" i="275"/>
  <c r="F79" i="275"/>
  <c r="F78" i="275"/>
  <c r="E79" i="275"/>
  <c r="E78" i="275"/>
  <c r="D79" i="275"/>
  <c r="D78" i="275"/>
  <c r="J77" i="275"/>
  <c r="J76" i="275"/>
  <c r="J75" i="275"/>
  <c r="J74" i="275"/>
  <c r="I73" i="275"/>
  <c r="H73" i="275"/>
  <c r="G73" i="275"/>
  <c r="F73" i="275"/>
  <c r="E73" i="275"/>
  <c r="D73" i="275"/>
  <c r="J72" i="275"/>
  <c r="J71" i="275"/>
  <c r="J70" i="275"/>
  <c r="J69" i="275"/>
  <c r="J68" i="275"/>
  <c r="I67" i="275"/>
  <c r="H67" i="275"/>
  <c r="G67" i="275"/>
  <c r="F67" i="275"/>
  <c r="J67" i="275" s="1"/>
  <c r="E67" i="275"/>
  <c r="D67" i="275"/>
  <c r="J66" i="275"/>
  <c r="J65" i="275"/>
  <c r="I64" i="275"/>
  <c r="H64" i="275"/>
  <c r="G64" i="275"/>
  <c r="F64" i="275"/>
  <c r="E64" i="275"/>
  <c r="D64" i="275"/>
  <c r="J63" i="275"/>
  <c r="J62" i="275"/>
  <c r="I61" i="275"/>
  <c r="H61" i="275"/>
  <c r="H59" i="275"/>
  <c r="H58" i="275" s="1"/>
  <c r="G61" i="275"/>
  <c r="F61" i="275"/>
  <c r="F59" i="275"/>
  <c r="F58" i="275" s="1"/>
  <c r="E61" i="275"/>
  <c r="E59" i="275" s="1"/>
  <c r="D61" i="275"/>
  <c r="D59" i="275" s="1"/>
  <c r="D58" i="275" s="1"/>
  <c r="J60" i="275"/>
  <c r="J57" i="275"/>
  <c r="J56" i="275"/>
  <c r="J55" i="275"/>
  <c r="J54" i="275"/>
  <c r="I53" i="275"/>
  <c r="H53" i="275"/>
  <c r="G53" i="275"/>
  <c r="F53" i="275"/>
  <c r="D53" i="275"/>
  <c r="J52" i="275"/>
  <c r="J51" i="275"/>
  <c r="J50" i="275"/>
  <c r="I49" i="275"/>
  <c r="H49" i="275"/>
  <c r="G49" i="275"/>
  <c r="F49" i="275"/>
  <c r="E49" i="275"/>
  <c r="D49" i="275"/>
  <c r="J48" i="275"/>
  <c r="J47" i="275"/>
  <c r="I46" i="275"/>
  <c r="H46" i="275"/>
  <c r="G46" i="275"/>
  <c r="F46" i="275"/>
  <c r="E46" i="275"/>
  <c r="D46" i="275"/>
  <c r="J45" i="275"/>
  <c r="J44" i="275"/>
  <c r="I43" i="275"/>
  <c r="H43" i="275"/>
  <c r="G43" i="275"/>
  <c r="F43" i="275"/>
  <c r="D43" i="275"/>
  <c r="J42" i="275"/>
  <c r="J41" i="275"/>
  <c r="J40" i="275"/>
  <c r="J39" i="275"/>
  <c r="J38" i="275"/>
  <c r="I37" i="275"/>
  <c r="H37" i="275"/>
  <c r="G37" i="275"/>
  <c r="F37" i="275"/>
  <c r="D37" i="275"/>
  <c r="J36" i="275"/>
  <c r="J35" i="275"/>
  <c r="J34" i="275"/>
  <c r="J33" i="275"/>
  <c r="J32" i="275"/>
  <c r="J31" i="275"/>
  <c r="J29" i="275"/>
  <c r="J28" i="275"/>
  <c r="J27" i="275"/>
  <c r="I26" i="275"/>
  <c r="I25" i="275" s="1"/>
  <c r="H26" i="275"/>
  <c r="H25" i="275" s="1"/>
  <c r="G26" i="275"/>
  <c r="G25" i="275" s="1"/>
  <c r="F26" i="275"/>
  <c r="F25" i="275" s="1"/>
  <c r="E26" i="275"/>
  <c r="E23" i="275" s="1"/>
  <c r="D26" i="275"/>
  <c r="D25" i="275" s="1"/>
  <c r="J86" i="276"/>
  <c r="J84" i="276"/>
  <c r="I83" i="276"/>
  <c r="H83" i="276"/>
  <c r="G83" i="276"/>
  <c r="F83" i="276"/>
  <c r="E83" i="276"/>
  <c r="D83" i="276"/>
  <c r="J82" i="276"/>
  <c r="J81" i="276"/>
  <c r="J80" i="276"/>
  <c r="I79" i="276"/>
  <c r="I78" i="276"/>
  <c r="H79" i="276"/>
  <c r="H78" i="276"/>
  <c r="G79" i="276"/>
  <c r="G78" i="276"/>
  <c r="F79" i="276"/>
  <c r="F78" i="276"/>
  <c r="J78" i="276" s="1"/>
  <c r="E79" i="276"/>
  <c r="E78" i="276" s="1"/>
  <c r="D79" i="276"/>
  <c r="D78" i="276" s="1"/>
  <c r="J77" i="276"/>
  <c r="J76" i="276"/>
  <c r="J75" i="276"/>
  <c r="J74" i="276"/>
  <c r="I73" i="276"/>
  <c r="H73" i="276"/>
  <c r="G73" i="276"/>
  <c r="F73" i="276"/>
  <c r="E73" i="276"/>
  <c r="D73" i="276"/>
  <c r="J72" i="276"/>
  <c r="J71" i="276"/>
  <c r="J70" i="276"/>
  <c r="J69" i="276"/>
  <c r="J68" i="276"/>
  <c r="I67" i="276"/>
  <c r="H67" i="276"/>
  <c r="G67" i="276"/>
  <c r="F67" i="276"/>
  <c r="E67" i="276"/>
  <c r="D67" i="276"/>
  <c r="J66" i="276"/>
  <c r="J65" i="276"/>
  <c r="I64" i="276"/>
  <c r="H64" i="276"/>
  <c r="G64" i="276"/>
  <c r="F64" i="276"/>
  <c r="E64" i="276"/>
  <c r="D64" i="276"/>
  <c r="J63" i="276"/>
  <c r="J62" i="276"/>
  <c r="I61" i="276"/>
  <c r="H61" i="276"/>
  <c r="G61" i="276"/>
  <c r="F61" i="276"/>
  <c r="E61" i="276"/>
  <c r="E59" i="276"/>
  <c r="D61" i="276"/>
  <c r="D59" i="276"/>
  <c r="J60" i="276"/>
  <c r="J57" i="276"/>
  <c r="J56" i="276"/>
  <c r="J55" i="276"/>
  <c r="J54" i="276"/>
  <c r="I53" i="276"/>
  <c r="H53" i="276"/>
  <c r="G53" i="276"/>
  <c r="F53" i="276"/>
  <c r="D53" i="276"/>
  <c r="J52" i="276"/>
  <c r="J51" i="276"/>
  <c r="J50" i="276"/>
  <c r="I49" i="276"/>
  <c r="H49" i="276"/>
  <c r="G49" i="276"/>
  <c r="F49" i="276"/>
  <c r="E49" i="276"/>
  <c r="D49" i="276"/>
  <c r="J48" i="276"/>
  <c r="J47" i="276"/>
  <c r="I46" i="276"/>
  <c r="H46" i="276"/>
  <c r="G46" i="276"/>
  <c r="F46" i="276"/>
  <c r="E46" i="276"/>
  <c r="D46" i="276"/>
  <c r="J45" i="276"/>
  <c r="J44" i="276"/>
  <c r="I43" i="276"/>
  <c r="H43" i="276"/>
  <c r="G43" i="276"/>
  <c r="F43" i="276"/>
  <c r="D43" i="276"/>
  <c r="J42" i="276"/>
  <c r="J41" i="276"/>
  <c r="J40" i="276"/>
  <c r="J39" i="276"/>
  <c r="J38" i="276"/>
  <c r="I37" i="276"/>
  <c r="H37" i="276"/>
  <c r="G37" i="276"/>
  <c r="F37" i="276"/>
  <c r="J37" i="276"/>
  <c r="D37" i="276"/>
  <c r="J36" i="276"/>
  <c r="J35" i="276"/>
  <c r="J34" i="276"/>
  <c r="J33" i="276"/>
  <c r="J32" i="276"/>
  <c r="J31" i="276"/>
  <c r="J29" i="276"/>
  <c r="J28" i="276"/>
  <c r="J27" i="276"/>
  <c r="I26" i="276"/>
  <c r="I25" i="276"/>
  <c r="H26" i="276"/>
  <c r="H25" i="276" s="1"/>
  <c r="H24" i="276" s="1"/>
  <c r="G26" i="276"/>
  <c r="G25" i="276" s="1"/>
  <c r="G24" i="276" s="1"/>
  <c r="F26" i="276"/>
  <c r="F25" i="276"/>
  <c r="E26" i="276"/>
  <c r="E23" i="276"/>
  <c r="D26" i="276"/>
  <c r="D25" i="276"/>
  <c r="J86" i="277"/>
  <c r="J84" i="277"/>
  <c r="I83" i="277"/>
  <c r="H83" i="277"/>
  <c r="G83" i="277"/>
  <c r="F83" i="277"/>
  <c r="E83" i="277"/>
  <c r="D83" i="277"/>
  <c r="J82" i="277"/>
  <c r="J81" i="277"/>
  <c r="J80" i="277"/>
  <c r="I79" i="277"/>
  <c r="I78" i="277" s="1"/>
  <c r="H79" i="277"/>
  <c r="H78" i="277" s="1"/>
  <c r="G79" i="277"/>
  <c r="G78" i="277" s="1"/>
  <c r="F79" i="277"/>
  <c r="E79" i="277"/>
  <c r="E78" i="277"/>
  <c r="D79" i="277"/>
  <c r="D78" i="277"/>
  <c r="J77" i="277"/>
  <c r="J76" i="277"/>
  <c r="J75" i="277"/>
  <c r="J74" i="277"/>
  <c r="I73" i="277"/>
  <c r="H73" i="277"/>
  <c r="G73" i="277"/>
  <c r="F73" i="277"/>
  <c r="E73" i="277"/>
  <c r="D73" i="277"/>
  <c r="J72" i="277"/>
  <c r="J71" i="277"/>
  <c r="J70" i="277"/>
  <c r="J69" i="277"/>
  <c r="J68" i="277"/>
  <c r="I67" i="277"/>
  <c r="H67" i="277"/>
  <c r="G67" i="277"/>
  <c r="F67" i="277"/>
  <c r="E67" i="277"/>
  <c r="D67" i="277"/>
  <c r="J66" i="277"/>
  <c r="J65" i="277"/>
  <c r="I64" i="277"/>
  <c r="H64" i="277"/>
  <c r="G64" i="277"/>
  <c r="F64" i="277"/>
  <c r="E64" i="277"/>
  <c r="D64" i="277"/>
  <c r="J63" i="277"/>
  <c r="J62" i="277"/>
  <c r="I61" i="277"/>
  <c r="I59" i="277" s="1"/>
  <c r="H61" i="277"/>
  <c r="H59" i="277" s="1"/>
  <c r="H58" i="277" s="1"/>
  <c r="G61" i="277"/>
  <c r="F61" i="277"/>
  <c r="E61" i="277"/>
  <c r="E59" i="277"/>
  <c r="D61" i="277"/>
  <c r="J60" i="277"/>
  <c r="J57" i="277"/>
  <c r="J56" i="277"/>
  <c r="J55" i="277"/>
  <c r="J54" i="277"/>
  <c r="I53" i="277"/>
  <c r="H53" i="277"/>
  <c r="G53" i="277"/>
  <c r="F53" i="277"/>
  <c r="D53" i="277"/>
  <c r="J52" i="277"/>
  <c r="J51" i="277"/>
  <c r="J50" i="277"/>
  <c r="I49" i="277"/>
  <c r="H49" i="277"/>
  <c r="G49" i="277"/>
  <c r="F49" i="277"/>
  <c r="E49" i="277"/>
  <c r="D49" i="277"/>
  <c r="J48" i="277"/>
  <c r="J47" i="277"/>
  <c r="I46" i="277"/>
  <c r="H46" i="277"/>
  <c r="G46" i="277"/>
  <c r="F46" i="277"/>
  <c r="E46" i="277"/>
  <c r="D46" i="277"/>
  <c r="J45" i="277"/>
  <c r="J44" i="277"/>
  <c r="I43" i="277"/>
  <c r="H43" i="277"/>
  <c r="G43" i="277"/>
  <c r="F43" i="277"/>
  <c r="D43" i="277"/>
  <c r="J42" i="277"/>
  <c r="J41" i="277"/>
  <c r="J40" i="277"/>
  <c r="J39" i="277"/>
  <c r="J38" i="277"/>
  <c r="I37" i="277"/>
  <c r="H37" i="277"/>
  <c r="G37" i="277"/>
  <c r="F37" i="277"/>
  <c r="D37" i="277"/>
  <c r="J36" i="277"/>
  <c r="J35" i="277"/>
  <c r="J34" i="277"/>
  <c r="J33" i="277"/>
  <c r="J32" i="277"/>
  <c r="J31" i="277"/>
  <c r="J29" i="277"/>
  <c r="J28" i="277"/>
  <c r="J27" i="277"/>
  <c r="I26" i="277"/>
  <c r="I25" i="277"/>
  <c r="H26" i="277"/>
  <c r="H25" i="277"/>
  <c r="G26" i="277"/>
  <c r="G25" i="277"/>
  <c r="F26" i="277"/>
  <c r="F25" i="277"/>
  <c r="E26" i="277"/>
  <c r="E23" i="277"/>
  <c r="D26" i="277"/>
  <c r="D25" i="277"/>
  <c r="G102" i="277"/>
  <c r="A102" i="277"/>
  <c r="G100" i="277"/>
  <c r="A100" i="277"/>
  <c r="E15" i="277"/>
  <c r="E14" i="277"/>
  <c r="D14" i="277"/>
  <c r="E13" i="277"/>
  <c r="D12" i="277"/>
  <c r="E12" i="277"/>
  <c r="J11" i="277"/>
  <c r="J10" i="277"/>
  <c r="B10" i="277"/>
  <c r="J9" i="277"/>
  <c r="B9" i="277"/>
  <c r="A6" i="277"/>
  <c r="H5" i="277"/>
  <c r="G5" i="277"/>
  <c r="A5" i="277"/>
  <c r="G102" i="276"/>
  <c r="A102" i="276"/>
  <c r="G100" i="276"/>
  <c r="A100" i="276"/>
  <c r="E15" i="276"/>
  <c r="E14" i="276"/>
  <c r="D14" i="276"/>
  <c r="E13" i="276"/>
  <c r="D12" i="276"/>
  <c r="E12" i="276" s="1"/>
  <c r="J11" i="276"/>
  <c r="J10" i="276"/>
  <c r="B10" i="276"/>
  <c r="J9" i="276"/>
  <c r="B9" i="276"/>
  <c r="A6" i="276"/>
  <c r="H5" i="276"/>
  <c r="G5" i="276"/>
  <c r="A5" i="276"/>
  <c r="G102" i="275"/>
  <c r="A102" i="275"/>
  <c r="G100" i="275"/>
  <c r="A100" i="275"/>
  <c r="E15" i="275"/>
  <c r="E14" i="275"/>
  <c r="D14" i="275"/>
  <c r="E13" i="275"/>
  <c r="D12" i="275"/>
  <c r="E12" i="275"/>
  <c r="J11" i="275"/>
  <c r="J10" i="275"/>
  <c r="B10" i="275"/>
  <c r="J9" i="275"/>
  <c r="B9" i="275"/>
  <c r="A6" i="275"/>
  <c r="H5" i="275"/>
  <c r="G5" i="275"/>
  <c r="A5" i="275"/>
  <c r="G102" i="274"/>
  <c r="A102" i="274"/>
  <c r="G100" i="274"/>
  <c r="A100" i="274"/>
  <c r="E15" i="274"/>
  <c r="E14" i="274"/>
  <c r="D14" i="274"/>
  <c r="E13" i="274"/>
  <c r="D12" i="274"/>
  <c r="E12" i="274" s="1"/>
  <c r="J11" i="274"/>
  <c r="J10" i="274"/>
  <c r="B10" i="274"/>
  <c r="J9" i="274"/>
  <c r="B9" i="274"/>
  <c r="A6" i="274"/>
  <c r="H5" i="274"/>
  <c r="G5" i="274"/>
  <c r="A5" i="274"/>
  <c r="G102" i="273"/>
  <c r="A102" i="273"/>
  <c r="G100" i="273"/>
  <c r="A100" i="273"/>
  <c r="E15" i="273"/>
  <c r="E14" i="273"/>
  <c r="D14" i="273"/>
  <c r="E13" i="273"/>
  <c r="D12" i="273"/>
  <c r="E12" i="273"/>
  <c r="J11" i="273"/>
  <c r="J10" i="273"/>
  <c r="B10" i="273"/>
  <c r="J9" i="273"/>
  <c r="B9" i="273"/>
  <c r="A6" i="273"/>
  <c r="H5" i="273"/>
  <c r="G5" i="273"/>
  <c r="A5" i="273"/>
  <c r="G102" i="272"/>
  <c r="A102" i="272"/>
  <c r="G100" i="272"/>
  <c r="A100" i="272"/>
  <c r="E15" i="272"/>
  <c r="E14" i="272"/>
  <c r="D14" i="272"/>
  <c r="E13" i="272"/>
  <c r="D12" i="272"/>
  <c r="E12" i="272" s="1"/>
  <c r="J11" i="272"/>
  <c r="J10" i="272"/>
  <c r="B10" i="272"/>
  <c r="J9" i="272"/>
  <c r="B9" i="272"/>
  <c r="A6" i="272"/>
  <c r="H5" i="272"/>
  <c r="G5" i="272"/>
  <c r="A5" i="272"/>
  <c r="G102" i="271"/>
  <c r="A102" i="271"/>
  <c r="G100" i="271"/>
  <c r="A100" i="271"/>
  <c r="E15" i="271"/>
  <c r="E14" i="271"/>
  <c r="D14" i="271"/>
  <c r="E13" i="271"/>
  <c r="D12" i="271"/>
  <c r="E12" i="271"/>
  <c r="J11" i="271"/>
  <c r="J10" i="271"/>
  <c r="B10" i="271"/>
  <c r="J9" i="271"/>
  <c r="B9" i="271"/>
  <c r="A6" i="271"/>
  <c r="H5" i="271"/>
  <c r="G5" i="271"/>
  <c r="A5" i="271"/>
  <c r="G102" i="270"/>
  <c r="A102" i="270"/>
  <c r="G100" i="270"/>
  <c r="A100" i="270"/>
  <c r="E15" i="270"/>
  <c r="E14" i="270"/>
  <c r="D14" i="270"/>
  <c r="E13" i="270"/>
  <c r="D12" i="270"/>
  <c r="E12" i="270" s="1"/>
  <c r="J11" i="270"/>
  <c r="J10" i="270"/>
  <c r="B10" i="270"/>
  <c r="J9" i="270"/>
  <c r="B9" i="270"/>
  <c r="A6" i="270"/>
  <c r="H5" i="270"/>
  <c r="G5" i="270"/>
  <c r="A5" i="270"/>
  <c r="G102" i="269"/>
  <c r="A102" i="269"/>
  <c r="G100" i="269"/>
  <c r="A100" i="269"/>
  <c r="E15" i="269"/>
  <c r="E14" i="269"/>
  <c r="D14" i="269"/>
  <c r="E13" i="269"/>
  <c r="D12" i="269"/>
  <c r="E12" i="269"/>
  <c r="J11" i="269"/>
  <c r="J10" i="269"/>
  <c r="B10" i="269"/>
  <c r="J9" i="269"/>
  <c r="B9" i="269"/>
  <c r="A6" i="269"/>
  <c r="H5" i="269"/>
  <c r="G5" i="269"/>
  <c r="A5" i="269"/>
  <c r="G102" i="268"/>
  <c r="A102" i="268"/>
  <c r="G100" i="268"/>
  <c r="A100" i="268"/>
  <c r="E15" i="268"/>
  <c r="E14" i="268"/>
  <c r="D14" i="268"/>
  <c r="E13" i="268"/>
  <c r="D12" i="268"/>
  <c r="E12" i="268" s="1"/>
  <c r="J11" i="268"/>
  <c r="J10" i="268"/>
  <c r="B10" i="268"/>
  <c r="J9" i="268"/>
  <c r="B9" i="268"/>
  <c r="A6" i="268"/>
  <c r="H5" i="268"/>
  <c r="G5" i="268"/>
  <c r="A5" i="268"/>
  <c r="G102" i="267"/>
  <c r="A102" i="267"/>
  <c r="G100" i="267"/>
  <c r="A100" i="267"/>
  <c r="E15" i="267"/>
  <c r="E14" i="267"/>
  <c r="D14" i="267"/>
  <c r="E13" i="267"/>
  <c r="D12" i="267"/>
  <c r="E12" i="267"/>
  <c r="J11" i="267"/>
  <c r="J10" i="267"/>
  <c r="B10" i="267"/>
  <c r="J9" i="267"/>
  <c r="B9" i="267"/>
  <c r="A6" i="267"/>
  <c r="H5" i="267"/>
  <c r="G5" i="267"/>
  <c r="A5" i="267"/>
  <c r="G102" i="266"/>
  <c r="A102" i="266"/>
  <c r="G100" i="266"/>
  <c r="A100" i="266"/>
  <c r="E15" i="266"/>
  <c r="E14" i="266"/>
  <c r="D14" i="266"/>
  <c r="E13" i="266"/>
  <c r="D12" i="266"/>
  <c r="E12" i="266" s="1"/>
  <c r="J11" i="266"/>
  <c r="J10" i="266"/>
  <c r="B10" i="266"/>
  <c r="J9" i="266"/>
  <c r="B9" i="266"/>
  <c r="A6" i="266"/>
  <c r="H5" i="266"/>
  <c r="G5" i="266"/>
  <c r="A5" i="266"/>
  <c r="G102" i="265"/>
  <c r="A102" i="265"/>
  <c r="G100" i="265"/>
  <c r="A100" i="265"/>
  <c r="E15" i="265"/>
  <c r="E14" i="265"/>
  <c r="D14" i="265"/>
  <c r="E13" i="265"/>
  <c r="D12" i="265"/>
  <c r="E12" i="265"/>
  <c r="J11" i="265"/>
  <c r="J10" i="265"/>
  <c r="B10" i="265"/>
  <c r="J9" i="265"/>
  <c r="B9" i="265"/>
  <c r="A6" i="265"/>
  <c r="H5" i="265"/>
  <c r="G5" i="265"/>
  <c r="A5" i="265"/>
  <c r="G102" i="264"/>
  <c r="A102" i="264"/>
  <c r="G100" i="264"/>
  <c r="A100" i="264"/>
  <c r="E15" i="264"/>
  <c r="E14" i="264"/>
  <c r="D14" i="264"/>
  <c r="E13" i="264"/>
  <c r="D12" i="264"/>
  <c r="E12" i="264" s="1"/>
  <c r="J11" i="264"/>
  <c r="J10" i="264"/>
  <c r="B10" i="264"/>
  <c r="J9" i="264"/>
  <c r="B9" i="264"/>
  <c r="A6" i="264"/>
  <c r="H5" i="264"/>
  <c r="G5" i="264"/>
  <c r="A5" i="264"/>
  <c r="G102" i="263"/>
  <c r="A102" i="263"/>
  <c r="G100" i="263"/>
  <c r="A100" i="263"/>
  <c r="E15" i="263"/>
  <c r="E14" i="263"/>
  <c r="D14" i="263"/>
  <c r="E13" i="263"/>
  <c r="D12" i="263"/>
  <c r="E12" i="263"/>
  <c r="J11" i="263"/>
  <c r="J10" i="263"/>
  <c r="B10" i="263"/>
  <c r="J9" i="263"/>
  <c r="B9" i="263"/>
  <c r="A6" i="263"/>
  <c r="H5" i="263"/>
  <c r="G5" i="263"/>
  <c r="A5" i="263"/>
  <c r="A25" i="12"/>
  <c r="A23" i="12"/>
  <c r="F29" i="184"/>
  <c r="E28" i="14" s="1"/>
  <c r="E24" i="14" s="1"/>
  <c r="A6" i="179"/>
  <c r="E12" i="128"/>
  <c r="F12" i="128" s="1"/>
  <c r="E13" i="128"/>
  <c r="F13" i="128"/>
  <c r="A4" i="262"/>
  <c r="A2" i="262"/>
  <c r="T11" i="201"/>
  <c r="T11" i="198"/>
  <c r="B10" i="321"/>
  <c r="F10" i="134"/>
  <c r="F10" i="132"/>
  <c r="E10" i="131"/>
  <c r="G13" i="135"/>
  <c r="G14" i="133"/>
  <c r="E14" i="199"/>
  <c r="F14" i="127"/>
  <c r="G14" i="126"/>
  <c r="G14" i="125"/>
  <c r="E12" i="129"/>
  <c r="A101" i="261"/>
  <c r="F99" i="261"/>
  <c r="A99" i="261"/>
  <c r="F97" i="261"/>
  <c r="A97" i="261"/>
  <c r="E15" i="261"/>
  <c r="E14" i="261"/>
  <c r="D14" i="261"/>
  <c r="E13" i="261"/>
  <c r="D12" i="261"/>
  <c r="E12" i="261" s="1"/>
  <c r="K11" i="261"/>
  <c r="J11" i="261"/>
  <c r="K10" i="261"/>
  <c r="J10" i="261"/>
  <c r="B10" i="261"/>
  <c r="K9" i="261"/>
  <c r="J9" i="261"/>
  <c r="B9" i="261"/>
  <c r="A6" i="261"/>
  <c r="I5" i="261"/>
  <c r="H5" i="261"/>
  <c r="A5" i="261"/>
  <c r="A101" i="260"/>
  <c r="F99" i="260"/>
  <c r="A99" i="260"/>
  <c r="F97" i="260"/>
  <c r="A97" i="260"/>
  <c r="E15" i="260"/>
  <c r="E14" i="260"/>
  <c r="D14" i="260"/>
  <c r="E13" i="260"/>
  <c r="D12" i="260"/>
  <c r="E12" i="260"/>
  <c r="K11" i="260"/>
  <c r="J11" i="260"/>
  <c r="K10" i="260"/>
  <c r="J10" i="260"/>
  <c r="B10" i="260"/>
  <c r="K9" i="260"/>
  <c r="J9" i="260"/>
  <c r="B9" i="260"/>
  <c r="A6" i="260"/>
  <c r="I5" i="260"/>
  <c r="H5" i="260"/>
  <c r="A5" i="260"/>
  <c r="A101" i="259"/>
  <c r="F99" i="259"/>
  <c r="A99" i="259"/>
  <c r="F97" i="259"/>
  <c r="A97" i="259"/>
  <c r="E15" i="259"/>
  <c r="E14" i="259"/>
  <c r="D14" i="259"/>
  <c r="E13" i="259"/>
  <c r="D12" i="259"/>
  <c r="E12" i="259" s="1"/>
  <c r="K11" i="259"/>
  <c r="J11" i="259"/>
  <c r="K10" i="259"/>
  <c r="J10" i="259"/>
  <c r="B10" i="259"/>
  <c r="K9" i="259"/>
  <c r="J9" i="259"/>
  <c r="B9" i="259"/>
  <c r="A6" i="259"/>
  <c r="I5" i="259"/>
  <c r="H5" i="259"/>
  <c r="A5" i="259"/>
  <c r="A101" i="258"/>
  <c r="F99" i="258"/>
  <c r="A99" i="258"/>
  <c r="F97" i="258"/>
  <c r="A97" i="258"/>
  <c r="E15" i="258"/>
  <c r="E14" i="258"/>
  <c r="D14" i="258"/>
  <c r="E13" i="258"/>
  <c r="D12" i="258"/>
  <c r="E12" i="258"/>
  <c r="K11" i="258"/>
  <c r="J11" i="258"/>
  <c r="K10" i="258"/>
  <c r="J10" i="258"/>
  <c r="B10" i="258"/>
  <c r="K9" i="258"/>
  <c r="J9" i="258"/>
  <c r="B9" i="258"/>
  <c r="A6" i="258"/>
  <c r="I5" i="258"/>
  <c r="H5" i="258"/>
  <c r="A5" i="258"/>
  <c r="A101" i="257"/>
  <c r="F99" i="257"/>
  <c r="A99" i="257"/>
  <c r="F97" i="257"/>
  <c r="A97" i="257"/>
  <c r="E15" i="257"/>
  <c r="E14" i="257"/>
  <c r="D14" i="257"/>
  <c r="E13" i="257"/>
  <c r="D12" i="257"/>
  <c r="E12" i="257" s="1"/>
  <c r="K11" i="257"/>
  <c r="J11" i="257"/>
  <c r="K10" i="257"/>
  <c r="J10" i="257"/>
  <c r="B10" i="257"/>
  <c r="K9" i="257"/>
  <c r="J9" i="257"/>
  <c r="B9" i="257"/>
  <c r="A6" i="257"/>
  <c r="I5" i="257"/>
  <c r="H5" i="257"/>
  <c r="A5" i="257"/>
  <c r="A101" i="256"/>
  <c r="F99" i="256"/>
  <c r="A99" i="256"/>
  <c r="F97" i="256"/>
  <c r="A97" i="256"/>
  <c r="E15" i="256"/>
  <c r="E14" i="256"/>
  <c r="D14" i="256"/>
  <c r="E13" i="256"/>
  <c r="D12" i="256"/>
  <c r="E12" i="256"/>
  <c r="K11" i="256"/>
  <c r="J11" i="256"/>
  <c r="K10" i="256"/>
  <c r="J10" i="256"/>
  <c r="B10" i="256"/>
  <c r="K9" i="256"/>
  <c r="J9" i="256"/>
  <c r="B9" i="256"/>
  <c r="A6" i="256"/>
  <c r="I5" i="256"/>
  <c r="H5" i="256"/>
  <c r="A5" i="256"/>
  <c r="A101" i="255"/>
  <c r="F99" i="255"/>
  <c r="A99" i="255"/>
  <c r="F97" i="255"/>
  <c r="A97" i="255"/>
  <c r="E15" i="255"/>
  <c r="E14" i="255"/>
  <c r="D14" i="255"/>
  <c r="E13" i="255"/>
  <c r="D12" i="255"/>
  <c r="E12" i="255" s="1"/>
  <c r="K11" i="255"/>
  <c r="J11" i="255"/>
  <c r="K10" i="255"/>
  <c r="J10" i="255"/>
  <c r="B10" i="255"/>
  <c r="K9" i="255"/>
  <c r="J9" i="255"/>
  <c r="B9" i="255"/>
  <c r="A6" i="255"/>
  <c r="I5" i="255"/>
  <c r="H5" i="255"/>
  <c r="A5" i="255"/>
  <c r="A101" i="254"/>
  <c r="F99" i="254"/>
  <c r="A99" i="254"/>
  <c r="F97" i="254"/>
  <c r="A97" i="254"/>
  <c r="E15" i="254"/>
  <c r="E14" i="254"/>
  <c r="D14" i="254"/>
  <c r="E13" i="254"/>
  <c r="D12" i="254"/>
  <c r="E12" i="254"/>
  <c r="K11" i="254"/>
  <c r="J11" i="254"/>
  <c r="K10" i="254"/>
  <c r="J10" i="254"/>
  <c r="B10" i="254"/>
  <c r="K9" i="254"/>
  <c r="J9" i="254"/>
  <c r="B9" i="254"/>
  <c r="A6" i="254"/>
  <c r="I5" i="254"/>
  <c r="H5" i="254"/>
  <c r="A5" i="254"/>
  <c r="A101" i="253"/>
  <c r="F99" i="253"/>
  <c r="A99" i="253"/>
  <c r="F97" i="253"/>
  <c r="A97" i="253"/>
  <c r="E15" i="253"/>
  <c r="E14" i="253"/>
  <c r="D14" i="253"/>
  <c r="E13" i="253"/>
  <c r="D12" i="253"/>
  <c r="E12" i="253" s="1"/>
  <c r="K11" i="253"/>
  <c r="J11" i="253"/>
  <c r="K10" i="253"/>
  <c r="J10" i="253"/>
  <c r="B10" i="253"/>
  <c r="K9" i="253"/>
  <c r="J9" i="253"/>
  <c r="B9" i="253"/>
  <c r="A6" i="253"/>
  <c r="I5" i="253"/>
  <c r="H5" i="253"/>
  <c r="A5" i="253"/>
  <c r="A101" i="252"/>
  <c r="F99" i="252"/>
  <c r="A99" i="252"/>
  <c r="F97" i="252"/>
  <c r="A97" i="252"/>
  <c r="E15" i="252"/>
  <c r="E14" i="252"/>
  <c r="D14" i="252"/>
  <c r="E13" i="252"/>
  <c r="D12" i="252"/>
  <c r="E12" i="252"/>
  <c r="K11" i="252"/>
  <c r="J11" i="252"/>
  <c r="K10" i="252"/>
  <c r="J10" i="252"/>
  <c r="B10" i="252"/>
  <c r="K9" i="252"/>
  <c r="J9" i="252"/>
  <c r="B9" i="252"/>
  <c r="A6" i="252"/>
  <c r="I5" i="252"/>
  <c r="H5" i="252"/>
  <c r="A5" i="252"/>
  <c r="A101" i="251"/>
  <c r="F99" i="251"/>
  <c r="A99" i="251"/>
  <c r="F97" i="251"/>
  <c r="A97" i="251"/>
  <c r="E15" i="251"/>
  <c r="E14" i="251"/>
  <c r="D14" i="251"/>
  <c r="E13" i="251"/>
  <c r="D12" i="251"/>
  <c r="E12" i="251" s="1"/>
  <c r="K11" i="251"/>
  <c r="J11" i="251"/>
  <c r="K10" i="251"/>
  <c r="J10" i="251"/>
  <c r="B10" i="251"/>
  <c r="K9" i="251"/>
  <c r="J9" i="251"/>
  <c r="B9" i="251"/>
  <c r="A6" i="251"/>
  <c r="I5" i="251"/>
  <c r="H5" i="251"/>
  <c r="A5" i="251"/>
  <c r="A101" i="250"/>
  <c r="F99" i="250"/>
  <c r="A99" i="250"/>
  <c r="F97" i="250"/>
  <c r="A97" i="250"/>
  <c r="E15" i="250"/>
  <c r="E14" i="250"/>
  <c r="D14" i="250"/>
  <c r="E13" i="250"/>
  <c r="D12" i="250"/>
  <c r="E12" i="250"/>
  <c r="K11" i="250"/>
  <c r="J11" i="250"/>
  <c r="K10" i="250"/>
  <c r="J10" i="250"/>
  <c r="B10" i="250"/>
  <c r="K9" i="250"/>
  <c r="J9" i="250"/>
  <c r="B9" i="250"/>
  <c r="A6" i="250"/>
  <c r="I5" i="250"/>
  <c r="H5" i="250"/>
  <c r="A5" i="250"/>
  <c r="A101" i="249"/>
  <c r="F99" i="249"/>
  <c r="A99" i="249"/>
  <c r="F97" i="249"/>
  <c r="A97" i="249"/>
  <c r="E15" i="249"/>
  <c r="E14" i="249"/>
  <c r="D14" i="249"/>
  <c r="E13" i="249"/>
  <c r="D12" i="249"/>
  <c r="E12" i="249" s="1"/>
  <c r="K11" i="249"/>
  <c r="J11" i="249"/>
  <c r="K10" i="249"/>
  <c r="J10" i="249"/>
  <c r="B10" i="249"/>
  <c r="K9" i="249"/>
  <c r="J9" i="249"/>
  <c r="B9" i="249"/>
  <c r="A6" i="249"/>
  <c r="I5" i="249"/>
  <c r="H5" i="249"/>
  <c r="A5" i="249"/>
  <c r="A101" i="248"/>
  <c r="F99" i="248"/>
  <c r="A99" i="248"/>
  <c r="F97" i="248"/>
  <c r="A97" i="248"/>
  <c r="E15" i="248"/>
  <c r="E14" i="248"/>
  <c r="D14" i="248"/>
  <c r="E13" i="248"/>
  <c r="D12" i="248"/>
  <c r="E12" i="248"/>
  <c r="K11" i="248"/>
  <c r="J11" i="248"/>
  <c r="K10" i="248"/>
  <c r="J10" i="248"/>
  <c r="B10" i="248"/>
  <c r="K9" i="248"/>
  <c r="J9" i="248"/>
  <c r="B9" i="248"/>
  <c r="A6" i="248"/>
  <c r="I5" i="248"/>
  <c r="H5" i="248"/>
  <c r="A5" i="248"/>
  <c r="A101" i="247"/>
  <c r="F99" i="247"/>
  <c r="A99" i="247"/>
  <c r="F97" i="247"/>
  <c r="A97" i="247"/>
  <c r="E15" i="247"/>
  <c r="E14" i="247"/>
  <c r="D14" i="247"/>
  <c r="E13" i="247"/>
  <c r="D12" i="247"/>
  <c r="E12" i="247" s="1"/>
  <c r="K11" i="247"/>
  <c r="J11" i="247"/>
  <c r="K10" i="247"/>
  <c r="J10" i="247"/>
  <c r="B10" i="247"/>
  <c r="K9" i="247"/>
  <c r="J9" i="247"/>
  <c r="B9" i="247"/>
  <c r="A6" i="247"/>
  <c r="I5" i="247"/>
  <c r="H5" i="247"/>
  <c r="A5" i="247"/>
  <c r="A103" i="246"/>
  <c r="E102" i="246"/>
  <c r="A102" i="246"/>
  <c r="E100" i="246"/>
  <c r="A100" i="246"/>
  <c r="E15" i="246"/>
  <c r="E14" i="246"/>
  <c r="D14" i="246"/>
  <c r="E13" i="246"/>
  <c r="D12" i="246"/>
  <c r="E12" i="246"/>
  <c r="K11" i="246"/>
  <c r="J11" i="246"/>
  <c r="K10" i="246"/>
  <c r="J10" i="246"/>
  <c r="B10" i="246"/>
  <c r="K9" i="246"/>
  <c r="J9" i="246"/>
  <c r="B9" i="246"/>
  <c r="A6" i="246"/>
  <c r="E5" i="246"/>
  <c r="D5" i="246"/>
  <c r="A5" i="246"/>
  <c r="A103" i="245"/>
  <c r="E102" i="245"/>
  <c r="A102" i="245"/>
  <c r="E100" i="245"/>
  <c r="A100" i="245"/>
  <c r="E15" i="245"/>
  <c r="E14" i="245"/>
  <c r="D14" i="245"/>
  <c r="E13" i="245"/>
  <c r="D12" i="245"/>
  <c r="E12" i="245" s="1"/>
  <c r="K11" i="245"/>
  <c r="J11" i="245"/>
  <c r="K10" i="245"/>
  <c r="J10" i="245"/>
  <c r="B10" i="245"/>
  <c r="K9" i="245"/>
  <c r="J9" i="245"/>
  <c r="B9" i="245"/>
  <c r="A6" i="245"/>
  <c r="E5" i="245"/>
  <c r="D5" i="245"/>
  <c r="A5" i="245"/>
  <c r="A103" i="244"/>
  <c r="E102" i="244"/>
  <c r="A102" i="244"/>
  <c r="E100" i="244"/>
  <c r="A100" i="244"/>
  <c r="E15" i="244"/>
  <c r="E14" i="244"/>
  <c r="D14" i="244"/>
  <c r="E13" i="244"/>
  <c r="D12" i="244"/>
  <c r="E12" i="244"/>
  <c r="K11" i="244"/>
  <c r="J11" i="244"/>
  <c r="K10" i="244"/>
  <c r="J10" i="244"/>
  <c r="B10" i="244"/>
  <c r="K9" i="244"/>
  <c r="J9" i="244"/>
  <c r="B9" i="244"/>
  <c r="A6" i="244"/>
  <c r="E5" i="244"/>
  <c r="D5" i="244"/>
  <c r="A5" i="244"/>
  <c r="A103" i="243"/>
  <c r="E102" i="243"/>
  <c r="A102" i="243"/>
  <c r="E100" i="243"/>
  <c r="A100" i="243"/>
  <c r="E15" i="243"/>
  <c r="E14" i="243"/>
  <c r="D14" i="243"/>
  <c r="E13" i="243"/>
  <c r="D12" i="243"/>
  <c r="E12" i="243" s="1"/>
  <c r="K11" i="243"/>
  <c r="J11" i="243"/>
  <c r="K10" i="243"/>
  <c r="J10" i="243"/>
  <c r="B10" i="243"/>
  <c r="K9" i="243"/>
  <c r="J9" i="243"/>
  <c r="B9" i="243"/>
  <c r="A6" i="243"/>
  <c r="E5" i="243"/>
  <c r="D5" i="243"/>
  <c r="A5" i="243"/>
  <c r="A103" i="242"/>
  <c r="E102" i="242"/>
  <c r="A102" i="242"/>
  <c r="E100" i="242"/>
  <c r="A100" i="242"/>
  <c r="E15" i="242"/>
  <c r="E14" i="242"/>
  <c r="D14" i="242"/>
  <c r="E13" i="242"/>
  <c r="D12" i="242"/>
  <c r="E12" i="242"/>
  <c r="K11" i="242"/>
  <c r="J11" i="242"/>
  <c r="K10" i="242"/>
  <c r="J10" i="242"/>
  <c r="B10" i="242"/>
  <c r="K9" i="242"/>
  <c r="J9" i="242"/>
  <c r="B9" i="242"/>
  <c r="A6" i="242"/>
  <c r="E5" i="242"/>
  <c r="D5" i="242"/>
  <c r="A5" i="242"/>
  <c r="A103" i="241"/>
  <c r="E102" i="241"/>
  <c r="A102" i="241"/>
  <c r="E100" i="241"/>
  <c r="A100" i="241"/>
  <c r="E15" i="241"/>
  <c r="E14" i="241"/>
  <c r="D14" i="241"/>
  <c r="E13" i="241"/>
  <c r="D12" i="241"/>
  <c r="E12" i="241" s="1"/>
  <c r="K11" i="241"/>
  <c r="J11" i="241"/>
  <c r="K10" i="241"/>
  <c r="J10" i="241"/>
  <c r="B10" i="241"/>
  <c r="K9" i="241"/>
  <c r="J9" i="241"/>
  <c r="B9" i="241"/>
  <c r="A6" i="241"/>
  <c r="E5" i="241"/>
  <c r="D5" i="241"/>
  <c r="A5" i="241"/>
  <c r="A103" i="240"/>
  <c r="E102" i="240"/>
  <c r="A102" i="240"/>
  <c r="E100" i="240"/>
  <c r="A100" i="240"/>
  <c r="E15" i="240"/>
  <c r="E14" i="240"/>
  <c r="D14" i="240"/>
  <c r="E13" i="240"/>
  <c r="D12" i="240"/>
  <c r="E12" i="240"/>
  <c r="K11" i="240"/>
  <c r="J11" i="240"/>
  <c r="K10" i="240"/>
  <c r="J10" i="240"/>
  <c r="B10" i="240"/>
  <c r="K9" i="240"/>
  <c r="J9" i="240"/>
  <c r="B9" i="240"/>
  <c r="A6" i="240"/>
  <c r="E5" i="240"/>
  <c r="D5" i="240"/>
  <c r="A5" i="240"/>
  <c r="A103" i="239"/>
  <c r="E102" i="239"/>
  <c r="A102" i="239"/>
  <c r="E100" i="239"/>
  <c r="A100" i="239"/>
  <c r="E15" i="239"/>
  <c r="E14" i="239"/>
  <c r="D14" i="239"/>
  <c r="E13" i="239"/>
  <c r="D12" i="239"/>
  <c r="E12" i="239" s="1"/>
  <c r="K11" i="239"/>
  <c r="J11" i="239"/>
  <c r="K10" i="239"/>
  <c r="J10" i="239"/>
  <c r="B10" i="239"/>
  <c r="K9" i="239"/>
  <c r="J9" i="239"/>
  <c r="B9" i="239"/>
  <c r="A6" i="239"/>
  <c r="E5" i="239"/>
  <c r="D5" i="239"/>
  <c r="A5" i="239"/>
  <c r="A103" i="238"/>
  <c r="E102" i="238"/>
  <c r="A102" i="238"/>
  <c r="E100" i="238"/>
  <c r="A100" i="238"/>
  <c r="E15" i="238"/>
  <c r="E14" i="238"/>
  <c r="D14" i="238"/>
  <c r="E13" i="238"/>
  <c r="D12" i="238"/>
  <c r="E12" i="238"/>
  <c r="K11" i="238"/>
  <c r="J11" i="238"/>
  <c r="K10" i="238"/>
  <c r="J10" i="238"/>
  <c r="B10" i="238"/>
  <c r="K9" i="238"/>
  <c r="J9" i="238"/>
  <c r="B9" i="238"/>
  <c r="A6" i="238"/>
  <c r="E5" i="238"/>
  <c r="D5" i="238"/>
  <c r="A5" i="238"/>
  <c r="A103" i="237"/>
  <c r="E102" i="237"/>
  <c r="A102" i="237"/>
  <c r="E100" i="237"/>
  <c r="A100" i="237"/>
  <c r="E15" i="237"/>
  <c r="E14" i="237"/>
  <c r="D14" i="237"/>
  <c r="E13" i="237"/>
  <c r="D12" i="237"/>
  <c r="E12" i="237" s="1"/>
  <c r="K11" i="237"/>
  <c r="J11" i="237"/>
  <c r="K10" i="237"/>
  <c r="J10" i="237"/>
  <c r="B10" i="237"/>
  <c r="K9" i="237"/>
  <c r="J9" i="237"/>
  <c r="B9" i="237"/>
  <c r="A6" i="237"/>
  <c r="E5" i="237"/>
  <c r="D5" i="237"/>
  <c r="A5" i="237"/>
  <c r="A103" i="236"/>
  <c r="E102" i="236"/>
  <c r="A102" i="236"/>
  <c r="E100" i="236"/>
  <c r="A100" i="236"/>
  <c r="E15" i="236"/>
  <c r="E14" i="236"/>
  <c r="D14" i="236"/>
  <c r="E13" i="236"/>
  <c r="D12" i="236"/>
  <c r="E12" i="236"/>
  <c r="K11" i="236"/>
  <c r="J11" i="236"/>
  <c r="K10" i="236"/>
  <c r="J10" i="236"/>
  <c r="B10" i="236"/>
  <c r="K9" i="236"/>
  <c r="J9" i="236"/>
  <c r="B9" i="236"/>
  <c r="A6" i="236"/>
  <c r="E5" i="236"/>
  <c r="D5" i="236"/>
  <c r="A5" i="236"/>
  <c r="A103" i="235"/>
  <c r="E102" i="235"/>
  <c r="A102" i="235"/>
  <c r="E100" i="235"/>
  <c r="A100" i="235"/>
  <c r="E15" i="235"/>
  <c r="E14" i="235"/>
  <c r="D14" i="235"/>
  <c r="E13" i="235"/>
  <c r="D12" i="235"/>
  <c r="E12" i="235" s="1"/>
  <c r="K11" i="235"/>
  <c r="J11" i="235"/>
  <c r="K10" i="235"/>
  <c r="J10" i="235"/>
  <c r="B10" i="235"/>
  <c r="K9" i="235"/>
  <c r="J9" i="235"/>
  <c r="B9" i="235"/>
  <c r="A6" i="235"/>
  <c r="E5" i="235"/>
  <c r="D5" i="235"/>
  <c r="A5" i="235"/>
  <c r="A103" i="234"/>
  <c r="E102" i="234"/>
  <c r="A102" i="234"/>
  <c r="E100" i="234"/>
  <c r="A100" i="234"/>
  <c r="E15" i="234"/>
  <c r="E14" i="234"/>
  <c r="D14" i="234"/>
  <c r="E13" i="234"/>
  <c r="D12" i="234"/>
  <c r="E12" i="234"/>
  <c r="K11" i="234"/>
  <c r="J11" i="234"/>
  <c r="K10" i="234"/>
  <c r="J10" i="234"/>
  <c r="B10" i="234"/>
  <c r="K9" i="234"/>
  <c r="J9" i="234"/>
  <c r="B9" i="234"/>
  <c r="A6" i="234"/>
  <c r="E5" i="234"/>
  <c r="D5" i="234"/>
  <c r="A5" i="234"/>
  <c r="A103" i="233"/>
  <c r="E102" i="233"/>
  <c r="A102" i="233"/>
  <c r="E100" i="233"/>
  <c r="A100" i="233"/>
  <c r="E15" i="233"/>
  <c r="E14" i="233"/>
  <c r="D14" i="233"/>
  <c r="E13" i="233"/>
  <c r="D12" i="233"/>
  <c r="E12" i="233" s="1"/>
  <c r="K11" i="233"/>
  <c r="J11" i="233"/>
  <c r="K10" i="233"/>
  <c r="J10" i="233"/>
  <c r="B10" i="233"/>
  <c r="K9" i="233"/>
  <c r="J9" i="233"/>
  <c r="B9" i="233"/>
  <c r="A6" i="233"/>
  <c r="E5" i="233"/>
  <c r="D5" i="233"/>
  <c r="A5" i="233"/>
  <c r="A103" i="232"/>
  <c r="E102" i="232"/>
  <c r="A102" i="232"/>
  <c r="E100" i="232"/>
  <c r="A100" i="232"/>
  <c r="E15" i="232"/>
  <c r="E14" i="232"/>
  <c r="D14" i="232"/>
  <c r="E13" i="232"/>
  <c r="D12" i="232"/>
  <c r="E12" i="232"/>
  <c r="K11" i="232"/>
  <c r="J11" i="232"/>
  <c r="K10" i="232"/>
  <c r="J10" i="232"/>
  <c r="B10" i="232"/>
  <c r="K9" i="232"/>
  <c r="J9" i="232"/>
  <c r="B9" i="232"/>
  <c r="A6" i="232"/>
  <c r="E5" i="232"/>
  <c r="D5" i="232"/>
  <c r="A5" i="232"/>
  <c r="B30" i="13"/>
  <c r="C8" i="262"/>
  <c r="D8" i="262"/>
  <c r="E8" i="262"/>
  <c r="B8" i="262"/>
  <c r="A88" i="226"/>
  <c r="J86" i="226"/>
  <c r="A86" i="226"/>
  <c r="J84" i="226"/>
  <c r="A84" i="226"/>
  <c r="F15" i="226"/>
  <c r="F14" i="226"/>
  <c r="E14" i="226"/>
  <c r="F13" i="226"/>
  <c r="E12" i="226"/>
  <c r="F12" i="226"/>
  <c r="M11" i="226"/>
  <c r="K11" i="226"/>
  <c r="A11" i="226"/>
  <c r="M10" i="226"/>
  <c r="K10" i="226"/>
  <c r="B10" i="226"/>
  <c r="M9" i="226"/>
  <c r="K9" i="226"/>
  <c r="B9" i="226"/>
  <c r="A6" i="226"/>
  <c r="I5" i="226"/>
  <c r="H5" i="226"/>
  <c r="A5" i="226"/>
  <c r="A88" i="225"/>
  <c r="J86" i="225"/>
  <c r="A86" i="225"/>
  <c r="J84" i="225"/>
  <c r="A84" i="225"/>
  <c r="F15" i="225"/>
  <c r="F14" i="225"/>
  <c r="E14" i="225"/>
  <c r="F13" i="225"/>
  <c r="E12" i="225"/>
  <c r="F12" i="225"/>
  <c r="M11" i="225"/>
  <c r="K11" i="225"/>
  <c r="A11" i="225"/>
  <c r="M10" i="225"/>
  <c r="K10" i="225"/>
  <c r="B10" i="225"/>
  <c r="M9" i="225"/>
  <c r="K9" i="225"/>
  <c r="B9" i="225"/>
  <c r="A6" i="225"/>
  <c r="I5" i="225"/>
  <c r="H5" i="225"/>
  <c r="A5" i="225"/>
  <c r="A88" i="224"/>
  <c r="J86" i="224"/>
  <c r="A86" i="224"/>
  <c r="J84" i="224"/>
  <c r="A84" i="224"/>
  <c r="F15" i="224"/>
  <c r="F14" i="224"/>
  <c r="E14" i="224"/>
  <c r="F13" i="224"/>
  <c r="E12" i="224"/>
  <c r="F12" i="224"/>
  <c r="M11" i="224"/>
  <c r="K11" i="224"/>
  <c r="A11" i="224"/>
  <c r="M10" i="224"/>
  <c r="K10" i="224"/>
  <c r="B10" i="224"/>
  <c r="M9" i="224"/>
  <c r="K9" i="224"/>
  <c r="B9" i="224"/>
  <c r="A6" i="224"/>
  <c r="I5" i="224"/>
  <c r="H5" i="224"/>
  <c r="A5" i="224"/>
  <c r="A88" i="223"/>
  <c r="J86" i="223"/>
  <c r="A86" i="223"/>
  <c r="J84" i="223"/>
  <c r="A84" i="223"/>
  <c r="F15" i="223"/>
  <c r="F14" i="223"/>
  <c r="E14" i="223"/>
  <c r="F13" i="223"/>
  <c r="E12" i="223"/>
  <c r="F12" i="223"/>
  <c r="M11" i="223"/>
  <c r="K11" i="223"/>
  <c r="A11" i="223"/>
  <c r="M10" i="223"/>
  <c r="K10" i="223"/>
  <c r="B10" i="223"/>
  <c r="M9" i="223"/>
  <c r="K9" i="223"/>
  <c r="B9" i="223"/>
  <c r="A6" i="223"/>
  <c r="I5" i="223"/>
  <c r="H5" i="223"/>
  <c r="A5" i="223"/>
  <c r="A88" i="222"/>
  <c r="J86" i="222"/>
  <c r="A86" i="222"/>
  <c r="J84" i="222"/>
  <c r="A84" i="222"/>
  <c r="F15" i="222"/>
  <c r="F14" i="222"/>
  <c r="E14" i="222"/>
  <c r="F13" i="222"/>
  <c r="E12" i="222"/>
  <c r="F12" i="222"/>
  <c r="M11" i="222"/>
  <c r="K11" i="222"/>
  <c r="A11" i="222"/>
  <c r="M10" i="222"/>
  <c r="K10" i="222"/>
  <c r="B10" i="222"/>
  <c r="M9" i="222"/>
  <c r="K9" i="222"/>
  <c r="B9" i="222"/>
  <c r="A6" i="222"/>
  <c r="I5" i="222"/>
  <c r="H5" i="222"/>
  <c r="A5" i="222"/>
  <c r="A88" i="221"/>
  <c r="J86" i="221"/>
  <c r="A86" i="221"/>
  <c r="J84" i="221"/>
  <c r="A84" i="221"/>
  <c r="F15" i="221"/>
  <c r="F14" i="221"/>
  <c r="E14" i="221"/>
  <c r="F13" i="221"/>
  <c r="E12" i="221"/>
  <c r="F12" i="221"/>
  <c r="M11" i="221"/>
  <c r="K11" i="221"/>
  <c r="A11" i="221"/>
  <c r="M10" i="221"/>
  <c r="K10" i="221"/>
  <c r="B10" i="221"/>
  <c r="M9" i="221"/>
  <c r="K9" i="221"/>
  <c r="B9" i="221"/>
  <c r="A6" i="221"/>
  <c r="I5" i="221"/>
  <c r="H5" i="221"/>
  <c r="A5" i="221"/>
  <c r="A88" i="220"/>
  <c r="J86" i="220"/>
  <c r="A86" i="220"/>
  <c r="J84" i="220"/>
  <c r="A84" i="220"/>
  <c r="F15" i="220"/>
  <c r="F14" i="220"/>
  <c r="E14" i="220"/>
  <c r="F13" i="220"/>
  <c r="E12" i="220"/>
  <c r="F12" i="220"/>
  <c r="M11" i="220"/>
  <c r="K11" i="220"/>
  <c r="A11" i="220"/>
  <c r="M10" i="220"/>
  <c r="K10" i="220"/>
  <c r="B10" i="220"/>
  <c r="M9" i="220"/>
  <c r="K9" i="220"/>
  <c r="B9" i="220"/>
  <c r="A6" i="220"/>
  <c r="I5" i="220"/>
  <c r="H5" i="220"/>
  <c r="A5" i="220"/>
  <c r="A88" i="219"/>
  <c r="J86" i="219"/>
  <c r="A86" i="219"/>
  <c r="J84" i="219"/>
  <c r="A84" i="219"/>
  <c r="F15" i="219"/>
  <c r="F14" i="219"/>
  <c r="E14" i="219"/>
  <c r="F13" i="219"/>
  <c r="E12" i="219"/>
  <c r="F12" i="219"/>
  <c r="M11" i="219"/>
  <c r="K11" i="219"/>
  <c r="A11" i="219"/>
  <c r="M10" i="219"/>
  <c r="K10" i="219"/>
  <c r="B10" i="219"/>
  <c r="M9" i="219"/>
  <c r="K9" i="219"/>
  <c r="B9" i="219"/>
  <c r="A6" i="219"/>
  <c r="I5" i="219"/>
  <c r="H5" i="219"/>
  <c r="A5" i="219"/>
  <c r="A88" i="218"/>
  <c r="J86" i="218"/>
  <c r="A86" i="218"/>
  <c r="J84" i="218"/>
  <c r="A84" i="218"/>
  <c r="F15" i="218"/>
  <c r="F14" i="218"/>
  <c r="E14" i="218"/>
  <c r="F13" i="218"/>
  <c r="E12" i="218"/>
  <c r="F12" i="218"/>
  <c r="M11" i="218"/>
  <c r="K11" i="218"/>
  <c r="A11" i="218"/>
  <c r="M10" i="218"/>
  <c r="K10" i="218"/>
  <c r="B10" i="218"/>
  <c r="M9" i="218"/>
  <c r="K9" i="218"/>
  <c r="B9" i="218"/>
  <c r="A6" i="218"/>
  <c r="I5" i="218"/>
  <c r="H5" i="218"/>
  <c r="A5" i="218"/>
  <c r="A88" i="217"/>
  <c r="J86" i="217"/>
  <c r="A86" i="217"/>
  <c r="J84" i="217"/>
  <c r="A84" i="217"/>
  <c r="F15" i="217"/>
  <c r="F14" i="217"/>
  <c r="E14" i="217"/>
  <c r="F13" i="217"/>
  <c r="E12" i="217"/>
  <c r="F12" i="217"/>
  <c r="M11" i="217"/>
  <c r="K11" i="217"/>
  <c r="A11" i="217"/>
  <c r="M10" i="217"/>
  <c r="K10" i="217"/>
  <c r="B10" i="217"/>
  <c r="M9" i="217"/>
  <c r="K9" i="217"/>
  <c r="B9" i="217"/>
  <c r="A6" i="217"/>
  <c r="I5" i="217"/>
  <c r="H5" i="217"/>
  <c r="A5" i="217"/>
  <c r="A88" i="216"/>
  <c r="J86" i="216"/>
  <c r="A86" i="216"/>
  <c r="J84" i="216"/>
  <c r="A84" i="216"/>
  <c r="F15" i="216"/>
  <c r="F14" i="216"/>
  <c r="E14" i="216"/>
  <c r="F13" i="216"/>
  <c r="E12" i="216"/>
  <c r="F12" i="216"/>
  <c r="M11" i="216"/>
  <c r="K11" i="216"/>
  <c r="A11" i="216"/>
  <c r="M10" i="216"/>
  <c r="K10" i="216"/>
  <c r="B10" i="216"/>
  <c r="M9" i="216"/>
  <c r="K9" i="216"/>
  <c r="B9" i="216"/>
  <c r="A6" i="216"/>
  <c r="I5" i="216"/>
  <c r="H5" i="216"/>
  <c r="A5" i="216"/>
  <c r="A88" i="215"/>
  <c r="J86" i="215"/>
  <c r="A86" i="215"/>
  <c r="J84" i="215"/>
  <c r="A84" i="215"/>
  <c r="F15" i="215"/>
  <c r="F14" i="215"/>
  <c r="E14" i="215"/>
  <c r="F13" i="215"/>
  <c r="E12" i="215"/>
  <c r="F12" i="215"/>
  <c r="M11" i="215"/>
  <c r="K11" i="215"/>
  <c r="A11" i="215"/>
  <c r="M10" i="215"/>
  <c r="K10" i="215"/>
  <c r="B10" i="215"/>
  <c r="M9" i="215"/>
  <c r="K9" i="215"/>
  <c r="B9" i="215"/>
  <c r="A6" i="215"/>
  <c r="I5" i="215"/>
  <c r="H5" i="215"/>
  <c r="A5" i="215"/>
  <c r="A88" i="214"/>
  <c r="J86" i="214"/>
  <c r="A86" i="214"/>
  <c r="J84" i="214"/>
  <c r="A84" i="214"/>
  <c r="F15" i="214"/>
  <c r="F14" i="214"/>
  <c r="E14" i="214"/>
  <c r="F13" i="214"/>
  <c r="E12" i="214"/>
  <c r="F12" i="214"/>
  <c r="M11" i="214"/>
  <c r="K11" i="214"/>
  <c r="A11" i="214"/>
  <c r="M10" i="214"/>
  <c r="K10" i="214"/>
  <c r="B10" i="214"/>
  <c r="M9" i="214"/>
  <c r="K9" i="214"/>
  <c r="B9" i="214"/>
  <c r="A6" i="214"/>
  <c r="I5" i="214"/>
  <c r="H5" i="214"/>
  <c r="A5" i="214"/>
  <c r="A88" i="213"/>
  <c r="J86" i="213"/>
  <c r="A86" i="213"/>
  <c r="J84" i="213"/>
  <c r="A84" i="213"/>
  <c r="F15" i="213"/>
  <c r="F14" i="213"/>
  <c r="E14" i="213"/>
  <c r="F13" i="213"/>
  <c r="E12" i="213"/>
  <c r="F12" i="213"/>
  <c r="M11" i="213"/>
  <c r="K11" i="213"/>
  <c r="A11" i="213"/>
  <c r="M10" i="213"/>
  <c r="K10" i="213"/>
  <c r="B10" i="213"/>
  <c r="M9" i="213"/>
  <c r="K9" i="213"/>
  <c r="B9" i="213"/>
  <c r="A6" i="213"/>
  <c r="I5" i="213"/>
  <c r="H5" i="213"/>
  <c r="A5" i="213"/>
  <c r="A88" i="212"/>
  <c r="J86" i="212"/>
  <c r="A86" i="212"/>
  <c r="J84" i="212"/>
  <c r="A84" i="212"/>
  <c r="F15" i="212"/>
  <c r="F14" i="212"/>
  <c r="E14" i="212"/>
  <c r="F13" i="212"/>
  <c r="E12" i="212"/>
  <c r="F12" i="212"/>
  <c r="M11" i="212"/>
  <c r="K11" i="212"/>
  <c r="A11" i="212"/>
  <c r="M10" i="212"/>
  <c r="K10" i="212"/>
  <c r="B10" i="212"/>
  <c r="M9" i="212"/>
  <c r="K9" i="212"/>
  <c r="B9" i="212"/>
  <c r="A6" i="212"/>
  <c r="I5" i="212"/>
  <c r="H5" i="212"/>
  <c r="A5" i="212"/>
  <c r="A88" i="211"/>
  <c r="J86" i="211"/>
  <c r="A86" i="211"/>
  <c r="J84" i="211"/>
  <c r="A84" i="211"/>
  <c r="F15" i="211"/>
  <c r="F14" i="211"/>
  <c r="E14" i="211"/>
  <c r="F13" i="211"/>
  <c r="E12" i="211"/>
  <c r="F12" i="211"/>
  <c r="M11" i="211"/>
  <c r="K11" i="211"/>
  <c r="A11" i="211"/>
  <c r="M10" i="211"/>
  <c r="K10" i="211"/>
  <c r="B10" i="211"/>
  <c r="M9" i="211"/>
  <c r="K9" i="211"/>
  <c r="B9" i="211"/>
  <c r="A6" i="211"/>
  <c r="I5" i="211"/>
  <c r="H5" i="211"/>
  <c r="A5" i="211"/>
  <c r="A88" i="210"/>
  <c r="J86" i="210"/>
  <c r="A86" i="210"/>
  <c r="J84" i="210"/>
  <c r="A84" i="210"/>
  <c r="F15" i="210"/>
  <c r="F14" i="210"/>
  <c r="E14" i="210"/>
  <c r="F13" i="210"/>
  <c r="E12" i="210"/>
  <c r="F12" i="210"/>
  <c r="M11" i="210"/>
  <c r="K11" i="210"/>
  <c r="A11" i="210"/>
  <c r="M10" i="210"/>
  <c r="K10" i="210"/>
  <c r="B10" i="210"/>
  <c r="M9" i="210"/>
  <c r="K9" i="210"/>
  <c r="B9" i="210"/>
  <c r="A6" i="210"/>
  <c r="I5" i="210"/>
  <c r="H5" i="210"/>
  <c r="A5" i="210"/>
  <c r="A88" i="209"/>
  <c r="J86" i="209"/>
  <c r="A86" i="209"/>
  <c r="J84" i="209"/>
  <c r="A84" i="209"/>
  <c r="F15" i="209"/>
  <c r="F14" i="209"/>
  <c r="E14" i="209"/>
  <c r="F13" i="209"/>
  <c r="E12" i="209"/>
  <c r="F12" i="209"/>
  <c r="M11" i="209"/>
  <c r="K11" i="209"/>
  <c r="A11" i="209"/>
  <c r="M10" i="209"/>
  <c r="K10" i="209"/>
  <c r="B10" i="209"/>
  <c r="M9" i="209"/>
  <c r="K9" i="209"/>
  <c r="B9" i="209"/>
  <c r="A6" i="209"/>
  <c r="I5" i="209"/>
  <c r="H5" i="209"/>
  <c r="A5" i="209"/>
  <c r="A88" i="208"/>
  <c r="J86" i="208"/>
  <c r="A86" i="208"/>
  <c r="J84" i="208"/>
  <c r="A84" i="208"/>
  <c r="F15" i="208"/>
  <c r="F14" i="208"/>
  <c r="E14" i="208"/>
  <c r="F13" i="208"/>
  <c r="E12" i="208"/>
  <c r="F12" i="208"/>
  <c r="M11" i="208"/>
  <c r="K11" i="208"/>
  <c r="A11" i="208"/>
  <c r="M10" i="208"/>
  <c r="K10" i="208"/>
  <c r="B10" i="208"/>
  <c r="M9" i="208"/>
  <c r="K9" i="208"/>
  <c r="B9" i="208"/>
  <c r="A6" i="208"/>
  <c r="I5" i="208"/>
  <c r="H5" i="208"/>
  <c r="A5" i="208"/>
  <c r="A88" i="207"/>
  <c r="J86" i="207"/>
  <c r="A86" i="207"/>
  <c r="J84" i="207"/>
  <c r="A84" i="207"/>
  <c r="F15" i="207"/>
  <c r="F14" i="207"/>
  <c r="E14" i="207"/>
  <c r="F13" i="207"/>
  <c r="E12" i="207"/>
  <c r="F12" i="207"/>
  <c r="M11" i="207"/>
  <c r="K11" i="207"/>
  <c r="A11" i="207"/>
  <c r="M10" i="207"/>
  <c r="K10" i="207"/>
  <c r="B10" i="207"/>
  <c r="M9" i="207"/>
  <c r="K9" i="207"/>
  <c r="B9" i="207"/>
  <c r="A6" i="207"/>
  <c r="I5" i="207"/>
  <c r="H5" i="207"/>
  <c r="A5" i="207"/>
  <c r="A88" i="206"/>
  <c r="J86" i="206"/>
  <c r="A86" i="206"/>
  <c r="J84" i="206"/>
  <c r="A84" i="206"/>
  <c r="F15" i="206"/>
  <c r="F14" i="206"/>
  <c r="E14" i="206"/>
  <c r="F13" i="206"/>
  <c r="E12" i="206"/>
  <c r="F12" i="206"/>
  <c r="M11" i="206"/>
  <c r="K11" i="206"/>
  <c r="A11" i="206"/>
  <c r="M10" i="206"/>
  <c r="K10" i="206"/>
  <c r="B10" i="206"/>
  <c r="M9" i="206"/>
  <c r="K9" i="206"/>
  <c r="B9" i="206"/>
  <c r="A6" i="206"/>
  <c r="I5" i="206"/>
  <c r="H5" i="206"/>
  <c r="A5" i="206"/>
  <c r="A88" i="205"/>
  <c r="J86" i="205"/>
  <c r="A86" i="205"/>
  <c r="J84" i="205"/>
  <c r="A84" i="205"/>
  <c r="F15" i="205"/>
  <c r="F14" i="205"/>
  <c r="E14" i="205"/>
  <c r="F13" i="205"/>
  <c r="E12" i="205"/>
  <c r="F12" i="205"/>
  <c r="M11" i="205"/>
  <c r="K11" i="205"/>
  <c r="A11" i="205"/>
  <c r="M10" i="205"/>
  <c r="K10" i="205"/>
  <c r="B10" i="205"/>
  <c r="M9" i="205"/>
  <c r="K9" i="205"/>
  <c r="B9" i="205"/>
  <c r="A6" i="205"/>
  <c r="I5" i="205"/>
  <c r="H5" i="205"/>
  <c r="A5" i="205"/>
  <c r="A88" i="204"/>
  <c r="J86" i="204"/>
  <c r="A86" i="204"/>
  <c r="J84" i="204"/>
  <c r="A84" i="204"/>
  <c r="F15" i="204"/>
  <c r="F14" i="204"/>
  <c r="E14" i="204"/>
  <c r="F13" i="204"/>
  <c r="E12" i="204"/>
  <c r="F12" i="204"/>
  <c r="M11" i="204"/>
  <c r="K11" i="204"/>
  <c r="A11" i="204"/>
  <c r="M10" i="204"/>
  <c r="K10" i="204"/>
  <c r="B10" i="204"/>
  <c r="M9" i="204"/>
  <c r="K9" i="204"/>
  <c r="B9" i="204"/>
  <c r="A6" i="204"/>
  <c r="I5" i="204"/>
  <c r="H5" i="204"/>
  <c r="A5" i="204"/>
  <c r="A88" i="203"/>
  <c r="J86" i="203"/>
  <c r="A86" i="203"/>
  <c r="J84" i="203"/>
  <c r="A84" i="203"/>
  <c r="F15" i="203"/>
  <c r="F14" i="203"/>
  <c r="E14" i="203"/>
  <c r="F13" i="203"/>
  <c r="E12" i="203"/>
  <c r="F12" i="203"/>
  <c r="M11" i="203"/>
  <c r="K11" i="203"/>
  <c r="A11" i="203"/>
  <c r="M10" i="203"/>
  <c r="K10" i="203"/>
  <c r="B10" i="203"/>
  <c r="M9" i="203"/>
  <c r="K9" i="203"/>
  <c r="B9" i="203"/>
  <c r="A6" i="203"/>
  <c r="I5" i="203"/>
  <c r="H5" i="203"/>
  <c r="A5" i="203"/>
  <c r="A88" i="202"/>
  <c r="J86" i="202"/>
  <c r="A86" i="202"/>
  <c r="J84" i="202"/>
  <c r="A84" i="202"/>
  <c r="F15" i="202"/>
  <c r="F14" i="202"/>
  <c r="E14" i="202"/>
  <c r="F13" i="202"/>
  <c r="E12" i="202"/>
  <c r="F12" i="202"/>
  <c r="M11" i="202"/>
  <c r="K11" i="202"/>
  <c r="A11" i="202"/>
  <c r="M10" i="202"/>
  <c r="K10" i="202"/>
  <c r="B10" i="202"/>
  <c r="M9" i="202"/>
  <c r="K9" i="202"/>
  <c r="B9" i="202"/>
  <c r="A6" i="202"/>
  <c r="I5" i="202"/>
  <c r="H5" i="202"/>
  <c r="A5" i="202"/>
  <c r="A11" i="188"/>
  <c r="A11" i="189"/>
  <c r="A11" i="190"/>
  <c r="A11" i="191"/>
  <c r="A11" i="192"/>
  <c r="A11" i="193"/>
  <c r="A11" i="186"/>
  <c r="A11" i="195"/>
  <c r="A11" i="194"/>
  <c r="E11" i="184"/>
  <c r="D11" i="182"/>
  <c r="D13" i="180"/>
  <c r="F12" i="136"/>
  <c r="E13" i="185"/>
  <c r="E11" i="179"/>
  <c r="B50" i="185"/>
  <c r="B48" i="185"/>
  <c r="A77" i="179"/>
  <c r="A75" i="179"/>
  <c r="D34" i="201"/>
  <c r="D32" i="201"/>
  <c r="D34" i="198"/>
  <c r="D32" i="198"/>
  <c r="A28" i="134"/>
  <c r="A26" i="134"/>
  <c r="A28" i="132"/>
  <c r="A26" i="132"/>
  <c r="A29" i="131"/>
  <c r="A27" i="131"/>
  <c r="B24" i="200"/>
  <c r="B22" i="200"/>
  <c r="B24" i="130"/>
  <c r="B22" i="130"/>
  <c r="B43" i="128"/>
  <c r="B41" i="128"/>
  <c r="A32" i="199"/>
  <c r="A30" i="199"/>
  <c r="B34" i="135"/>
  <c r="B32" i="135"/>
  <c r="B37" i="133"/>
  <c r="B35" i="133"/>
  <c r="A49" i="129"/>
  <c r="A47" i="129"/>
  <c r="B33" i="127"/>
  <c r="B31" i="127"/>
  <c r="C28" i="126"/>
  <c r="C26" i="126"/>
  <c r="C37" i="125"/>
  <c r="C35" i="125"/>
  <c r="C25" i="197"/>
  <c r="C23" i="197"/>
  <c r="B24" i="196"/>
  <c r="B22" i="196"/>
  <c r="A50" i="195"/>
  <c r="A48" i="195"/>
  <c r="A50" i="194"/>
  <c r="A48" i="194"/>
  <c r="A50" i="193"/>
  <c r="A48" i="193"/>
  <c r="A50" i="192"/>
  <c r="A48" i="192"/>
  <c r="A50" i="191"/>
  <c r="A48" i="191"/>
  <c r="A50" i="190"/>
  <c r="A48" i="190"/>
  <c r="A50" i="189"/>
  <c r="A48" i="189"/>
  <c r="A50" i="188"/>
  <c r="A48" i="188"/>
  <c r="A50" i="186"/>
  <c r="A48" i="186"/>
  <c r="A36" i="184"/>
  <c r="A34" i="184"/>
  <c r="A35" i="183"/>
  <c r="A33" i="183"/>
  <c r="A35" i="181"/>
  <c r="A33" i="181"/>
  <c r="A54" i="136"/>
  <c r="A52" i="136"/>
  <c r="B43" i="120"/>
  <c r="B41" i="120"/>
  <c r="B43" i="9"/>
  <c r="B43" i="117"/>
  <c r="B43" i="118"/>
  <c r="B43" i="11"/>
  <c r="B43" i="119"/>
  <c r="B41" i="9"/>
  <c r="B41" i="117"/>
  <c r="B41" i="118"/>
  <c r="B41" i="11"/>
  <c r="B41" i="119"/>
  <c r="F14" i="9"/>
  <c r="F14" i="117"/>
  <c r="F14" i="118"/>
  <c r="F14" i="11"/>
  <c r="F14" i="119"/>
  <c r="F14" i="120"/>
  <c r="A86" i="97"/>
  <c r="A86" i="98"/>
  <c r="A86" i="99"/>
  <c r="A86" i="100"/>
  <c r="A86" i="101"/>
  <c r="A86" i="102"/>
  <c r="A86" i="103"/>
  <c r="A86" i="104"/>
  <c r="A86" i="105"/>
  <c r="A86" i="106"/>
  <c r="A86" i="137"/>
  <c r="A86" i="138"/>
  <c r="A86" i="139"/>
  <c r="A86" i="140"/>
  <c r="A86" i="141"/>
  <c r="A86" i="142"/>
  <c r="A86" i="143"/>
  <c r="A86" i="144"/>
  <c r="A86" i="145"/>
  <c r="A86" i="146"/>
  <c r="A86" i="147"/>
  <c r="A86" i="148"/>
  <c r="A86" i="149"/>
  <c r="A86" i="150"/>
  <c r="A86" i="151"/>
  <c r="A86" i="152"/>
  <c r="A86" i="153"/>
  <c r="A86" i="154"/>
  <c r="A86" i="155"/>
  <c r="A86" i="156"/>
  <c r="A86" i="157"/>
  <c r="A86" i="158"/>
  <c r="A86" i="159"/>
  <c r="A86" i="160"/>
  <c r="A86" i="161"/>
  <c r="A86" i="10"/>
  <c r="A86" i="107"/>
  <c r="A86" i="108"/>
  <c r="A86" i="109"/>
  <c r="A86" i="110"/>
  <c r="A86" i="111"/>
  <c r="A86" i="112"/>
  <c r="A86" i="113"/>
  <c r="A86" i="114"/>
  <c r="A86" i="115"/>
  <c r="A86" i="116"/>
  <c r="A86" i="4"/>
  <c r="A84" i="97"/>
  <c r="A84" i="98"/>
  <c r="A84" i="99"/>
  <c r="A84" i="100"/>
  <c r="A84" i="101"/>
  <c r="A84" i="102"/>
  <c r="A84" i="103"/>
  <c r="A84" i="104"/>
  <c r="A84" i="105"/>
  <c r="A84" i="106"/>
  <c r="A84" i="137"/>
  <c r="A84" i="138"/>
  <c r="A84" i="139"/>
  <c r="A84" i="140"/>
  <c r="A84" i="141"/>
  <c r="A84" i="142"/>
  <c r="A84" i="143"/>
  <c r="A84" i="144"/>
  <c r="A84" i="145"/>
  <c r="A84" i="146"/>
  <c r="A84" i="147"/>
  <c r="A84" i="148"/>
  <c r="A84" i="149"/>
  <c r="A84" i="150"/>
  <c r="A84" i="151"/>
  <c r="A84" i="152"/>
  <c r="A84" i="153"/>
  <c r="A84" i="154"/>
  <c r="A84" i="155"/>
  <c r="A84" i="156"/>
  <c r="A84" i="157"/>
  <c r="A84" i="158"/>
  <c r="A84" i="159"/>
  <c r="A84" i="160"/>
  <c r="A84" i="161"/>
  <c r="A84" i="10"/>
  <c r="A84" i="107"/>
  <c r="A84" i="108"/>
  <c r="A84" i="109"/>
  <c r="A84" i="110"/>
  <c r="A84" i="111"/>
  <c r="A84" i="112"/>
  <c r="A84" i="113"/>
  <c r="A84" i="114"/>
  <c r="A84" i="115"/>
  <c r="A84" i="116"/>
  <c r="A84" i="4"/>
  <c r="F14" i="97"/>
  <c r="F14" i="98"/>
  <c r="F14" i="99"/>
  <c r="F14" i="100"/>
  <c r="F14" i="101"/>
  <c r="F14" i="102"/>
  <c r="F14" i="103"/>
  <c r="F14" i="104"/>
  <c r="F14" i="105"/>
  <c r="F14" i="106"/>
  <c r="F14" i="137"/>
  <c r="F14" i="138"/>
  <c r="F14" i="139"/>
  <c r="F14" i="140"/>
  <c r="F14" i="141"/>
  <c r="F14" i="142"/>
  <c r="F14" i="143"/>
  <c r="F14" i="144"/>
  <c r="F14" i="145"/>
  <c r="F14" i="146"/>
  <c r="F14" i="147"/>
  <c r="F14" i="148"/>
  <c r="F14" i="149"/>
  <c r="F14" i="150"/>
  <c r="F14" i="151"/>
  <c r="F14" i="152"/>
  <c r="F14" i="153"/>
  <c r="F14" i="154"/>
  <c r="F14" i="155"/>
  <c r="F14" i="156"/>
  <c r="F14" i="157"/>
  <c r="F14" i="158"/>
  <c r="F14" i="159"/>
  <c r="F14" i="160"/>
  <c r="F14" i="161"/>
  <c r="F14" i="10"/>
  <c r="F14" i="107"/>
  <c r="F14" i="108"/>
  <c r="F14" i="109"/>
  <c r="F14" i="110"/>
  <c r="F14" i="111"/>
  <c r="F14" i="112"/>
  <c r="F14" i="113"/>
  <c r="F14" i="114"/>
  <c r="F14" i="115"/>
  <c r="F14" i="116"/>
  <c r="F14" i="4"/>
  <c r="A96" i="95"/>
  <c r="A96" i="96"/>
  <c r="A96" i="8"/>
  <c r="A94" i="95"/>
  <c r="A94" i="96"/>
  <c r="A94" i="8"/>
  <c r="G14" i="95"/>
  <c r="G14" i="96"/>
  <c r="G14" i="8"/>
  <c r="A97" i="93"/>
  <c r="A99" i="77"/>
  <c r="A99" i="78"/>
  <c r="A99" i="79"/>
  <c r="A99" i="80"/>
  <c r="A99" i="81"/>
  <c r="A99" i="82"/>
  <c r="A99" i="83"/>
  <c r="A99" i="84"/>
  <c r="A99" i="85"/>
  <c r="A99" i="86"/>
  <c r="A99" i="87"/>
  <c r="A99" i="88"/>
  <c r="A99" i="89"/>
  <c r="A99" i="90"/>
  <c r="A99" i="91"/>
  <c r="A99" i="6"/>
  <c r="A97" i="77"/>
  <c r="A97" i="78"/>
  <c r="A97" i="79"/>
  <c r="A97" i="80"/>
  <c r="A97" i="81"/>
  <c r="A97" i="82"/>
  <c r="A97" i="83"/>
  <c r="A97" i="84"/>
  <c r="A97" i="85"/>
  <c r="A97" i="86"/>
  <c r="A97" i="87"/>
  <c r="A97" i="88"/>
  <c r="A97" i="89"/>
  <c r="A97" i="90"/>
  <c r="A97" i="91"/>
  <c r="A97" i="6"/>
  <c r="E14" i="77"/>
  <c r="E14" i="78"/>
  <c r="E14" i="79"/>
  <c r="E14" i="80"/>
  <c r="E14" i="81"/>
  <c r="E14" i="82"/>
  <c r="E14" i="83"/>
  <c r="E14" i="84"/>
  <c r="E14" i="85"/>
  <c r="E14" i="86"/>
  <c r="E14" i="87"/>
  <c r="E14" i="88"/>
  <c r="E14" i="89"/>
  <c r="E14" i="90"/>
  <c r="E14" i="91"/>
  <c r="E14" i="6"/>
  <c r="A102" i="61"/>
  <c r="A102" i="62"/>
  <c r="A102" i="63"/>
  <c r="A102" i="64"/>
  <c r="A102" i="65"/>
  <c r="A102" i="66"/>
  <c r="A102" i="67"/>
  <c r="A102" i="68"/>
  <c r="A102" i="69"/>
  <c r="A102" i="70"/>
  <c r="A102" i="71"/>
  <c r="A102" i="72"/>
  <c r="A102" i="73"/>
  <c r="A102" i="74"/>
  <c r="A102" i="75"/>
  <c r="A102" i="5"/>
  <c r="A100" i="61"/>
  <c r="A100" i="62"/>
  <c r="A100" i="63"/>
  <c r="A100" i="64"/>
  <c r="A100" i="65"/>
  <c r="A100" i="66"/>
  <c r="A100" i="67"/>
  <c r="A100" i="68"/>
  <c r="A100" i="69"/>
  <c r="A100" i="70"/>
  <c r="A100" i="71"/>
  <c r="A100" i="72"/>
  <c r="A100" i="73"/>
  <c r="A100" i="74"/>
  <c r="A100" i="75"/>
  <c r="A100" i="5"/>
  <c r="E14" i="61"/>
  <c r="E14" i="62"/>
  <c r="E14" i="63"/>
  <c r="E14" i="64"/>
  <c r="E14" i="65"/>
  <c r="E14" i="66"/>
  <c r="E14" i="67"/>
  <c r="E14" i="68"/>
  <c r="E14" i="69"/>
  <c r="E14" i="70"/>
  <c r="E14" i="71"/>
  <c r="E14" i="72"/>
  <c r="E14" i="73"/>
  <c r="E14" i="74"/>
  <c r="E14" i="75"/>
  <c r="E14" i="5"/>
  <c r="A101" i="41"/>
  <c r="A101" i="42"/>
  <c r="A101" i="43"/>
  <c r="A101" i="44"/>
  <c r="A101" i="45"/>
  <c r="A101" i="46"/>
  <c r="A101" i="47"/>
  <c r="A101" i="48"/>
  <c r="A101" i="49"/>
  <c r="A101" i="50"/>
  <c r="A101" i="51"/>
  <c r="A101" i="52"/>
  <c r="A101" i="53"/>
  <c r="A101" i="54"/>
  <c r="A101" i="55"/>
  <c r="A101" i="56"/>
  <c r="A101" i="57"/>
  <c r="A101" i="58"/>
  <c r="A101" i="59"/>
  <c r="A101" i="60"/>
  <c r="A101" i="3"/>
  <c r="A99" i="41"/>
  <c r="A99" i="42"/>
  <c r="A99" i="43"/>
  <c r="A99" i="44"/>
  <c r="A99" i="45"/>
  <c r="A99" i="46"/>
  <c r="A99" i="47"/>
  <c r="A99" i="48"/>
  <c r="A99" i="49"/>
  <c r="A99" i="50"/>
  <c r="A99" i="51"/>
  <c r="A99" i="52"/>
  <c r="A99" i="53"/>
  <c r="A99" i="54"/>
  <c r="A99" i="55"/>
  <c r="A99" i="56"/>
  <c r="A99" i="57"/>
  <c r="A99" i="58"/>
  <c r="A99" i="59"/>
  <c r="A99" i="60"/>
  <c r="A99" i="3"/>
  <c r="F14" i="41"/>
  <c r="F14" i="42"/>
  <c r="F14" i="43"/>
  <c r="F14" i="44"/>
  <c r="F14" i="45"/>
  <c r="F14" i="46"/>
  <c r="F14" i="47"/>
  <c r="F14" i="48"/>
  <c r="F14" i="49"/>
  <c r="F14" i="50"/>
  <c r="F14" i="51"/>
  <c r="F14" i="52"/>
  <c r="F14" i="53"/>
  <c r="F14" i="54"/>
  <c r="F14" i="55"/>
  <c r="F14" i="56"/>
  <c r="F14" i="57"/>
  <c r="F14" i="58"/>
  <c r="F14" i="59"/>
  <c r="F14" i="60"/>
  <c r="F14" i="3"/>
  <c r="A102" i="22"/>
  <c r="A102" i="23"/>
  <c r="A102" i="24"/>
  <c r="A102" i="25"/>
  <c r="A102" i="26"/>
  <c r="A102" i="27"/>
  <c r="A102" i="28"/>
  <c r="A102" i="29"/>
  <c r="A102" i="30"/>
  <c r="A102" i="31"/>
  <c r="A102" i="32"/>
  <c r="A102" i="33"/>
  <c r="A102" i="34"/>
  <c r="A102" i="35"/>
  <c r="A102" i="36"/>
  <c r="A102" i="37"/>
  <c r="A102" i="21"/>
  <c r="A102" i="38"/>
  <c r="A102" i="39"/>
  <c r="A102" i="40"/>
  <c r="A102" i="163"/>
  <c r="A102" i="164"/>
  <c r="A102" i="165"/>
  <c r="A102" i="166"/>
  <c r="A102" i="167"/>
  <c r="A102" i="168"/>
  <c r="A102" i="169"/>
  <c r="A102" i="170"/>
  <c r="A102" i="171"/>
  <c r="A102" i="172"/>
  <c r="A102" i="173"/>
  <c r="A102" i="174"/>
  <c r="A102" i="175"/>
  <c r="A102" i="176"/>
  <c r="A102" i="177"/>
  <c r="A102" i="1"/>
  <c r="A100" i="22"/>
  <c r="A100" i="23"/>
  <c r="A100" i="24"/>
  <c r="A100" i="25"/>
  <c r="A100" i="26"/>
  <c r="A100" i="27"/>
  <c r="A100" i="28"/>
  <c r="A100" i="29"/>
  <c r="A100" i="30"/>
  <c r="A100" i="31"/>
  <c r="A100" i="32"/>
  <c r="A100" i="33"/>
  <c r="A100" i="34"/>
  <c r="A100" i="35"/>
  <c r="A100" i="36"/>
  <c r="A100" i="37"/>
  <c r="A100" i="21"/>
  <c r="A100" i="38"/>
  <c r="A100" i="39"/>
  <c r="A100" i="40"/>
  <c r="A100" i="163"/>
  <c r="A100" i="164"/>
  <c r="A100" i="165"/>
  <c r="A100" i="166"/>
  <c r="A100" i="167"/>
  <c r="A100" i="168"/>
  <c r="A100" i="169"/>
  <c r="A100" i="170"/>
  <c r="A100" i="171"/>
  <c r="A100" i="172"/>
  <c r="A100" i="173"/>
  <c r="A100" i="174"/>
  <c r="A100" i="175"/>
  <c r="A100" i="176"/>
  <c r="A100" i="177"/>
  <c r="A100" i="1"/>
  <c r="E14" i="22"/>
  <c r="E14" i="23"/>
  <c r="E14" i="24"/>
  <c r="E14" i="25"/>
  <c r="E14" i="26"/>
  <c r="E14" i="27"/>
  <c r="E14" i="28"/>
  <c r="E14" i="29"/>
  <c r="E14" i="30"/>
  <c r="E14" i="31"/>
  <c r="E14" i="32"/>
  <c r="E14" i="33"/>
  <c r="E14" i="34"/>
  <c r="E14" i="35"/>
  <c r="E14" i="36"/>
  <c r="E14" i="37"/>
  <c r="E14" i="21"/>
  <c r="E14" i="38"/>
  <c r="E14" i="39"/>
  <c r="E14" i="40"/>
  <c r="E14" i="163"/>
  <c r="E14" i="164"/>
  <c r="E14" i="165"/>
  <c r="E14" i="166"/>
  <c r="E14" i="167"/>
  <c r="E14" i="168"/>
  <c r="E14" i="169"/>
  <c r="E14" i="170"/>
  <c r="E14" i="171"/>
  <c r="E14" i="172"/>
  <c r="E14" i="173"/>
  <c r="E14" i="174"/>
  <c r="E14" i="175"/>
  <c r="E14" i="176"/>
  <c r="E14" i="177"/>
  <c r="E14" i="1"/>
  <c r="E43" i="14"/>
  <c r="I19" i="185"/>
  <c r="J5" i="9"/>
  <c r="J5" i="117"/>
  <c r="J5" i="118"/>
  <c r="J5" i="11"/>
  <c r="J5" i="119"/>
  <c r="J5" i="120"/>
  <c r="I5" i="9"/>
  <c r="I5" i="117"/>
  <c r="I5" i="118"/>
  <c r="I5" i="11"/>
  <c r="I5" i="119"/>
  <c r="I5" i="120"/>
  <c r="A5" i="9"/>
  <c r="A5" i="117"/>
  <c r="A5" i="118"/>
  <c r="A5" i="11"/>
  <c r="A5" i="119"/>
  <c r="A5" i="120"/>
  <c r="K6" i="8"/>
  <c r="K6" i="95"/>
  <c r="K6" i="96"/>
  <c r="J6" i="8"/>
  <c r="J6" i="95"/>
  <c r="J6" i="96"/>
  <c r="A6" i="8"/>
  <c r="A6" i="95"/>
  <c r="A6" i="96"/>
  <c r="A7" i="95"/>
  <c r="A7" i="96"/>
  <c r="A7" i="8"/>
  <c r="A7" i="199"/>
  <c r="A6" i="185"/>
  <c r="D5" i="179"/>
  <c r="C5" i="179"/>
  <c r="A5" i="179"/>
  <c r="I5" i="97"/>
  <c r="I5" i="98"/>
  <c r="I5" i="99"/>
  <c r="I5" i="100"/>
  <c r="I5" i="101"/>
  <c r="I5" i="102"/>
  <c r="I5" i="103"/>
  <c r="I5" i="104"/>
  <c r="I5" i="105"/>
  <c r="I5" i="106"/>
  <c r="I5" i="137"/>
  <c r="I5" i="138"/>
  <c r="I5" i="139"/>
  <c r="I5" i="140"/>
  <c r="I5" i="141"/>
  <c r="I5" i="142"/>
  <c r="I5" i="143"/>
  <c r="I5" i="144"/>
  <c r="I5" i="145"/>
  <c r="I5" i="146"/>
  <c r="I5" i="147"/>
  <c r="I5" i="148"/>
  <c r="I5" i="149"/>
  <c r="I5" i="150"/>
  <c r="I5" i="151"/>
  <c r="I5" i="152"/>
  <c r="I5" i="153"/>
  <c r="I5" i="154"/>
  <c r="I5" i="155"/>
  <c r="I5" i="156"/>
  <c r="I5" i="157"/>
  <c r="I5" i="158"/>
  <c r="I5" i="159"/>
  <c r="I5" i="160"/>
  <c r="I5" i="161"/>
  <c r="I5" i="10"/>
  <c r="I5" i="107"/>
  <c r="I5" i="108"/>
  <c r="I5" i="109"/>
  <c r="I5" i="110"/>
  <c r="I5" i="111"/>
  <c r="I5" i="112"/>
  <c r="I5" i="113"/>
  <c r="I5" i="114"/>
  <c r="I5" i="115"/>
  <c r="I5" i="116"/>
  <c r="I5" i="4"/>
  <c r="H5" i="97"/>
  <c r="H5" i="98"/>
  <c r="H5" i="99"/>
  <c r="H5" i="100"/>
  <c r="H5" i="101"/>
  <c r="H5" i="102"/>
  <c r="H5" i="103"/>
  <c r="H5" i="104"/>
  <c r="H5" i="105"/>
  <c r="H5" i="106"/>
  <c r="H5" i="137"/>
  <c r="H5" i="138"/>
  <c r="H5" i="139"/>
  <c r="H5" i="140"/>
  <c r="H5" i="141"/>
  <c r="H5" i="142"/>
  <c r="H5" i="143"/>
  <c r="H5" i="144"/>
  <c r="H5" i="145"/>
  <c r="H5" i="146"/>
  <c r="H5" i="147"/>
  <c r="H5" i="148"/>
  <c r="H5" i="149"/>
  <c r="H5" i="150"/>
  <c r="H5" i="151"/>
  <c r="H5" i="152"/>
  <c r="H5" i="153"/>
  <c r="H5" i="154"/>
  <c r="H5" i="155"/>
  <c r="H5" i="156"/>
  <c r="H5" i="157"/>
  <c r="H5" i="158"/>
  <c r="H5" i="159"/>
  <c r="H5" i="160"/>
  <c r="H5" i="161"/>
  <c r="H5" i="10"/>
  <c r="H5" i="107"/>
  <c r="H5" i="108"/>
  <c r="H5" i="109"/>
  <c r="H5" i="110"/>
  <c r="H5" i="111"/>
  <c r="H5" i="112"/>
  <c r="H5" i="113"/>
  <c r="H5" i="114"/>
  <c r="H5" i="115"/>
  <c r="H5" i="116"/>
  <c r="H5" i="4"/>
  <c r="A5" i="97"/>
  <c r="A5" i="98"/>
  <c r="A5" i="99"/>
  <c r="A5" i="100"/>
  <c r="A5" i="101"/>
  <c r="A5" i="102"/>
  <c r="A5" i="103"/>
  <c r="A5" i="104"/>
  <c r="A5" i="105"/>
  <c r="A5" i="106"/>
  <c r="A5" i="137"/>
  <c r="A5" i="138"/>
  <c r="A5" i="139"/>
  <c r="A5" i="140"/>
  <c r="A5" i="141"/>
  <c r="A5" i="142"/>
  <c r="A5" i="143"/>
  <c r="A5" i="144"/>
  <c r="A5" i="145"/>
  <c r="A5" i="146"/>
  <c r="A5" i="147"/>
  <c r="A5" i="148"/>
  <c r="A5" i="149"/>
  <c r="A5" i="150"/>
  <c r="A5" i="151"/>
  <c r="A5" i="152"/>
  <c r="A5" i="153"/>
  <c r="A5" i="154"/>
  <c r="A5" i="155"/>
  <c r="A5" i="156"/>
  <c r="A5" i="157"/>
  <c r="A5" i="158"/>
  <c r="A5" i="159"/>
  <c r="A5" i="160"/>
  <c r="A5" i="161"/>
  <c r="A5" i="10"/>
  <c r="A5" i="107"/>
  <c r="A5" i="108"/>
  <c r="A5" i="109"/>
  <c r="A5" i="110"/>
  <c r="A5" i="111"/>
  <c r="A5" i="112"/>
  <c r="A5" i="113"/>
  <c r="A5" i="114"/>
  <c r="A5" i="115"/>
  <c r="A5" i="116"/>
  <c r="A5" i="4"/>
  <c r="I5" i="77"/>
  <c r="I5" i="78"/>
  <c r="I5" i="79"/>
  <c r="I5" i="80"/>
  <c r="I5" i="81"/>
  <c r="I5" i="82"/>
  <c r="I5" i="83"/>
  <c r="I5" i="84"/>
  <c r="I5" i="85"/>
  <c r="I5" i="86"/>
  <c r="I5" i="87"/>
  <c r="I5" i="88"/>
  <c r="I5" i="89"/>
  <c r="I5" i="90"/>
  <c r="I5" i="91"/>
  <c r="I5" i="6"/>
  <c r="H5" i="77"/>
  <c r="H5" i="78"/>
  <c r="H5" i="79"/>
  <c r="H5" i="80"/>
  <c r="H5" i="81"/>
  <c r="H5" i="82"/>
  <c r="H5" i="83"/>
  <c r="H5" i="84"/>
  <c r="H5" i="85"/>
  <c r="H5" i="86"/>
  <c r="H5" i="87"/>
  <c r="H5" i="88"/>
  <c r="H5" i="89"/>
  <c r="H5" i="90"/>
  <c r="H5" i="91"/>
  <c r="H5" i="6"/>
  <c r="A5" i="77"/>
  <c r="A5" i="78"/>
  <c r="A5" i="79"/>
  <c r="A5" i="80"/>
  <c r="A5" i="81"/>
  <c r="A5" i="82"/>
  <c r="A5" i="83"/>
  <c r="A5" i="84"/>
  <c r="A5" i="85"/>
  <c r="A5" i="86"/>
  <c r="A5" i="87"/>
  <c r="A5" i="88"/>
  <c r="A5" i="89"/>
  <c r="A5" i="90"/>
  <c r="A5" i="91"/>
  <c r="A5" i="6"/>
  <c r="E5" i="61"/>
  <c r="E5" i="62"/>
  <c r="E5" i="63"/>
  <c r="E5" i="64"/>
  <c r="E5" i="65"/>
  <c r="E5" i="66"/>
  <c r="E5" i="67"/>
  <c r="E5" i="68"/>
  <c r="E5" i="69"/>
  <c r="E5" i="70"/>
  <c r="E5" i="71"/>
  <c r="E5" i="72"/>
  <c r="E5" i="73"/>
  <c r="E5" i="74"/>
  <c r="E5" i="75"/>
  <c r="E5" i="5"/>
  <c r="D5" i="61"/>
  <c r="D5" i="62"/>
  <c r="D5" i="63"/>
  <c r="D5" i="64"/>
  <c r="D5" i="65"/>
  <c r="D5" i="66"/>
  <c r="D5" i="67"/>
  <c r="D5" i="68"/>
  <c r="D5" i="69"/>
  <c r="D5" i="70"/>
  <c r="D5" i="71"/>
  <c r="D5" i="72"/>
  <c r="D5" i="73"/>
  <c r="D5" i="74"/>
  <c r="D5" i="75"/>
  <c r="D5" i="5"/>
  <c r="A5" i="61"/>
  <c r="A5" i="62"/>
  <c r="A5" i="63"/>
  <c r="A5" i="64"/>
  <c r="A5" i="65"/>
  <c r="A5" i="66"/>
  <c r="A5" i="67"/>
  <c r="A5" i="68"/>
  <c r="A5" i="69"/>
  <c r="A5" i="70"/>
  <c r="A5" i="71"/>
  <c r="A5" i="72"/>
  <c r="A5" i="73"/>
  <c r="A5" i="74"/>
  <c r="A5" i="75"/>
  <c r="A5" i="5"/>
  <c r="K4" i="41"/>
  <c r="K4" i="42"/>
  <c r="K4" i="43"/>
  <c r="K4" i="44"/>
  <c r="K4" i="45"/>
  <c r="K4" i="46"/>
  <c r="K4" i="47"/>
  <c r="K4" i="48"/>
  <c r="K4" i="49"/>
  <c r="K4" i="50"/>
  <c r="K4" i="51"/>
  <c r="K4" i="52"/>
  <c r="K4" i="53"/>
  <c r="K4" i="54"/>
  <c r="K4" i="55"/>
  <c r="K4" i="56"/>
  <c r="K4" i="57"/>
  <c r="K4" i="58"/>
  <c r="K4" i="59"/>
  <c r="K4" i="60"/>
  <c r="K4" i="3"/>
  <c r="J4" i="41"/>
  <c r="J4" i="42"/>
  <c r="J4" i="43"/>
  <c r="J4" i="44"/>
  <c r="J4" i="45"/>
  <c r="J4" i="46"/>
  <c r="J4" i="47"/>
  <c r="J4" i="48"/>
  <c r="J4" i="49"/>
  <c r="J4" i="50"/>
  <c r="J4" i="51"/>
  <c r="J4" i="52"/>
  <c r="J4" i="53"/>
  <c r="J4" i="54"/>
  <c r="J4" i="55"/>
  <c r="J4" i="56"/>
  <c r="J4" i="57"/>
  <c r="J4" i="58"/>
  <c r="J4" i="59"/>
  <c r="J4" i="60"/>
  <c r="J4" i="3"/>
  <c r="A4" i="41"/>
  <c r="A4" i="42"/>
  <c r="A4" i="43"/>
  <c r="A4" i="44"/>
  <c r="A4" i="45"/>
  <c r="A4" i="46"/>
  <c r="A4" i="47"/>
  <c r="A4" i="48"/>
  <c r="A4" i="49"/>
  <c r="A4" i="50"/>
  <c r="A4" i="51"/>
  <c r="A4" i="52"/>
  <c r="A4" i="53"/>
  <c r="A4" i="54"/>
  <c r="A4" i="55"/>
  <c r="A4" i="56"/>
  <c r="A4" i="57"/>
  <c r="A4" i="58"/>
  <c r="A4" i="59"/>
  <c r="A4" i="60"/>
  <c r="A4" i="3"/>
  <c r="H5" i="22"/>
  <c r="H5" i="23"/>
  <c r="H5" i="24"/>
  <c r="H5" i="25"/>
  <c r="H5" i="26"/>
  <c r="H5" i="27"/>
  <c r="H5" i="28"/>
  <c r="H5" i="29"/>
  <c r="H5" i="30"/>
  <c r="H5" i="31"/>
  <c r="H5" i="32"/>
  <c r="H5" i="33"/>
  <c r="H5" i="34"/>
  <c r="H5" i="35"/>
  <c r="H5" i="36"/>
  <c r="H5" i="37"/>
  <c r="H5" i="21"/>
  <c r="H5" i="38"/>
  <c r="H5" i="39"/>
  <c r="H5" i="40"/>
  <c r="H5" i="163"/>
  <c r="H5" i="164"/>
  <c r="H5" i="165"/>
  <c r="H5" i="166"/>
  <c r="H5" i="167"/>
  <c r="H5" i="168"/>
  <c r="H5" i="169"/>
  <c r="H5" i="170"/>
  <c r="H5" i="171"/>
  <c r="H5" i="172"/>
  <c r="H5" i="173"/>
  <c r="H5" i="174"/>
  <c r="H5" i="175"/>
  <c r="H5" i="176"/>
  <c r="H5" i="177"/>
  <c r="H5" i="1"/>
  <c r="A5" i="22"/>
  <c r="A5" i="23"/>
  <c r="A5" i="24"/>
  <c r="A5" i="25"/>
  <c r="A5" i="26"/>
  <c r="A5" i="27"/>
  <c r="A5" i="28"/>
  <c r="A5" i="29"/>
  <c r="A5" i="30"/>
  <c r="A5" i="31"/>
  <c r="A5" i="32"/>
  <c r="A5" i="33"/>
  <c r="A5" i="34"/>
  <c r="A5" i="35"/>
  <c r="A5" i="36"/>
  <c r="A5" i="37"/>
  <c r="A5" i="21"/>
  <c r="A5" i="38"/>
  <c r="A5" i="39"/>
  <c r="A5" i="40"/>
  <c r="A5" i="163"/>
  <c r="A5" i="164"/>
  <c r="A5" i="165"/>
  <c r="A5" i="166"/>
  <c r="A5" i="167"/>
  <c r="A5" i="168"/>
  <c r="A5" i="169"/>
  <c r="A5" i="170"/>
  <c r="A5" i="171"/>
  <c r="A5" i="172"/>
  <c r="A5" i="173"/>
  <c r="A5" i="174"/>
  <c r="A5" i="175"/>
  <c r="A5" i="176"/>
  <c r="A5" i="177"/>
  <c r="A5" i="1"/>
  <c r="G5" i="22"/>
  <c r="G5" i="23"/>
  <c r="G5" i="24"/>
  <c r="G5" i="25"/>
  <c r="G5" i="26"/>
  <c r="G5" i="27"/>
  <c r="G5" i="28"/>
  <c r="G5" i="29"/>
  <c r="G5" i="30"/>
  <c r="G5" i="31"/>
  <c r="G5" i="32"/>
  <c r="G5" i="33"/>
  <c r="G5" i="34"/>
  <c r="G5" i="35"/>
  <c r="G5" i="36"/>
  <c r="G5" i="37"/>
  <c r="G5" i="21"/>
  <c r="G5" i="38"/>
  <c r="G5" i="39"/>
  <c r="G5" i="40"/>
  <c r="G5" i="163"/>
  <c r="G5" i="164"/>
  <c r="G5" i="165"/>
  <c r="G5" i="166"/>
  <c r="G5" i="167"/>
  <c r="G5" i="168"/>
  <c r="G5" i="169"/>
  <c r="G5" i="170"/>
  <c r="G5" i="171"/>
  <c r="G5" i="172"/>
  <c r="G5" i="173"/>
  <c r="G5" i="174"/>
  <c r="G5" i="175"/>
  <c r="G5" i="176"/>
  <c r="G5" i="177"/>
  <c r="G5" i="1"/>
  <c r="E35" i="14"/>
  <c r="D35" i="14"/>
  <c r="D12" i="22"/>
  <c r="E12" i="22" s="1"/>
  <c r="D12" i="185"/>
  <c r="E12" i="185" s="1"/>
  <c r="E13" i="22"/>
  <c r="D19" i="185"/>
  <c r="E85" i="14"/>
  <c r="D85" i="14"/>
  <c r="D39" i="14"/>
  <c r="D13" i="14"/>
  <c r="D11" i="14"/>
  <c r="D36" i="201"/>
  <c r="AA34" i="201"/>
  <c r="AA32" i="201"/>
  <c r="F30" i="201"/>
  <c r="D30" i="201"/>
  <c r="S11" i="201"/>
  <c r="S10" i="201"/>
  <c r="AG9" i="201"/>
  <c r="AD9" i="201"/>
  <c r="A9" i="201"/>
  <c r="AG8" i="201"/>
  <c r="AD8" i="201"/>
  <c r="M8" i="201"/>
  <c r="AG7" i="201"/>
  <c r="AD7" i="201"/>
  <c r="M7" i="201"/>
  <c r="A6" i="201"/>
  <c r="F30" i="198"/>
  <c r="D30" i="198"/>
  <c r="L24" i="134"/>
  <c r="J24" i="134"/>
  <c r="E24" i="134"/>
  <c r="D24" i="134"/>
  <c r="L24" i="132"/>
  <c r="J24" i="132"/>
  <c r="E24" i="132"/>
  <c r="D24" i="132"/>
  <c r="E9" i="134"/>
  <c r="F9" i="134" s="1"/>
  <c r="E9" i="132"/>
  <c r="F9" i="132" s="1"/>
  <c r="B26" i="200"/>
  <c r="E24" i="200"/>
  <c r="E22" i="200"/>
  <c r="F10" i="200"/>
  <c r="G10" i="200"/>
  <c r="L9" i="200"/>
  <c r="K9" i="200"/>
  <c r="B9" i="200"/>
  <c r="L8" i="200"/>
  <c r="K8" i="200"/>
  <c r="C8" i="200"/>
  <c r="L7" i="200"/>
  <c r="K7" i="200"/>
  <c r="C7" i="200"/>
  <c r="B6" i="200"/>
  <c r="A98" i="96"/>
  <c r="I96" i="96"/>
  <c r="I94" i="96"/>
  <c r="A98" i="95"/>
  <c r="I96" i="95"/>
  <c r="I94" i="95"/>
  <c r="A98" i="8"/>
  <c r="I96" i="8"/>
  <c r="I94" i="8"/>
  <c r="Q11" i="8"/>
  <c r="Q10" i="8"/>
  <c r="Q9" i="8"/>
  <c r="B9" i="8"/>
  <c r="B10" i="8"/>
  <c r="E92" i="8"/>
  <c r="F92" i="8"/>
  <c r="G92" i="8"/>
  <c r="H92" i="8"/>
  <c r="I92" i="8"/>
  <c r="J92" i="8"/>
  <c r="K92" i="8"/>
  <c r="L92" i="8"/>
  <c r="M92" i="8"/>
  <c r="N92" i="8"/>
  <c r="O92" i="8"/>
  <c r="P92" i="8"/>
  <c r="F12" i="8"/>
  <c r="G12" i="8"/>
  <c r="F14" i="8"/>
  <c r="D20" i="196"/>
  <c r="F32" i="184"/>
  <c r="F20" i="184"/>
  <c r="F16" i="184"/>
  <c r="E21" i="14"/>
  <c r="D21" i="14"/>
  <c r="K39" i="11"/>
  <c r="I39" i="11"/>
  <c r="G39" i="11"/>
  <c r="E39" i="11"/>
  <c r="D39" i="11"/>
  <c r="K39" i="9"/>
  <c r="I39" i="9"/>
  <c r="E39" i="9"/>
  <c r="D39" i="9"/>
  <c r="G15" i="96"/>
  <c r="G15" i="95"/>
  <c r="E14" i="95"/>
  <c r="E14" i="96"/>
  <c r="G13" i="95"/>
  <c r="G13" i="96"/>
  <c r="B10" i="96"/>
  <c r="B10" i="95"/>
  <c r="B9" i="96"/>
  <c r="B9" i="95"/>
  <c r="E12" i="96"/>
  <c r="G12" i="96"/>
  <c r="E12" i="95"/>
  <c r="G12" i="95"/>
  <c r="Q11" i="96"/>
  <c r="Q11" i="95"/>
  <c r="Q10" i="96"/>
  <c r="Q10" i="95"/>
  <c r="Q9" i="96"/>
  <c r="Q9" i="95"/>
  <c r="R92" i="95"/>
  <c r="Q92" i="95"/>
  <c r="R92" i="96"/>
  <c r="Q92" i="96"/>
  <c r="D39" i="185"/>
  <c r="G35" i="185"/>
  <c r="O10" i="124"/>
  <c r="O16" i="124"/>
  <c r="O46" i="124"/>
  <c r="O52" i="124"/>
  <c r="O22" i="124"/>
  <c r="A15" i="188"/>
  <c r="A23" i="186"/>
  <c r="A19" i="186"/>
  <c r="A43" i="195"/>
  <c r="A39" i="195"/>
  <c r="A35" i="195"/>
  <c r="A31" i="195"/>
  <c r="A27" i="195"/>
  <c r="A23" i="195"/>
  <c r="A19" i="195"/>
  <c r="A15" i="195"/>
  <c r="A43" i="194"/>
  <c r="A39" i="194"/>
  <c r="A35" i="194"/>
  <c r="A31" i="194"/>
  <c r="A27" i="194"/>
  <c r="A23" i="194"/>
  <c r="A19" i="194"/>
  <c r="A15" i="194"/>
  <c r="A43" i="188"/>
  <c r="A39" i="188"/>
  <c r="A35" i="188"/>
  <c r="A31" i="188"/>
  <c r="A27" i="188"/>
  <c r="A23" i="188"/>
  <c r="A19" i="188"/>
  <c r="A43" i="186"/>
  <c r="A31" i="186"/>
  <c r="A27" i="186"/>
  <c r="A15" i="186"/>
  <c r="E10" i="134"/>
  <c r="E10" i="132"/>
  <c r="H23" i="13"/>
  <c r="A21" i="13"/>
  <c r="A6" i="1"/>
  <c r="A6" i="22"/>
  <c r="A6" i="23"/>
  <c r="A6" i="24"/>
  <c r="A6" i="25"/>
  <c r="A6" i="26"/>
  <c r="A6" i="27"/>
  <c r="A6" i="28"/>
  <c r="A6" i="29"/>
  <c r="A6" i="30"/>
  <c r="A6" i="31"/>
  <c r="A6" i="32"/>
  <c r="A6" i="33"/>
  <c r="A6" i="34"/>
  <c r="A6" i="35"/>
  <c r="A6" i="36"/>
  <c r="A6" i="37"/>
  <c r="A6" i="21"/>
  <c r="A6" i="38"/>
  <c r="A6" i="39"/>
  <c r="A6" i="40"/>
  <c r="A6" i="163"/>
  <c r="A6" i="164"/>
  <c r="A6" i="165"/>
  <c r="A6" i="166"/>
  <c r="A6" i="167"/>
  <c r="A6" i="168"/>
  <c r="A6" i="169"/>
  <c r="A6" i="170"/>
  <c r="A6" i="171"/>
  <c r="A6" i="172"/>
  <c r="A6" i="173"/>
  <c r="A6" i="174"/>
  <c r="A6" i="175"/>
  <c r="A6" i="176"/>
  <c r="A6" i="177"/>
  <c r="A6" i="3"/>
  <c r="A6" i="41"/>
  <c r="A6" i="42"/>
  <c r="A6" i="43"/>
  <c r="A6" i="44"/>
  <c r="A6" i="45"/>
  <c r="A6" i="46"/>
  <c r="A6" i="47"/>
  <c r="A6" i="48"/>
  <c r="A6" i="49"/>
  <c r="A6" i="50"/>
  <c r="A6" i="51"/>
  <c r="A6" i="52"/>
  <c r="A6" i="53"/>
  <c r="A6" i="54"/>
  <c r="A6" i="55"/>
  <c r="A6" i="56"/>
  <c r="A6" i="57"/>
  <c r="A6" i="58"/>
  <c r="A6" i="59"/>
  <c r="A6" i="60"/>
  <c r="A6" i="5"/>
  <c r="A6" i="61"/>
  <c r="A6" i="62"/>
  <c r="A6" i="63"/>
  <c r="A6" i="64"/>
  <c r="A6" i="65"/>
  <c r="A6" i="66"/>
  <c r="A6" i="67"/>
  <c r="A6" i="68"/>
  <c r="A6" i="69"/>
  <c r="A6" i="70"/>
  <c r="A6" i="71"/>
  <c r="A6" i="72"/>
  <c r="A6" i="73"/>
  <c r="A6" i="74"/>
  <c r="A6" i="75"/>
  <c r="A6" i="6"/>
  <c r="A6" i="77"/>
  <c r="A6" i="78"/>
  <c r="A6" i="79"/>
  <c r="A6" i="80"/>
  <c r="A6" i="81"/>
  <c r="A6" i="82"/>
  <c r="A6" i="83"/>
  <c r="A6" i="84"/>
  <c r="A6" i="85"/>
  <c r="A6" i="86"/>
  <c r="A6" i="87"/>
  <c r="A6" i="88"/>
  <c r="A6" i="89"/>
  <c r="A6" i="90"/>
  <c r="A6" i="91"/>
  <c r="A6" i="7"/>
  <c r="A6" i="93"/>
  <c r="A6" i="4"/>
  <c r="A6" i="97"/>
  <c r="A6" i="98"/>
  <c r="A6" i="99"/>
  <c r="A6" i="100"/>
  <c r="A6" i="101"/>
  <c r="A6" i="102"/>
  <c r="A6" i="103"/>
  <c r="A6" i="104"/>
  <c r="A6" i="105"/>
  <c r="A6" i="106"/>
  <c r="A6" i="137"/>
  <c r="A6" i="138"/>
  <c r="A6" i="139"/>
  <c r="A6" i="140"/>
  <c r="A6" i="141"/>
  <c r="A6" i="142"/>
  <c r="A6" i="143"/>
  <c r="A6" i="144"/>
  <c r="A6" i="145"/>
  <c r="A6" i="146"/>
  <c r="A6" i="147"/>
  <c r="A6" i="148"/>
  <c r="A6" i="149"/>
  <c r="A6" i="150"/>
  <c r="A6" i="151"/>
  <c r="A6" i="152"/>
  <c r="A6" i="153"/>
  <c r="A6" i="154"/>
  <c r="A6" i="155"/>
  <c r="A6" i="156"/>
  <c r="A6" i="157"/>
  <c r="A6" i="158"/>
  <c r="A6" i="159"/>
  <c r="A6" i="160"/>
  <c r="A6" i="161"/>
  <c r="A6" i="10"/>
  <c r="A3" i="321"/>
  <c r="A6" i="107"/>
  <c r="A6" i="108"/>
  <c r="A6" i="109"/>
  <c r="A6" i="110"/>
  <c r="A6" i="111"/>
  <c r="A6" i="112"/>
  <c r="A6" i="113"/>
  <c r="A6" i="114"/>
  <c r="A6" i="115"/>
  <c r="A6" i="116"/>
  <c r="A6" i="9"/>
  <c r="A6" i="117"/>
  <c r="A6" i="118"/>
  <c r="A6" i="11"/>
  <c r="A6" i="119"/>
  <c r="A6" i="120"/>
  <c r="A6" i="180"/>
  <c r="A6" i="182"/>
  <c r="A8" i="128"/>
  <c r="B6" i="130"/>
  <c r="A5" i="131"/>
  <c r="A6" i="136"/>
  <c r="B7" i="125"/>
  <c r="B7" i="126"/>
  <c r="A7" i="127"/>
  <c r="A7" i="129"/>
  <c r="A5" i="132"/>
  <c r="A5" i="134"/>
  <c r="B8" i="133"/>
  <c r="B34" i="199"/>
  <c r="E32" i="199"/>
  <c r="E30" i="199"/>
  <c r="D14" i="199"/>
  <c r="D13" i="199"/>
  <c r="E13" i="199" s="1"/>
  <c r="H12" i="199"/>
  <c r="G12" i="199"/>
  <c r="H11" i="199"/>
  <c r="G11" i="199"/>
  <c r="C11" i="199"/>
  <c r="H10" i="199"/>
  <c r="G10" i="199"/>
  <c r="C10" i="199"/>
  <c r="A7" i="135"/>
  <c r="D36" i="198"/>
  <c r="AA34" i="198"/>
  <c r="AA32" i="198"/>
  <c r="A6" i="198"/>
  <c r="S10" i="198"/>
  <c r="S11" i="198"/>
  <c r="G13" i="133"/>
  <c r="AG9" i="198"/>
  <c r="AD9" i="198"/>
  <c r="AG8" i="198"/>
  <c r="AD8" i="198"/>
  <c r="M8" i="198"/>
  <c r="AG7" i="198"/>
  <c r="AD7" i="198"/>
  <c r="M7" i="198"/>
  <c r="C28" i="197"/>
  <c r="L25" i="197"/>
  <c r="L23" i="197"/>
  <c r="C8" i="197"/>
  <c r="A7" i="197"/>
  <c r="C14" i="196"/>
  <c r="C15" i="196"/>
  <c r="C16" i="196"/>
  <c r="C17" i="196"/>
  <c r="C18" i="196"/>
  <c r="C13" i="196"/>
  <c r="A7" i="196"/>
  <c r="B27" i="196"/>
  <c r="C24" i="196"/>
  <c r="C22" i="196"/>
  <c r="A6" i="196"/>
  <c r="B41" i="195"/>
  <c r="B37" i="195"/>
  <c r="B33" i="195"/>
  <c r="B29" i="195"/>
  <c r="B25" i="195"/>
  <c r="B21" i="195"/>
  <c r="B17" i="195"/>
  <c r="B13" i="195"/>
  <c r="A59" i="195"/>
  <c r="A53" i="195"/>
  <c r="E50" i="195"/>
  <c r="E48" i="195"/>
  <c r="E9" i="195"/>
  <c r="A9" i="195"/>
  <c r="A7" i="195"/>
  <c r="B41" i="194"/>
  <c r="B37" i="194"/>
  <c r="B33" i="194"/>
  <c r="B29" i="194"/>
  <c r="B25" i="194"/>
  <c r="B21" i="194"/>
  <c r="B17" i="194"/>
  <c r="B13" i="194"/>
  <c r="A59" i="194"/>
  <c r="A53" i="194"/>
  <c r="E50" i="194"/>
  <c r="E48" i="194"/>
  <c r="E9" i="194"/>
  <c r="A9" i="194"/>
  <c r="A7" i="194"/>
  <c r="A43" i="193"/>
  <c r="F41" i="193"/>
  <c r="A39" i="193"/>
  <c r="F37" i="193"/>
  <c r="A35" i="193"/>
  <c r="F33" i="193"/>
  <c r="A31" i="193"/>
  <c r="F29" i="193"/>
  <c r="A27" i="193"/>
  <c r="F25" i="193"/>
  <c r="A23" i="193"/>
  <c r="F21" i="193"/>
  <c r="A19" i="193"/>
  <c r="F17" i="193"/>
  <c r="A15" i="193"/>
  <c r="F13" i="193"/>
  <c r="A59" i="193"/>
  <c r="A53" i="193"/>
  <c r="E50" i="193"/>
  <c r="E48" i="193"/>
  <c r="E9" i="193"/>
  <c r="A9" i="193"/>
  <c r="A7" i="193"/>
  <c r="A43" i="192"/>
  <c r="F41" i="192"/>
  <c r="A39" i="192"/>
  <c r="F37" i="192"/>
  <c r="A35" i="192"/>
  <c r="F33" i="192"/>
  <c r="A31" i="192"/>
  <c r="F29" i="192"/>
  <c r="A27" i="192"/>
  <c r="F25" i="192"/>
  <c r="A23" i="192"/>
  <c r="F21" i="192"/>
  <c r="A19" i="192"/>
  <c r="F17" i="192"/>
  <c r="A15" i="192"/>
  <c r="F13" i="192"/>
  <c r="A59" i="192"/>
  <c r="A53" i="192"/>
  <c r="E50" i="192"/>
  <c r="E48" i="192"/>
  <c r="E9" i="192"/>
  <c r="A9" i="192"/>
  <c r="A7" i="192"/>
  <c r="A43" i="191"/>
  <c r="F41" i="191"/>
  <c r="A39" i="191"/>
  <c r="F37" i="191"/>
  <c r="A35" i="191"/>
  <c r="F33" i="191"/>
  <c r="A31" i="191"/>
  <c r="F29" i="191"/>
  <c r="A27" i="191"/>
  <c r="F25" i="191"/>
  <c r="A23" i="191"/>
  <c r="F21" i="191"/>
  <c r="A19" i="191"/>
  <c r="F17" i="191"/>
  <c r="A15" i="191"/>
  <c r="F13" i="191"/>
  <c r="A59" i="191"/>
  <c r="A53" i="191"/>
  <c r="E50" i="191"/>
  <c r="E48" i="191"/>
  <c r="E9" i="191"/>
  <c r="A9" i="191"/>
  <c r="A7" i="191"/>
  <c r="A43" i="190"/>
  <c r="F41" i="190"/>
  <c r="A39" i="190"/>
  <c r="F37" i="190"/>
  <c r="A35" i="190"/>
  <c r="F33" i="190"/>
  <c r="A31" i="190"/>
  <c r="F29" i="190"/>
  <c r="A27" i="190"/>
  <c r="F25" i="190"/>
  <c r="A23" i="190"/>
  <c r="F21" i="190"/>
  <c r="A19" i="190"/>
  <c r="F17" i="190"/>
  <c r="A15" i="190"/>
  <c r="F13" i="190"/>
  <c r="A59" i="190"/>
  <c r="A53" i="190"/>
  <c r="E50" i="190"/>
  <c r="E48" i="190"/>
  <c r="E9" i="190"/>
  <c r="A9" i="190"/>
  <c r="A7" i="190"/>
  <c r="A43" i="189"/>
  <c r="F41" i="189"/>
  <c r="A39" i="189"/>
  <c r="F37" i="189"/>
  <c r="A35" i="189"/>
  <c r="F33" i="189"/>
  <c r="A31" i="189"/>
  <c r="F29" i="189"/>
  <c r="A27" i="189"/>
  <c r="F25" i="189"/>
  <c r="A23" i="189"/>
  <c r="F21" i="189"/>
  <c r="A19" i="189"/>
  <c r="F17" i="189"/>
  <c r="A15" i="189"/>
  <c r="F13" i="189"/>
  <c r="A59" i="189"/>
  <c r="A53" i="189"/>
  <c r="E50" i="189"/>
  <c r="E48" i="189"/>
  <c r="E9" i="189"/>
  <c r="A9" i="189"/>
  <c r="A7" i="189"/>
  <c r="F41" i="188"/>
  <c r="F37" i="188"/>
  <c r="F33" i="188"/>
  <c r="F29" i="188"/>
  <c r="F25" i="188"/>
  <c r="F21" i="188"/>
  <c r="F17" i="188"/>
  <c r="F13" i="188"/>
  <c r="A59" i="188"/>
  <c r="A53" i="188"/>
  <c r="E50" i="188"/>
  <c r="E48" i="188"/>
  <c r="E9" i="188"/>
  <c r="A9" i="188"/>
  <c r="A7" i="188"/>
  <c r="A7" i="186"/>
  <c r="F41" i="186"/>
  <c r="F37" i="186"/>
  <c r="F33" i="186"/>
  <c r="F29" i="186"/>
  <c r="F25" i="186"/>
  <c r="F21" i="186"/>
  <c r="F17" i="186"/>
  <c r="F13" i="186"/>
  <c r="E9" i="186"/>
  <c r="A9" i="186"/>
  <c r="A59" i="186"/>
  <c r="A53" i="186"/>
  <c r="E50" i="186"/>
  <c r="E48" i="186"/>
  <c r="B52" i="185"/>
  <c r="F50" i="185"/>
  <c r="F48" i="185"/>
  <c r="D13" i="185"/>
  <c r="H11" i="185"/>
  <c r="G11" i="185"/>
  <c r="H10" i="185"/>
  <c r="G10" i="185"/>
  <c r="B10" i="185"/>
  <c r="H9" i="185"/>
  <c r="G9" i="185"/>
  <c r="B9" i="185"/>
  <c r="A38" i="184"/>
  <c r="E36" i="184"/>
  <c r="E34" i="184"/>
  <c r="D11" i="184"/>
  <c r="D10" i="184"/>
  <c r="F9" i="184"/>
  <c r="E9" i="184"/>
  <c r="F8" i="184"/>
  <c r="E8" i="184"/>
  <c r="B8" i="184"/>
  <c r="F7" i="184"/>
  <c r="E7" i="184"/>
  <c r="B7" i="184"/>
  <c r="A37" i="183"/>
  <c r="E35" i="183"/>
  <c r="E33" i="183"/>
  <c r="C11" i="182"/>
  <c r="C10" i="182"/>
  <c r="D10" i="182" s="1"/>
  <c r="F9" i="182"/>
  <c r="E9" i="182"/>
  <c r="F8" i="182"/>
  <c r="E8" i="182"/>
  <c r="B8" i="182"/>
  <c r="F7" i="182"/>
  <c r="E7" i="182"/>
  <c r="B7" i="182"/>
  <c r="A37" i="181"/>
  <c r="E33" i="181"/>
  <c r="E35" i="181"/>
  <c r="D17" i="14"/>
  <c r="D15" i="14"/>
  <c r="D9" i="14"/>
  <c r="D7" i="14"/>
  <c r="D18" i="14"/>
  <c r="F11" i="180"/>
  <c r="C12" i="180"/>
  <c r="D12" i="180"/>
  <c r="C13" i="180"/>
  <c r="D11" i="179"/>
  <c r="D10" i="179"/>
  <c r="E10" i="179"/>
  <c r="F10" i="180"/>
  <c r="E10" i="180"/>
  <c r="F9" i="180"/>
  <c r="E9" i="180"/>
  <c r="B9" i="180"/>
  <c r="F8" i="180"/>
  <c r="E8" i="180"/>
  <c r="B8" i="180"/>
  <c r="A79" i="179"/>
  <c r="D77" i="179"/>
  <c r="D75" i="179"/>
  <c r="A27" i="12"/>
  <c r="E25" i="12"/>
  <c r="E23" i="12"/>
  <c r="D77" i="14"/>
  <c r="D76" i="14"/>
  <c r="H9" i="179"/>
  <c r="F9" i="179"/>
  <c r="H8" i="179"/>
  <c r="F8" i="179"/>
  <c r="B8" i="179"/>
  <c r="H7" i="179"/>
  <c r="F7" i="179"/>
  <c r="B7" i="179"/>
  <c r="E42" i="14"/>
  <c r="G102" i="177"/>
  <c r="G100" i="177"/>
  <c r="E15" i="177"/>
  <c r="D14" i="177"/>
  <c r="E13" i="177"/>
  <c r="D12" i="177"/>
  <c r="E12" i="177"/>
  <c r="J11" i="177"/>
  <c r="J10" i="177"/>
  <c r="B10" i="177"/>
  <c r="J9" i="177"/>
  <c r="B9" i="177"/>
  <c r="G102" i="176"/>
  <c r="G100" i="176"/>
  <c r="E15" i="176"/>
  <c r="D14" i="176"/>
  <c r="E13" i="176"/>
  <c r="D12" i="176"/>
  <c r="E12" i="176"/>
  <c r="J11" i="176"/>
  <c r="J10" i="176"/>
  <c r="B10" i="176"/>
  <c r="J9" i="176"/>
  <c r="B9" i="176"/>
  <c r="G102" i="175"/>
  <c r="G100" i="175"/>
  <c r="E15" i="175"/>
  <c r="D14" i="175"/>
  <c r="E13" i="175"/>
  <c r="D12" i="175"/>
  <c r="E12" i="175"/>
  <c r="J11" i="175"/>
  <c r="J10" i="175"/>
  <c r="B10" i="175"/>
  <c r="J9" i="175"/>
  <c r="B9" i="175"/>
  <c r="G102" i="174"/>
  <c r="G100" i="174"/>
  <c r="E15" i="174"/>
  <c r="D14" i="174"/>
  <c r="E13" i="174"/>
  <c r="D12" i="174"/>
  <c r="E12" i="174"/>
  <c r="J11" i="174"/>
  <c r="J10" i="174"/>
  <c r="B10" i="174"/>
  <c r="J9" i="174"/>
  <c r="B9" i="174"/>
  <c r="G102" i="173"/>
  <c r="G100" i="173"/>
  <c r="E15" i="173"/>
  <c r="D14" i="173"/>
  <c r="E13" i="173"/>
  <c r="D12" i="173"/>
  <c r="E12" i="173"/>
  <c r="J11" i="173"/>
  <c r="J10" i="173"/>
  <c r="B10" i="173"/>
  <c r="J9" i="173"/>
  <c r="B9" i="173"/>
  <c r="G102" i="172"/>
  <c r="G100" i="172"/>
  <c r="E15" i="172"/>
  <c r="D14" i="172"/>
  <c r="E13" i="172"/>
  <c r="D12" i="172"/>
  <c r="E12" i="172"/>
  <c r="J11" i="172"/>
  <c r="J10" i="172"/>
  <c r="B10" i="172"/>
  <c r="J9" i="172"/>
  <c r="B9" i="172"/>
  <c r="G102" i="171"/>
  <c r="G100" i="171"/>
  <c r="E15" i="171"/>
  <c r="D14" i="171"/>
  <c r="E13" i="171"/>
  <c r="D12" i="171"/>
  <c r="E12" i="171"/>
  <c r="J11" i="171"/>
  <c r="J10" i="171"/>
  <c r="B10" i="171"/>
  <c r="J9" i="171"/>
  <c r="B9" i="171"/>
  <c r="G102" i="170"/>
  <c r="G100" i="170"/>
  <c r="E15" i="170"/>
  <c r="D14" i="170"/>
  <c r="E13" i="170"/>
  <c r="D12" i="170"/>
  <c r="E12" i="170"/>
  <c r="J11" i="170"/>
  <c r="J10" i="170"/>
  <c r="B10" i="170"/>
  <c r="J9" i="170"/>
  <c r="B9" i="170"/>
  <c r="G102" i="169"/>
  <c r="G100" i="169"/>
  <c r="E15" i="169"/>
  <c r="D14" i="169"/>
  <c r="E13" i="169"/>
  <c r="D12" i="169"/>
  <c r="E12" i="169"/>
  <c r="J11" i="169"/>
  <c r="J10" i="169"/>
  <c r="B10" i="169"/>
  <c r="J9" i="169"/>
  <c r="B9" i="169"/>
  <c r="G102" i="168"/>
  <c r="G100" i="168"/>
  <c r="E15" i="168"/>
  <c r="D14" i="168"/>
  <c r="E13" i="168"/>
  <c r="D12" i="168"/>
  <c r="E12" i="168"/>
  <c r="J11" i="168"/>
  <c r="J10" i="168"/>
  <c r="B10" i="168"/>
  <c r="J9" i="168"/>
  <c r="B9" i="168"/>
  <c r="G102" i="167"/>
  <c r="G100" i="167"/>
  <c r="E15" i="167"/>
  <c r="D14" i="167"/>
  <c r="E13" i="167"/>
  <c r="D12" i="167"/>
  <c r="E12" i="167"/>
  <c r="J11" i="167"/>
  <c r="J10" i="167"/>
  <c r="B10" i="167"/>
  <c r="J9" i="167"/>
  <c r="B9" i="167"/>
  <c r="G102" i="166"/>
  <c r="G100" i="166"/>
  <c r="E15" i="166"/>
  <c r="D14" i="166"/>
  <c r="E13" i="166"/>
  <c r="D12" i="166"/>
  <c r="E12" i="166"/>
  <c r="J11" i="166"/>
  <c r="J10" i="166"/>
  <c r="B10" i="166"/>
  <c r="J9" i="166"/>
  <c r="B9" i="166"/>
  <c r="G102" i="165"/>
  <c r="G100" i="165"/>
  <c r="E15" i="165"/>
  <c r="D14" i="165"/>
  <c r="E13" i="165"/>
  <c r="D12" i="165"/>
  <c r="E12" i="165"/>
  <c r="J11" i="165"/>
  <c r="J10" i="165"/>
  <c r="B10" i="165"/>
  <c r="J9" i="165"/>
  <c r="B9" i="165"/>
  <c r="G102" i="164"/>
  <c r="G100" i="164"/>
  <c r="E15" i="164"/>
  <c r="D14" i="164"/>
  <c r="E13" i="164"/>
  <c r="D12" i="164"/>
  <c r="E12" i="164"/>
  <c r="J11" i="164"/>
  <c r="J10" i="164"/>
  <c r="B10" i="164"/>
  <c r="J9" i="164"/>
  <c r="B9" i="164"/>
  <c r="G102" i="163"/>
  <c r="G100" i="163"/>
  <c r="E15" i="163"/>
  <c r="D14" i="163"/>
  <c r="E13" i="163"/>
  <c r="D12" i="163"/>
  <c r="E12" i="163"/>
  <c r="J11" i="163"/>
  <c r="J10" i="163"/>
  <c r="B10" i="163"/>
  <c r="J9" i="163"/>
  <c r="B9" i="163"/>
  <c r="A88" i="161"/>
  <c r="J86" i="161"/>
  <c r="J84" i="161"/>
  <c r="F15" i="161"/>
  <c r="E14" i="161"/>
  <c r="F13" i="161"/>
  <c r="E12" i="161"/>
  <c r="F12" i="161" s="1"/>
  <c r="M11" i="161"/>
  <c r="K11" i="161"/>
  <c r="M10" i="161"/>
  <c r="K10" i="161"/>
  <c r="B10" i="161"/>
  <c r="M9" i="161"/>
  <c r="K9" i="161"/>
  <c r="B9" i="161"/>
  <c r="A88" i="160"/>
  <c r="J86" i="160"/>
  <c r="J84" i="160"/>
  <c r="F15" i="160"/>
  <c r="E14" i="160"/>
  <c r="F13" i="160"/>
  <c r="E12" i="160"/>
  <c r="F12" i="160" s="1"/>
  <c r="M11" i="160"/>
  <c r="K11" i="160"/>
  <c r="M10" i="160"/>
  <c r="K10" i="160"/>
  <c r="B10" i="160"/>
  <c r="M9" i="160"/>
  <c r="K9" i="160"/>
  <c r="B9" i="160"/>
  <c r="A88" i="159"/>
  <c r="J86" i="159"/>
  <c r="J84" i="159"/>
  <c r="F15" i="159"/>
  <c r="E14" i="159"/>
  <c r="F13" i="159"/>
  <c r="E12" i="159"/>
  <c r="F12" i="159" s="1"/>
  <c r="M11" i="159"/>
  <c r="K11" i="159"/>
  <c r="M10" i="159"/>
  <c r="K10" i="159"/>
  <c r="B10" i="159"/>
  <c r="M9" i="159"/>
  <c r="K9" i="159"/>
  <c r="B9" i="159"/>
  <c r="A88" i="158"/>
  <c r="J86" i="158"/>
  <c r="J84" i="158"/>
  <c r="F15" i="158"/>
  <c r="E14" i="158"/>
  <c r="F13" i="158"/>
  <c r="E12" i="158"/>
  <c r="F12" i="158" s="1"/>
  <c r="M11" i="158"/>
  <c r="K11" i="158"/>
  <c r="M10" i="158"/>
  <c r="K10" i="158"/>
  <c r="B10" i="158"/>
  <c r="M9" i="158"/>
  <c r="K9" i="158"/>
  <c r="B9" i="158"/>
  <c r="A88" i="157"/>
  <c r="J86" i="157"/>
  <c r="J84" i="157"/>
  <c r="F15" i="157"/>
  <c r="E14" i="157"/>
  <c r="F13" i="157"/>
  <c r="E12" i="157"/>
  <c r="F12" i="157" s="1"/>
  <c r="M11" i="157"/>
  <c r="K11" i="157"/>
  <c r="M10" i="157"/>
  <c r="K10" i="157"/>
  <c r="B10" i="157"/>
  <c r="M9" i="157"/>
  <c r="K9" i="157"/>
  <c r="B9" i="157"/>
  <c r="A88" i="156"/>
  <c r="J86" i="156"/>
  <c r="J84" i="156"/>
  <c r="F15" i="156"/>
  <c r="E14" i="156"/>
  <c r="F13" i="156"/>
  <c r="E12" i="156"/>
  <c r="F12" i="156" s="1"/>
  <c r="M11" i="156"/>
  <c r="K11" i="156"/>
  <c r="M10" i="156"/>
  <c r="K10" i="156"/>
  <c r="B10" i="156"/>
  <c r="M9" i="156"/>
  <c r="K9" i="156"/>
  <c r="B9" i="156"/>
  <c r="A88" i="155"/>
  <c r="J86" i="155"/>
  <c r="J84" i="155"/>
  <c r="F15" i="155"/>
  <c r="E14" i="155"/>
  <c r="F13" i="155"/>
  <c r="E12" i="155"/>
  <c r="F12" i="155" s="1"/>
  <c r="M11" i="155"/>
  <c r="K11" i="155"/>
  <c r="M10" i="155"/>
  <c r="K10" i="155"/>
  <c r="B10" i="155"/>
  <c r="M9" i="155"/>
  <c r="K9" i="155"/>
  <c r="B9" i="155"/>
  <c r="A88" i="154"/>
  <c r="J86" i="154"/>
  <c r="J84" i="154"/>
  <c r="F15" i="154"/>
  <c r="E14" i="154"/>
  <c r="F13" i="154"/>
  <c r="E12" i="154"/>
  <c r="F12" i="154" s="1"/>
  <c r="M11" i="154"/>
  <c r="K11" i="154"/>
  <c r="M10" i="154"/>
  <c r="K10" i="154"/>
  <c r="B10" i="154"/>
  <c r="M9" i="154"/>
  <c r="K9" i="154"/>
  <c r="B9" i="154"/>
  <c r="A88" i="153"/>
  <c r="J86" i="153"/>
  <c r="J84" i="153"/>
  <c r="F15" i="153"/>
  <c r="E14" i="153"/>
  <c r="F13" i="153"/>
  <c r="E12" i="153"/>
  <c r="F12" i="153" s="1"/>
  <c r="M11" i="153"/>
  <c r="K11" i="153"/>
  <c r="M10" i="153"/>
  <c r="K10" i="153"/>
  <c r="B10" i="153"/>
  <c r="M9" i="153"/>
  <c r="K9" i="153"/>
  <c r="B9" i="153"/>
  <c r="A88" i="152"/>
  <c r="J86" i="152"/>
  <c r="J84" i="152"/>
  <c r="F15" i="152"/>
  <c r="E14" i="152"/>
  <c r="F13" i="152"/>
  <c r="E12" i="152"/>
  <c r="F12" i="152" s="1"/>
  <c r="M11" i="152"/>
  <c r="K11" i="152"/>
  <c r="M10" i="152"/>
  <c r="K10" i="152"/>
  <c r="B10" i="152"/>
  <c r="M9" i="152"/>
  <c r="K9" i="152"/>
  <c r="B9" i="152"/>
  <c r="A88" i="151"/>
  <c r="J86" i="151"/>
  <c r="J84" i="151"/>
  <c r="F15" i="151"/>
  <c r="E14" i="151"/>
  <c r="F13" i="151"/>
  <c r="E12" i="151"/>
  <c r="F12" i="151" s="1"/>
  <c r="M11" i="151"/>
  <c r="K11" i="151"/>
  <c r="M10" i="151"/>
  <c r="K10" i="151"/>
  <c r="B10" i="151"/>
  <c r="M9" i="151"/>
  <c r="K9" i="151"/>
  <c r="B9" i="151"/>
  <c r="A88" i="150"/>
  <c r="J86" i="150"/>
  <c r="J84" i="150"/>
  <c r="F15" i="150"/>
  <c r="E14" i="150"/>
  <c r="F13" i="150"/>
  <c r="E12" i="150"/>
  <c r="F12" i="150" s="1"/>
  <c r="M11" i="150"/>
  <c r="K11" i="150"/>
  <c r="M10" i="150"/>
  <c r="K10" i="150"/>
  <c r="B10" i="150"/>
  <c r="M9" i="150"/>
  <c r="K9" i="150"/>
  <c r="B9" i="150"/>
  <c r="A88" i="149"/>
  <c r="J86" i="149"/>
  <c r="J84" i="149"/>
  <c r="F15" i="149"/>
  <c r="E14" i="149"/>
  <c r="F13" i="149"/>
  <c r="E12" i="149"/>
  <c r="F12" i="149" s="1"/>
  <c r="M11" i="149"/>
  <c r="K11" i="149"/>
  <c r="M10" i="149"/>
  <c r="K10" i="149"/>
  <c r="B10" i="149"/>
  <c r="M9" i="149"/>
  <c r="K9" i="149"/>
  <c r="B9" i="149"/>
  <c r="A88" i="148"/>
  <c r="J86" i="148"/>
  <c r="J84" i="148"/>
  <c r="F15" i="148"/>
  <c r="E14" i="148"/>
  <c r="F13" i="148"/>
  <c r="E12" i="148"/>
  <c r="F12" i="148" s="1"/>
  <c r="M11" i="148"/>
  <c r="K11" i="148"/>
  <c r="M10" i="148"/>
  <c r="K10" i="148"/>
  <c r="B10" i="148"/>
  <c r="M9" i="148"/>
  <c r="K9" i="148"/>
  <c r="B9" i="148"/>
  <c r="A88" i="147"/>
  <c r="J86" i="147"/>
  <c r="J84" i="147"/>
  <c r="F15" i="147"/>
  <c r="E14" i="147"/>
  <c r="F13" i="147"/>
  <c r="E12" i="147"/>
  <c r="F12" i="147" s="1"/>
  <c r="M11" i="147"/>
  <c r="K11" i="147"/>
  <c r="M10" i="147"/>
  <c r="K10" i="147"/>
  <c r="B10" i="147"/>
  <c r="M9" i="147"/>
  <c r="K9" i="147"/>
  <c r="B9" i="147"/>
  <c r="A88" i="146"/>
  <c r="J86" i="146"/>
  <c r="J84" i="146"/>
  <c r="F15" i="146"/>
  <c r="E14" i="146"/>
  <c r="F13" i="146"/>
  <c r="E12" i="146"/>
  <c r="F12" i="146" s="1"/>
  <c r="M11" i="146"/>
  <c r="K11" i="146"/>
  <c r="M10" i="146"/>
  <c r="K10" i="146"/>
  <c r="B10" i="146"/>
  <c r="M9" i="146"/>
  <c r="K9" i="146"/>
  <c r="B9" i="146"/>
  <c r="A88" i="145"/>
  <c r="J86" i="145"/>
  <c r="J84" i="145"/>
  <c r="F15" i="145"/>
  <c r="E14" i="145"/>
  <c r="F13" i="145"/>
  <c r="E12" i="145"/>
  <c r="F12" i="145" s="1"/>
  <c r="M11" i="145"/>
  <c r="K11" i="145"/>
  <c r="M10" i="145"/>
  <c r="K10" i="145"/>
  <c r="B10" i="145"/>
  <c r="M9" i="145"/>
  <c r="K9" i="145"/>
  <c r="B9" i="145"/>
  <c r="A88" i="144"/>
  <c r="J86" i="144"/>
  <c r="J84" i="144"/>
  <c r="F15" i="144"/>
  <c r="E14" i="144"/>
  <c r="F13" i="144"/>
  <c r="E12" i="144"/>
  <c r="F12" i="144" s="1"/>
  <c r="M11" i="144"/>
  <c r="K11" i="144"/>
  <c r="M10" i="144"/>
  <c r="K10" i="144"/>
  <c r="B10" i="144"/>
  <c r="M9" i="144"/>
  <c r="K9" i="144"/>
  <c r="B9" i="144"/>
  <c r="A88" i="143"/>
  <c r="J86" i="143"/>
  <c r="J84" i="143"/>
  <c r="F15" i="143"/>
  <c r="E14" i="143"/>
  <c r="F13" i="143"/>
  <c r="E12" i="143"/>
  <c r="F12" i="143" s="1"/>
  <c r="M11" i="143"/>
  <c r="K11" i="143"/>
  <c r="M10" i="143"/>
  <c r="K10" i="143"/>
  <c r="B10" i="143"/>
  <c r="M9" i="143"/>
  <c r="K9" i="143"/>
  <c r="B9" i="143"/>
  <c r="A88" i="142"/>
  <c r="J86" i="142"/>
  <c r="J84" i="142"/>
  <c r="F15" i="142"/>
  <c r="E14" i="142"/>
  <c r="F13" i="142"/>
  <c r="E12" i="142"/>
  <c r="F12" i="142" s="1"/>
  <c r="M11" i="142"/>
  <c r="K11" i="142"/>
  <c r="M10" i="142"/>
  <c r="K10" i="142"/>
  <c r="B10" i="142"/>
  <c r="M9" i="142"/>
  <c r="K9" i="142"/>
  <c r="B9" i="142"/>
  <c r="A88" i="141"/>
  <c r="J86" i="141"/>
  <c r="J84" i="141"/>
  <c r="F15" i="141"/>
  <c r="E14" i="141"/>
  <c r="F13" i="141"/>
  <c r="E12" i="141"/>
  <c r="F12" i="141" s="1"/>
  <c r="M11" i="141"/>
  <c r="K11" i="141"/>
  <c r="M10" i="141"/>
  <c r="K10" i="141"/>
  <c r="B10" i="141"/>
  <c r="M9" i="141"/>
  <c r="K9" i="141"/>
  <c r="B9" i="141"/>
  <c r="A88" i="140"/>
  <c r="J86" i="140"/>
  <c r="J84" i="140"/>
  <c r="F15" i="140"/>
  <c r="E14" i="140"/>
  <c r="F13" i="140"/>
  <c r="E12" i="140"/>
  <c r="F12" i="140" s="1"/>
  <c r="M11" i="140"/>
  <c r="K11" i="140"/>
  <c r="M10" i="140"/>
  <c r="K10" i="140"/>
  <c r="B10" i="140"/>
  <c r="M9" i="140"/>
  <c r="K9" i="140"/>
  <c r="B9" i="140"/>
  <c r="A88" i="139"/>
  <c r="J86" i="139"/>
  <c r="J84" i="139"/>
  <c r="F15" i="139"/>
  <c r="E14" i="139"/>
  <c r="F13" i="139"/>
  <c r="E12" i="139"/>
  <c r="F12" i="139" s="1"/>
  <c r="M11" i="139"/>
  <c r="K11" i="139"/>
  <c r="M10" i="139"/>
  <c r="K10" i="139"/>
  <c r="B10" i="139"/>
  <c r="M9" i="139"/>
  <c r="K9" i="139"/>
  <c r="B9" i="139"/>
  <c r="A88" i="138"/>
  <c r="J86" i="138"/>
  <c r="J84" i="138"/>
  <c r="F15" i="138"/>
  <c r="E14" i="138"/>
  <c r="F13" i="138"/>
  <c r="E12" i="138"/>
  <c r="F12" i="138" s="1"/>
  <c r="M11" i="138"/>
  <c r="K11" i="138"/>
  <c r="M10" i="138"/>
  <c r="K10" i="138"/>
  <c r="B10" i="138"/>
  <c r="M9" i="138"/>
  <c r="K9" i="138"/>
  <c r="B9" i="138"/>
  <c r="A88" i="137"/>
  <c r="J86" i="137"/>
  <c r="J84" i="137"/>
  <c r="F15" i="137"/>
  <c r="E14" i="137"/>
  <c r="F13" i="137"/>
  <c r="E12" i="137"/>
  <c r="F12" i="137" s="1"/>
  <c r="M11" i="137"/>
  <c r="K11" i="137"/>
  <c r="M10" i="137"/>
  <c r="K10" i="137"/>
  <c r="B10" i="137"/>
  <c r="M9" i="137"/>
  <c r="K9" i="137"/>
  <c r="B9" i="137"/>
  <c r="E11" i="136"/>
  <c r="F11" i="136" s="1"/>
  <c r="B8" i="136"/>
  <c r="J8" i="136"/>
  <c r="L8" i="136"/>
  <c r="B9" i="136"/>
  <c r="J9" i="136"/>
  <c r="L9" i="136"/>
  <c r="J10" i="136"/>
  <c r="L10" i="136"/>
  <c r="E12" i="136"/>
  <c r="F52" i="136"/>
  <c r="F54" i="136"/>
  <c r="A55" i="136"/>
  <c r="C10" i="125"/>
  <c r="N10" i="125"/>
  <c r="P10" i="125"/>
  <c r="C11" i="125"/>
  <c r="N11" i="125"/>
  <c r="P11" i="125"/>
  <c r="N12" i="125"/>
  <c r="P12" i="125"/>
  <c r="F13" i="125"/>
  <c r="G13" i="125" s="1"/>
  <c r="F14" i="125"/>
  <c r="M35" i="125"/>
  <c r="M37" i="125"/>
  <c r="B38" i="125"/>
  <c r="C10" i="126"/>
  <c r="J10" i="126"/>
  <c r="L10" i="126"/>
  <c r="C11" i="126"/>
  <c r="J11" i="126"/>
  <c r="L11" i="126"/>
  <c r="J12" i="126"/>
  <c r="L12" i="126"/>
  <c r="F13" i="126"/>
  <c r="G13" i="126" s="1"/>
  <c r="F14" i="126"/>
  <c r="I26" i="126"/>
  <c r="I28" i="126"/>
  <c r="B29" i="126"/>
  <c r="B10" i="127"/>
  <c r="I10" i="127"/>
  <c r="K10" i="127"/>
  <c r="B11" i="127"/>
  <c r="I11" i="127"/>
  <c r="K11" i="127"/>
  <c r="I12" i="127"/>
  <c r="K12" i="127"/>
  <c r="E13" i="127"/>
  <c r="F13" i="127" s="1"/>
  <c r="E14" i="127"/>
  <c r="H31" i="127"/>
  <c r="H33" i="127"/>
  <c r="A34" i="127"/>
  <c r="B9" i="128"/>
  <c r="J9" i="128"/>
  <c r="K9" i="128"/>
  <c r="B10" i="128"/>
  <c r="J10" i="128"/>
  <c r="K10" i="128"/>
  <c r="J11" i="128"/>
  <c r="K11" i="128"/>
  <c r="H41" i="128"/>
  <c r="H43" i="128"/>
  <c r="A44" i="128"/>
  <c r="B8" i="129"/>
  <c r="E8" i="129"/>
  <c r="F8" i="129"/>
  <c r="B9" i="129"/>
  <c r="E9" i="129"/>
  <c r="F9" i="129"/>
  <c r="E10" i="129"/>
  <c r="F10" i="129"/>
  <c r="D12" i="129"/>
  <c r="D47" i="129"/>
  <c r="D49" i="129"/>
  <c r="A50" i="129"/>
  <c r="C7" i="130"/>
  <c r="K7" i="130"/>
  <c r="L7" i="130"/>
  <c r="C8" i="130"/>
  <c r="K8" i="130"/>
  <c r="L8" i="130"/>
  <c r="K9" i="130"/>
  <c r="L9" i="130"/>
  <c r="F10" i="130"/>
  <c r="G10" i="130"/>
  <c r="E22" i="130"/>
  <c r="E24" i="130"/>
  <c r="B26" i="130"/>
  <c r="B6" i="131"/>
  <c r="E6" i="131"/>
  <c r="F6" i="131"/>
  <c r="B7" i="131"/>
  <c r="E7" i="131"/>
  <c r="F7" i="131"/>
  <c r="E8" i="131"/>
  <c r="F8" i="131"/>
  <c r="D9" i="131"/>
  <c r="E9" i="131" s="1"/>
  <c r="D10" i="131"/>
  <c r="D27" i="131"/>
  <c r="D29" i="131"/>
  <c r="A31" i="131"/>
  <c r="B6" i="132"/>
  <c r="I6" i="132"/>
  <c r="K6" i="132"/>
  <c r="B7" i="132"/>
  <c r="I7" i="132"/>
  <c r="K7" i="132"/>
  <c r="I8" i="132"/>
  <c r="K8" i="132"/>
  <c r="D26" i="132"/>
  <c r="D28" i="132"/>
  <c r="A30" i="132"/>
  <c r="B6" i="134"/>
  <c r="I6" i="134"/>
  <c r="K6" i="134"/>
  <c r="B7" i="134"/>
  <c r="I7" i="134"/>
  <c r="K7" i="134"/>
  <c r="I8" i="134"/>
  <c r="K8" i="134"/>
  <c r="D26" i="134"/>
  <c r="D28" i="134"/>
  <c r="A30" i="134"/>
  <c r="C9" i="133"/>
  <c r="N9" i="133"/>
  <c r="P9" i="133"/>
  <c r="C10" i="133"/>
  <c r="N10" i="133"/>
  <c r="P10" i="133"/>
  <c r="N11" i="133"/>
  <c r="P11" i="133"/>
  <c r="F12" i="133"/>
  <c r="G12" i="133" s="1"/>
  <c r="F14" i="133"/>
  <c r="G15" i="133"/>
  <c r="E35" i="133"/>
  <c r="E37" i="133"/>
  <c r="B39" i="133"/>
  <c r="C8" i="135"/>
  <c r="N8" i="135"/>
  <c r="O8" i="135"/>
  <c r="C9" i="135"/>
  <c r="N9" i="135"/>
  <c r="O9" i="135"/>
  <c r="N10" i="135"/>
  <c r="O10" i="135"/>
  <c r="F11" i="135"/>
  <c r="G11" i="135"/>
  <c r="G12" i="135"/>
  <c r="F13" i="135"/>
  <c r="G14" i="135"/>
  <c r="E32" i="135"/>
  <c r="E34" i="135"/>
  <c r="B36" i="135"/>
  <c r="E2" i="124"/>
  <c r="N2" i="124"/>
  <c r="A4" i="124"/>
  <c r="B4" i="124"/>
  <c r="J4" i="124"/>
  <c r="K4" i="124"/>
  <c r="N4" i="124"/>
  <c r="A5" i="124"/>
  <c r="B5" i="124"/>
  <c r="J5" i="124"/>
  <c r="K5" i="124"/>
  <c r="O5" i="124"/>
  <c r="A6" i="124"/>
  <c r="B6" i="124"/>
  <c r="J6" i="124"/>
  <c r="K6" i="124"/>
  <c r="O6" i="124"/>
  <c r="A7" i="124"/>
  <c r="B7" i="124"/>
  <c r="J7" i="124"/>
  <c r="K7" i="124"/>
  <c r="A8" i="124"/>
  <c r="B8" i="124"/>
  <c r="N8" i="124"/>
  <c r="A9" i="124"/>
  <c r="B9" i="124"/>
  <c r="E10" i="124"/>
  <c r="J10" i="124"/>
  <c r="K10" i="124"/>
  <c r="N10" i="124"/>
  <c r="J11" i="124"/>
  <c r="K11" i="124"/>
  <c r="O11" i="124"/>
  <c r="A12" i="124"/>
  <c r="B12" i="124"/>
  <c r="J12" i="124"/>
  <c r="K12" i="124"/>
  <c r="O12" i="124"/>
  <c r="A13" i="124"/>
  <c r="B13" i="124"/>
  <c r="J13" i="124"/>
  <c r="K13" i="124"/>
  <c r="A14" i="124"/>
  <c r="B14" i="124"/>
  <c r="N14" i="124"/>
  <c r="A15" i="124"/>
  <c r="B15" i="124"/>
  <c r="A16" i="124"/>
  <c r="B16" i="124"/>
  <c r="J16" i="124"/>
  <c r="K16" i="124"/>
  <c r="N16" i="124"/>
  <c r="A17" i="124"/>
  <c r="B17" i="124"/>
  <c r="J17" i="124"/>
  <c r="K17" i="124"/>
  <c r="O17" i="124"/>
  <c r="E18" i="124"/>
  <c r="J18" i="124"/>
  <c r="K18" i="124"/>
  <c r="O18" i="124"/>
  <c r="J19" i="124"/>
  <c r="K19" i="124"/>
  <c r="A20" i="124"/>
  <c r="B20" i="124"/>
  <c r="N20" i="124"/>
  <c r="A21" i="124"/>
  <c r="B21" i="124"/>
  <c r="A22" i="124"/>
  <c r="B22" i="124"/>
  <c r="J22" i="124"/>
  <c r="K22" i="124"/>
  <c r="N22" i="124"/>
  <c r="A23" i="124"/>
  <c r="B23" i="124"/>
  <c r="J23" i="124"/>
  <c r="K23" i="124"/>
  <c r="O23" i="124"/>
  <c r="A24" i="124"/>
  <c r="B24" i="124"/>
  <c r="J24" i="124"/>
  <c r="K24" i="124"/>
  <c r="O24" i="124"/>
  <c r="A25" i="124"/>
  <c r="B25" i="124"/>
  <c r="J25" i="124"/>
  <c r="K25" i="124"/>
  <c r="E26" i="124"/>
  <c r="N26" i="124"/>
  <c r="A28" i="124"/>
  <c r="B28" i="124"/>
  <c r="J28" i="124"/>
  <c r="K28" i="124"/>
  <c r="N28" i="124"/>
  <c r="A29" i="124"/>
  <c r="B29" i="124"/>
  <c r="J29" i="124"/>
  <c r="K29" i="124"/>
  <c r="O29" i="124"/>
  <c r="A30" i="124"/>
  <c r="B30" i="124"/>
  <c r="J30" i="124"/>
  <c r="K30" i="124"/>
  <c r="O30" i="124"/>
  <c r="A31" i="124"/>
  <c r="B31" i="124"/>
  <c r="J31" i="124"/>
  <c r="K31" i="124"/>
  <c r="A32" i="124"/>
  <c r="B32" i="124"/>
  <c r="N32" i="124"/>
  <c r="A33" i="124"/>
  <c r="B33" i="124"/>
  <c r="E34" i="124"/>
  <c r="J34" i="124"/>
  <c r="K34" i="124"/>
  <c r="N34" i="124"/>
  <c r="J35" i="124"/>
  <c r="K35" i="124"/>
  <c r="O35" i="124"/>
  <c r="A36" i="124"/>
  <c r="B36" i="124"/>
  <c r="J36" i="124"/>
  <c r="K36" i="124"/>
  <c r="O36" i="124"/>
  <c r="A37" i="124"/>
  <c r="B37" i="124"/>
  <c r="J37" i="124"/>
  <c r="K37" i="124"/>
  <c r="A38" i="124"/>
  <c r="B38" i="124"/>
  <c r="N38" i="124"/>
  <c r="A39" i="124"/>
  <c r="B39" i="124"/>
  <c r="A40" i="124"/>
  <c r="B40" i="124"/>
  <c r="J40" i="124"/>
  <c r="K40" i="124"/>
  <c r="N40" i="124"/>
  <c r="A41" i="124"/>
  <c r="B41" i="124"/>
  <c r="J41" i="124"/>
  <c r="K41" i="124"/>
  <c r="O41" i="124"/>
  <c r="E42" i="124"/>
  <c r="J42" i="124"/>
  <c r="K42" i="124"/>
  <c r="O42" i="124"/>
  <c r="J43" i="124"/>
  <c r="K43" i="124"/>
  <c r="A44" i="124"/>
  <c r="B44" i="124"/>
  <c r="N44" i="124"/>
  <c r="A45" i="124"/>
  <c r="B45" i="124"/>
  <c r="A46" i="124"/>
  <c r="B46" i="124"/>
  <c r="J46" i="124"/>
  <c r="K46" i="124"/>
  <c r="N46" i="124"/>
  <c r="A47" i="124"/>
  <c r="B47" i="124"/>
  <c r="J47" i="124"/>
  <c r="K47" i="124"/>
  <c r="O47" i="124"/>
  <c r="A48" i="124"/>
  <c r="B48" i="124"/>
  <c r="J48" i="124"/>
  <c r="K48" i="124"/>
  <c r="O48" i="124"/>
  <c r="A49" i="124"/>
  <c r="B49" i="124"/>
  <c r="J49" i="124"/>
  <c r="K49" i="124"/>
  <c r="E50" i="124"/>
  <c r="N50" i="124"/>
  <c r="A52" i="124"/>
  <c r="B52" i="124"/>
  <c r="J52" i="124"/>
  <c r="K52" i="124"/>
  <c r="N52" i="124"/>
  <c r="A53" i="124"/>
  <c r="B53" i="124"/>
  <c r="J53" i="124"/>
  <c r="K53" i="124"/>
  <c r="O53" i="124"/>
  <c r="A54" i="124"/>
  <c r="B54" i="124"/>
  <c r="J54" i="124"/>
  <c r="K54" i="124"/>
  <c r="O54" i="124"/>
  <c r="A55" i="124"/>
  <c r="B55" i="124"/>
  <c r="J55" i="124"/>
  <c r="K55" i="124"/>
  <c r="A56" i="124"/>
  <c r="B56" i="124"/>
  <c r="A57" i="124"/>
  <c r="B57" i="124"/>
  <c r="E58" i="124"/>
  <c r="A60" i="124"/>
  <c r="B60" i="124"/>
  <c r="A61" i="124"/>
  <c r="B61" i="124"/>
  <c r="A62" i="124"/>
  <c r="B62" i="124"/>
  <c r="A63" i="124"/>
  <c r="B63" i="124"/>
  <c r="A64" i="124"/>
  <c r="B64" i="124"/>
  <c r="A65" i="124"/>
  <c r="B65" i="124"/>
  <c r="E66" i="124"/>
  <c r="A68" i="124"/>
  <c r="B68" i="124"/>
  <c r="A69" i="124"/>
  <c r="B69" i="124"/>
  <c r="A70" i="124"/>
  <c r="B70" i="124"/>
  <c r="A71" i="124"/>
  <c r="B71" i="124"/>
  <c r="A72" i="124"/>
  <c r="B72" i="124"/>
  <c r="A73" i="124"/>
  <c r="B73" i="124"/>
  <c r="E74" i="124"/>
  <c r="A76" i="124"/>
  <c r="B76" i="124"/>
  <c r="A77" i="124"/>
  <c r="B77" i="124"/>
  <c r="A78" i="124"/>
  <c r="B78" i="124"/>
  <c r="A79" i="124"/>
  <c r="B79" i="124"/>
  <c r="A80" i="124"/>
  <c r="B80" i="124"/>
  <c r="A81" i="124"/>
  <c r="B81" i="124"/>
  <c r="E82" i="124"/>
  <c r="A84" i="124"/>
  <c r="B84" i="124"/>
  <c r="A85" i="124"/>
  <c r="B85" i="124"/>
  <c r="A86" i="124"/>
  <c r="B86" i="124"/>
  <c r="A87" i="124"/>
  <c r="B87" i="124"/>
  <c r="A88" i="124"/>
  <c r="B88" i="124"/>
  <c r="A89" i="124"/>
  <c r="B89" i="124"/>
  <c r="D15" i="15"/>
  <c r="B11" i="222" s="1"/>
  <c r="B9" i="1"/>
  <c r="J9" i="1"/>
  <c r="B10" i="1"/>
  <c r="J10" i="1"/>
  <c r="J11" i="1"/>
  <c r="D12" i="1"/>
  <c r="E12" i="1"/>
  <c r="B28" i="13" s="1"/>
  <c r="D14" i="1"/>
  <c r="G100" i="1"/>
  <c r="G102" i="1"/>
  <c r="B9" i="22"/>
  <c r="J9" i="22"/>
  <c r="B10" i="22"/>
  <c r="J10" i="22"/>
  <c r="J11" i="22"/>
  <c r="D14" i="22"/>
  <c r="E15" i="22"/>
  <c r="G100" i="22"/>
  <c r="G102" i="22"/>
  <c r="B9" i="31"/>
  <c r="J9" i="31"/>
  <c r="B10" i="31"/>
  <c r="J10" i="31"/>
  <c r="J11" i="31"/>
  <c r="D12" i="31"/>
  <c r="E12" i="31"/>
  <c r="E13" i="31"/>
  <c r="D14" i="31"/>
  <c r="E15" i="31"/>
  <c r="G100" i="31"/>
  <c r="G102" i="31"/>
  <c r="B9" i="32"/>
  <c r="J9" i="32"/>
  <c r="B10" i="32"/>
  <c r="J10" i="32"/>
  <c r="J11" i="32"/>
  <c r="D12" i="32"/>
  <c r="E12" i="32"/>
  <c r="E13" i="32"/>
  <c r="D14" i="32"/>
  <c r="E15" i="32"/>
  <c r="G100" i="32"/>
  <c r="G102" i="32"/>
  <c r="B9" i="33"/>
  <c r="J9" i="33"/>
  <c r="B10" i="33"/>
  <c r="J10" i="33"/>
  <c r="J11" i="33"/>
  <c r="D12" i="33"/>
  <c r="E12" i="33"/>
  <c r="E13" i="33"/>
  <c r="D14" i="33"/>
  <c r="E15" i="33"/>
  <c r="G100" i="33"/>
  <c r="G102" i="33"/>
  <c r="B9" i="34"/>
  <c r="J9" i="34"/>
  <c r="B10" i="34"/>
  <c r="J10" i="34"/>
  <c r="J11" i="34"/>
  <c r="D12" i="34"/>
  <c r="E12" i="34"/>
  <c r="E13" i="34"/>
  <c r="D14" i="34"/>
  <c r="E15" i="34"/>
  <c r="G100" i="34"/>
  <c r="G102" i="34"/>
  <c r="B9" i="35"/>
  <c r="J9" i="35"/>
  <c r="B10" i="35"/>
  <c r="J10" i="35"/>
  <c r="J11" i="35"/>
  <c r="D12" i="35"/>
  <c r="E12" i="35"/>
  <c r="E13" i="35"/>
  <c r="D14" i="35"/>
  <c r="E15" i="35"/>
  <c r="G100" i="35"/>
  <c r="G102" i="35"/>
  <c r="B9" i="36"/>
  <c r="J9" i="36"/>
  <c r="B10" i="36"/>
  <c r="J10" i="36"/>
  <c r="J11" i="36"/>
  <c r="D12" i="36"/>
  <c r="E12" i="36"/>
  <c r="E13" i="36"/>
  <c r="D14" i="36"/>
  <c r="E15" i="36"/>
  <c r="G100" i="36"/>
  <c r="G102" i="36"/>
  <c r="B9" i="37"/>
  <c r="J9" i="37"/>
  <c r="B10" i="37"/>
  <c r="J10" i="37"/>
  <c r="J11" i="37"/>
  <c r="D12" i="37"/>
  <c r="E12" i="37"/>
  <c r="E13" i="37"/>
  <c r="D14" i="37"/>
  <c r="E15" i="37"/>
  <c r="G100" i="37"/>
  <c r="G102" i="37"/>
  <c r="B9" i="21"/>
  <c r="J9" i="21"/>
  <c r="B10" i="21"/>
  <c r="J10" i="21"/>
  <c r="J11" i="21"/>
  <c r="D12" i="21"/>
  <c r="E12" i="21"/>
  <c r="E13" i="21"/>
  <c r="D14" i="21"/>
  <c r="E15" i="21"/>
  <c r="G100" i="21"/>
  <c r="G102" i="21"/>
  <c r="B9" i="38"/>
  <c r="J9" i="38"/>
  <c r="B10" i="38"/>
  <c r="J10" i="38"/>
  <c r="J11" i="38"/>
  <c r="D12" i="38"/>
  <c r="E12" i="38"/>
  <c r="E13" i="38"/>
  <c r="D14" i="38"/>
  <c r="E15" i="38"/>
  <c r="G100" i="38"/>
  <c r="G102" i="38"/>
  <c r="B9" i="39"/>
  <c r="J9" i="39"/>
  <c r="B10" i="39"/>
  <c r="J10" i="39"/>
  <c r="J11" i="39"/>
  <c r="D12" i="39"/>
  <c r="E12" i="39"/>
  <c r="E13" i="39"/>
  <c r="D14" i="39"/>
  <c r="E15" i="39"/>
  <c r="G100" i="39"/>
  <c r="G102" i="39"/>
  <c r="B9" i="23"/>
  <c r="J9" i="23"/>
  <c r="B10" i="23"/>
  <c r="J10" i="23"/>
  <c r="J11" i="23"/>
  <c r="D12" i="23"/>
  <c r="E12" i="23"/>
  <c r="E13" i="23"/>
  <c r="D14" i="23"/>
  <c r="E15" i="23"/>
  <c r="G100" i="23"/>
  <c r="G102" i="23"/>
  <c r="B9" i="40"/>
  <c r="J9" i="40"/>
  <c r="B10" i="40"/>
  <c r="J10" i="40"/>
  <c r="J11" i="40"/>
  <c r="D12" i="40"/>
  <c r="E12" i="40"/>
  <c r="E13" i="40"/>
  <c r="D14" i="40"/>
  <c r="E15" i="40"/>
  <c r="G100" i="40"/>
  <c r="G102" i="40"/>
  <c r="B9" i="24"/>
  <c r="J9" i="24"/>
  <c r="B10" i="24"/>
  <c r="J10" i="24"/>
  <c r="J11" i="24"/>
  <c r="D12" i="24"/>
  <c r="E12" i="24"/>
  <c r="E13" i="24"/>
  <c r="D14" i="24"/>
  <c r="E15" i="24"/>
  <c r="G100" i="24"/>
  <c r="G102" i="24"/>
  <c r="B9" i="25"/>
  <c r="J9" i="25"/>
  <c r="B10" i="25"/>
  <c r="J10" i="25"/>
  <c r="J11" i="25"/>
  <c r="D12" i="25"/>
  <c r="E12" i="25"/>
  <c r="E13" i="25"/>
  <c r="D14" i="25"/>
  <c r="E15" i="25"/>
  <c r="G100" i="25"/>
  <c r="G102" i="25"/>
  <c r="B9" i="26"/>
  <c r="J9" i="26"/>
  <c r="B10" i="26"/>
  <c r="J10" i="26"/>
  <c r="J11" i="26"/>
  <c r="D12" i="26"/>
  <c r="E12" i="26"/>
  <c r="E13" i="26"/>
  <c r="D14" i="26"/>
  <c r="E15" i="26"/>
  <c r="G100" i="26"/>
  <c r="G102" i="26"/>
  <c r="B9" i="27"/>
  <c r="J9" i="27"/>
  <c r="B10" i="27"/>
  <c r="J10" i="27"/>
  <c r="J11" i="27"/>
  <c r="D12" i="27"/>
  <c r="E12" i="27"/>
  <c r="E13" i="27"/>
  <c r="D14" i="27"/>
  <c r="E15" i="27"/>
  <c r="G100" i="27"/>
  <c r="G102" i="27"/>
  <c r="B9" i="28"/>
  <c r="J9" i="28"/>
  <c r="B10" i="28"/>
  <c r="J10" i="28"/>
  <c r="J11" i="28"/>
  <c r="D12" i="28"/>
  <c r="E12" i="28"/>
  <c r="E13" i="28"/>
  <c r="D14" i="28"/>
  <c r="E15" i="28"/>
  <c r="G100" i="28"/>
  <c r="G102" i="28"/>
  <c r="B9" i="29"/>
  <c r="J9" i="29"/>
  <c r="B10" i="29"/>
  <c r="J10" i="29"/>
  <c r="J11" i="29"/>
  <c r="D12" i="29"/>
  <c r="E12" i="29"/>
  <c r="E13" i="29"/>
  <c r="D14" i="29"/>
  <c r="E15" i="29"/>
  <c r="G100" i="29"/>
  <c r="G102" i="29"/>
  <c r="B9" i="30"/>
  <c r="J9" i="30"/>
  <c r="B10" i="30"/>
  <c r="J10" i="30"/>
  <c r="J11" i="30"/>
  <c r="D12" i="30"/>
  <c r="E12" i="30"/>
  <c r="E13" i="30"/>
  <c r="D14" i="30"/>
  <c r="E15" i="30"/>
  <c r="G100" i="30"/>
  <c r="G102" i="30"/>
  <c r="B9" i="3"/>
  <c r="M9" i="3"/>
  <c r="N9" i="3"/>
  <c r="B10" i="3"/>
  <c r="M10" i="3"/>
  <c r="N10" i="3"/>
  <c r="A11" i="3"/>
  <c r="M11" i="3"/>
  <c r="N11" i="3"/>
  <c r="E12" i="3"/>
  <c r="F12" i="3"/>
  <c r="E14" i="3"/>
  <c r="G99" i="3"/>
  <c r="G101" i="3"/>
  <c r="A102" i="3"/>
  <c r="B9" i="41"/>
  <c r="M9" i="41"/>
  <c r="N9" i="41"/>
  <c r="B10" i="41"/>
  <c r="M10" i="41"/>
  <c r="N10" i="41"/>
  <c r="A11" i="41"/>
  <c r="M11" i="41"/>
  <c r="N11" i="41"/>
  <c r="E12" i="41"/>
  <c r="F12" i="41" s="1"/>
  <c r="F13" i="41"/>
  <c r="E14" i="41"/>
  <c r="F15" i="41"/>
  <c r="G99" i="41"/>
  <c r="G101" i="41"/>
  <c r="A102" i="41"/>
  <c r="B9" i="50"/>
  <c r="M9" i="50"/>
  <c r="N9" i="50"/>
  <c r="B10" i="50"/>
  <c r="M10" i="50"/>
  <c r="N10" i="50"/>
  <c r="A11" i="50"/>
  <c r="M11" i="50"/>
  <c r="N11" i="50"/>
  <c r="E12" i="50"/>
  <c r="F12" i="50"/>
  <c r="F13" i="50"/>
  <c r="E14" i="50"/>
  <c r="F15" i="50"/>
  <c r="G99" i="50"/>
  <c r="G101" i="50"/>
  <c r="A102" i="50"/>
  <c r="B9" i="51"/>
  <c r="M9" i="51"/>
  <c r="N9" i="51"/>
  <c r="B10" i="51"/>
  <c r="M10" i="51"/>
  <c r="N10" i="51"/>
  <c r="A11" i="51"/>
  <c r="M11" i="51"/>
  <c r="N11" i="51"/>
  <c r="E12" i="51"/>
  <c r="F12" i="51" s="1"/>
  <c r="F13" i="51"/>
  <c r="E14" i="51"/>
  <c r="F15" i="51"/>
  <c r="G99" i="51"/>
  <c r="G101" i="51"/>
  <c r="A102" i="51"/>
  <c r="B9" i="52"/>
  <c r="M9" i="52"/>
  <c r="N9" i="52"/>
  <c r="B10" i="52"/>
  <c r="M10" i="52"/>
  <c r="N10" i="52"/>
  <c r="A11" i="52"/>
  <c r="M11" i="52"/>
  <c r="N11" i="52"/>
  <c r="E12" i="52"/>
  <c r="F12" i="52"/>
  <c r="F13" i="52"/>
  <c r="E14" i="52"/>
  <c r="F15" i="52"/>
  <c r="G99" i="52"/>
  <c r="G101" i="52"/>
  <c r="A102" i="52"/>
  <c r="B9" i="53"/>
  <c r="M9" i="53"/>
  <c r="N9" i="53"/>
  <c r="B10" i="53"/>
  <c r="M10" i="53"/>
  <c r="N10" i="53"/>
  <c r="A11" i="53"/>
  <c r="M11" i="53"/>
  <c r="N11" i="53"/>
  <c r="E12" i="53"/>
  <c r="F12" i="53" s="1"/>
  <c r="F13" i="53"/>
  <c r="E14" i="53"/>
  <c r="F15" i="53"/>
  <c r="G99" i="53"/>
  <c r="G101" i="53"/>
  <c r="A102" i="53"/>
  <c r="B9" i="54"/>
  <c r="M9" i="54"/>
  <c r="N9" i="54"/>
  <c r="B10" i="54"/>
  <c r="M10" i="54"/>
  <c r="N10" i="54"/>
  <c r="A11" i="54"/>
  <c r="M11" i="54"/>
  <c r="N11" i="54"/>
  <c r="E12" i="54"/>
  <c r="F12" i="54"/>
  <c r="F13" i="54"/>
  <c r="E14" i="54"/>
  <c r="F15" i="54"/>
  <c r="G99" i="54"/>
  <c r="G101" i="54"/>
  <c r="A102" i="54"/>
  <c r="B9" i="55"/>
  <c r="M9" i="55"/>
  <c r="N9" i="55"/>
  <c r="B10" i="55"/>
  <c r="M10" i="55"/>
  <c r="N10" i="55"/>
  <c r="A11" i="55"/>
  <c r="M11" i="55"/>
  <c r="N11" i="55"/>
  <c r="E12" i="55"/>
  <c r="F12" i="55" s="1"/>
  <c r="F13" i="55"/>
  <c r="E14" i="55"/>
  <c r="F15" i="55"/>
  <c r="G99" i="55"/>
  <c r="G101" i="55"/>
  <c r="A102" i="55"/>
  <c r="B9" i="56"/>
  <c r="M9" i="56"/>
  <c r="N9" i="56"/>
  <c r="B10" i="56"/>
  <c r="M10" i="56"/>
  <c r="N10" i="56"/>
  <c r="A11" i="56"/>
  <c r="M11" i="56"/>
  <c r="N11" i="56"/>
  <c r="E12" i="56"/>
  <c r="F12" i="56"/>
  <c r="F13" i="56"/>
  <c r="E14" i="56"/>
  <c r="F15" i="56"/>
  <c r="G99" i="56"/>
  <c r="G101" i="56"/>
  <c r="A102" i="56"/>
  <c r="B9" i="57"/>
  <c r="M9" i="57"/>
  <c r="N9" i="57"/>
  <c r="B10" i="57"/>
  <c r="M10" i="57"/>
  <c r="N10" i="57"/>
  <c r="A11" i="57"/>
  <c r="M11" i="57"/>
  <c r="N11" i="57"/>
  <c r="E12" i="57"/>
  <c r="F12" i="57" s="1"/>
  <c r="F13" i="57"/>
  <c r="E14" i="57"/>
  <c r="F15" i="57"/>
  <c r="G99" i="57"/>
  <c r="G101" i="57"/>
  <c r="A102" i="57"/>
  <c r="B9" i="58"/>
  <c r="M9" i="58"/>
  <c r="N9" i="58"/>
  <c r="B10" i="58"/>
  <c r="M10" i="58"/>
  <c r="N10" i="58"/>
  <c r="A11" i="58"/>
  <c r="M11" i="58"/>
  <c r="N11" i="58"/>
  <c r="E12" i="58"/>
  <c r="F12" i="58"/>
  <c r="F13" i="58"/>
  <c r="E14" i="58"/>
  <c r="F15" i="58"/>
  <c r="G99" i="58"/>
  <c r="G101" i="58"/>
  <c r="A102" i="58"/>
  <c r="B9" i="59"/>
  <c r="M9" i="59"/>
  <c r="N9" i="59"/>
  <c r="B10" i="59"/>
  <c r="M10" i="59"/>
  <c r="N10" i="59"/>
  <c r="A11" i="59"/>
  <c r="M11" i="59"/>
  <c r="N11" i="59"/>
  <c r="E12" i="59"/>
  <c r="F12" i="59" s="1"/>
  <c r="F13" i="59"/>
  <c r="E14" i="59"/>
  <c r="F15" i="59"/>
  <c r="G99" i="59"/>
  <c r="G101" i="59"/>
  <c r="A102" i="59"/>
  <c r="B9" i="42"/>
  <c r="M9" i="42"/>
  <c r="N9" i="42"/>
  <c r="B10" i="42"/>
  <c r="M10" i="42"/>
  <c r="N10" i="42"/>
  <c r="A11" i="42"/>
  <c r="M11" i="42"/>
  <c r="N11" i="42"/>
  <c r="E12" i="42"/>
  <c r="F12" i="42"/>
  <c r="F13" i="42"/>
  <c r="E14" i="42"/>
  <c r="F15" i="42"/>
  <c r="G99" i="42"/>
  <c r="G101" i="42"/>
  <c r="A102" i="42"/>
  <c r="B9" i="60"/>
  <c r="M9" i="60"/>
  <c r="N9" i="60"/>
  <c r="B10" i="60"/>
  <c r="M10" i="60"/>
  <c r="N10" i="60"/>
  <c r="A11" i="60"/>
  <c r="M11" i="60"/>
  <c r="N11" i="60"/>
  <c r="E12" i="60"/>
  <c r="F12" i="60" s="1"/>
  <c r="F13" i="60"/>
  <c r="E14" i="60"/>
  <c r="F15" i="60"/>
  <c r="G99" i="60"/>
  <c r="G101" i="60"/>
  <c r="A102" i="60"/>
  <c r="B9" i="43"/>
  <c r="M9" i="43"/>
  <c r="N9" i="43"/>
  <c r="B10" i="43"/>
  <c r="M10" i="43"/>
  <c r="N10" i="43"/>
  <c r="A11" i="43"/>
  <c r="M11" i="43"/>
  <c r="N11" i="43"/>
  <c r="E12" i="43"/>
  <c r="F12" i="43"/>
  <c r="F13" i="43"/>
  <c r="E14" i="43"/>
  <c r="F15" i="43"/>
  <c r="G99" i="43"/>
  <c r="G101" i="43"/>
  <c r="A102" i="43"/>
  <c r="B9" i="44"/>
  <c r="M9" i="44"/>
  <c r="N9" i="44"/>
  <c r="B10" i="44"/>
  <c r="M10" i="44"/>
  <c r="N10" i="44"/>
  <c r="A11" i="44"/>
  <c r="M11" i="44"/>
  <c r="N11" i="44"/>
  <c r="E12" i="44"/>
  <c r="F12" i="44" s="1"/>
  <c r="F13" i="44"/>
  <c r="E14" i="44"/>
  <c r="F15" i="44"/>
  <c r="G99" i="44"/>
  <c r="G101" i="44"/>
  <c r="A102" i="44"/>
  <c r="B9" i="45"/>
  <c r="M9" i="45"/>
  <c r="N9" i="45"/>
  <c r="B10" i="45"/>
  <c r="M10" i="45"/>
  <c r="N10" i="45"/>
  <c r="A11" i="45"/>
  <c r="M11" i="45"/>
  <c r="N11" i="45"/>
  <c r="E12" i="45"/>
  <c r="F12" i="45"/>
  <c r="F13" i="45"/>
  <c r="E14" i="45"/>
  <c r="F15" i="45"/>
  <c r="G99" i="45"/>
  <c r="G101" i="45"/>
  <c r="A102" i="45"/>
  <c r="B9" i="46"/>
  <c r="M9" i="46"/>
  <c r="N9" i="46"/>
  <c r="B10" i="46"/>
  <c r="M10" i="46"/>
  <c r="N10" i="46"/>
  <c r="A11" i="46"/>
  <c r="M11" i="46"/>
  <c r="N11" i="46"/>
  <c r="E12" i="46"/>
  <c r="F12" i="46" s="1"/>
  <c r="F13" i="46"/>
  <c r="E14" i="46"/>
  <c r="F15" i="46"/>
  <c r="G99" i="46"/>
  <c r="G101" i="46"/>
  <c r="A102" i="46"/>
  <c r="B9" i="47"/>
  <c r="M9" i="47"/>
  <c r="N9" i="47"/>
  <c r="B10" i="47"/>
  <c r="M10" i="47"/>
  <c r="N10" i="47"/>
  <c r="A11" i="47"/>
  <c r="M11" i="47"/>
  <c r="N11" i="47"/>
  <c r="E12" i="47"/>
  <c r="F12" i="47"/>
  <c r="F13" i="47"/>
  <c r="E14" i="47"/>
  <c r="F15" i="47"/>
  <c r="G99" i="47"/>
  <c r="G101" i="47"/>
  <c r="A102" i="47"/>
  <c r="B9" i="48"/>
  <c r="M9" i="48"/>
  <c r="N9" i="48"/>
  <c r="B10" i="48"/>
  <c r="M10" i="48"/>
  <c r="N10" i="48"/>
  <c r="A11" i="48"/>
  <c r="M11" i="48"/>
  <c r="N11" i="48"/>
  <c r="E12" i="48"/>
  <c r="F12" i="48" s="1"/>
  <c r="F13" i="48"/>
  <c r="E14" i="48"/>
  <c r="F15" i="48"/>
  <c r="G99" i="48"/>
  <c r="G101" i="48"/>
  <c r="A102" i="48"/>
  <c r="B9" i="49"/>
  <c r="M9" i="49"/>
  <c r="N9" i="49"/>
  <c r="B10" i="49"/>
  <c r="M10" i="49"/>
  <c r="N10" i="49"/>
  <c r="A11" i="49"/>
  <c r="M11" i="49"/>
  <c r="N11" i="49"/>
  <c r="E12" i="49"/>
  <c r="F12" i="49"/>
  <c r="F13" i="49"/>
  <c r="E14" i="49"/>
  <c r="F15" i="49"/>
  <c r="G99" i="49"/>
  <c r="G101" i="49"/>
  <c r="A102" i="49"/>
  <c r="B9" i="5"/>
  <c r="J9" i="5"/>
  <c r="K9" i="5"/>
  <c r="B10" i="5"/>
  <c r="J10" i="5"/>
  <c r="K10" i="5"/>
  <c r="J11" i="5"/>
  <c r="K11" i="5"/>
  <c r="D12" i="5"/>
  <c r="E12" i="5"/>
  <c r="D14" i="5"/>
  <c r="D32" i="185"/>
  <c r="G47" i="179"/>
  <c r="G49" i="179"/>
  <c r="E100" i="5"/>
  <c r="E102" i="5"/>
  <c r="A103" i="5"/>
  <c r="B9" i="61"/>
  <c r="J9" i="61"/>
  <c r="K9" i="61"/>
  <c r="B10" i="61"/>
  <c r="J10" i="61"/>
  <c r="K10" i="61"/>
  <c r="J11" i="61"/>
  <c r="K11" i="61"/>
  <c r="D12" i="61"/>
  <c r="E12" i="61" s="1"/>
  <c r="E13" i="61"/>
  <c r="D14" i="61"/>
  <c r="E15" i="61"/>
  <c r="E100" i="61"/>
  <c r="E102" i="61"/>
  <c r="A103" i="61"/>
  <c r="B9" i="70"/>
  <c r="J9" i="70"/>
  <c r="K9" i="70"/>
  <c r="B10" i="70"/>
  <c r="J10" i="70"/>
  <c r="K10" i="70"/>
  <c r="J11" i="70"/>
  <c r="K11" i="70"/>
  <c r="D12" i="70"/>
  <c r="E12" i="70" s="1"/>
  <c r="E13" i="70"/>
  <c r="D14" i="70"/>
  <c r="E15" i="70"/>
  <c r="E100" i="70"/>
  <c r="E102" i="70"/>
  <c r="A103" i="70"/>
  <c r="B9" i="71"/>
  <c r="J9" i="71"/>
  <c r="K9" i="71"/>
  <c r="B10" i="71"/>
  <c r="J10" i="71"/>
  <c r="K10" i="71"/>
  <c r="J11" i="71"/>
  <c r="K11" i="71"/>
  <c r="D12" i="71"/>
  <c r="E12" i="71" s="1"/>
  <c r="E13" i="71"/>
  <c r="D14" i="71"/>
  <c r="E15" i="71"/>
  <c r="E100" i="71"/>
  <c r="E102" i="71"/>
  <c r="A103" i="71"/>
  <c r="B9" i="72"/>
  <c r="J9" i="72"/>
  <c r="K9" i="72"/>
  <c r="B10" i="72"/>
  <c r="J10" i="72"/>
  <c r="K10" i="72"/>
  <c r="J11" i="72"/>
  <c r="K11" i="72"/>
  <c r="D12" i="72"/>
  <c r="E12" i="72" s="1"/>
  <c r="E13" i="72"/>
  <c r="D14" i="72"/>
  <c r="E15" i="72"/>
  <c r="E100" i="72"/>
  <c r="E102" i="72"/>
  <c r="A103" i="72"/>
  <c r="B9" i="73"/>
  <c r="J9" i="73"/>
  <c r="K9" i="73"/>
  <c r="B10" i="73"/>
  <c r="J10" i="73"/>
  <c r="K10" i="73"/>
  <c r="J11" i="73"/>
  <c r="K11" i="73"/>
  <c r="D12" i="73"/>
  <c r="E12" i="73" s="1"/>
  <c r="E13" i="73"/>
  <c r="D14" i="73"/>
  <c r="E15" i="73"/>
  <c r="E100" i="73"/>
  <c r="E102" i="73"/>
  <c r="A103" i="73"/>
  <c r="B9" i="74"/>
  <c r="J9" i="74"/>
  <c r="K9" i="74"/>
  <c r="B10" i="74"/>
  <c r="J10" i="74"/>
  <c r="K10" i="74"/>
  <c r="J11" i="74"/>
  <c r="K11" i="74"/>
  <c r="D12" i="74"/>
  <c r="E12" i="74" s="1"/>
  <c r="E13" i="74"/>
  <c r="D14" i="74"/>
  <c r="E15" i="74"/>
  <c r="E100" i="74"/>
  <c r="E102" i="74"/>
  <c r="A103" i="74"/>
  <c r="B9" i="75"/>
  <c r="J9" i="75"/>
  <c r="K9" i="75"/>
  <c r="B10" i="75"/>
  <c r="J10" i="75"/>
  <c r="K10" i="75"/>
  <c r="J11" i="75"/>
  <c r="K11" i="75"/>
  <c r="D12" i="75"/>
  <c r="E12" i="75" s="1"/>
  <c r="E13" i="75"/>
  <c r="D14" i="75"/>
  <c r="E15" i="75"/>
  <c r="E100" i="75"/>
  <c r="E102" i="75"/>
  <c r="A103" i="75"/>
  <c r="B9" i="62"/>
  <c r="J9" i="62"/>
  <c r="K9" i="62"/>
  <c r="B10" i="62"/>
  <c r="J10" i="62"/>
  <c r="K10" i="62"/>
  <c r="J11" i="62"/>
  <c r="K11" i="62"/>
  <c r="D12" i="62"/>
  <c r="E12" i="62" s="1"/>
  <c r="E13" i="62"/>
  <c r="D14" i="62"/>
  <c r="E15" i="62"/>
  <c r="E100" i="62"/>
  <c r="E102" i="62"/>
  <c r="A103" i="62"/>
  <c r="B9" i="63"/>
  <c r="J9" i="63"/>
  <c r="K9" i="63"/>
  <c r="B10" i="63"/>
  <c r="J10" i="63"/>
  <c r="K10" i="63"/>
  <c r="J11" i="63"/>
  <c r="K11" i="63"/>
  <c r="D12" i="63"/>
  <c r="E12" i="63" s="1"/>
  <c r="E13" i="63"/>
  <c r="D14" i="63"/>
  <c r="E15" i="63"/>
  <c r="E100" i="63"/>
  <c r="E102" i="63"/>
  <c r="A103" i="63"/>
  <c r="B9" i="64"/>
  <c r="J9" i="64"/>
  <c r="K9" i="64"/>
  <c r="B10" i="64"/>
  <c r="J10" i="64"/>
  <c r="K10" i="64"/>
  <c r="J11" i="64"/>
  <c r="K11" i="64"/>
  <c r="D12" i="64"/>
  <c r="E12" i="64" s="1"/>
  <c r="E13" i="64"/>
  <c r="D14" i="64"/>
  <c r="E15" i="64"/>
  <c r="E100" i="64"/>
  <c r="E102" i="64"/>
  <c r="A103" i="64"/>
  <c r="B9" i="65"/>
  <c r="J9" i="65"/>
  <c r="K9" i="65"/>
  <c r="B10" i="65"/>
  <c r="J10" i="65"/>
  <c r="K10" i="65"/>
  <c r="J11" i="65"/>
  <c r="K11" i="65"/>
  <c r="D12" i="65"/>
  <c r="E12" i="65" s="1"/>
  <c r="E13" i="65"/>
  <c r="D14" i="65"/>
  <c r="E15" i="65"/>
  <c r="E100" i="65"/>
  <c r="E102" i="65"/>
  <c r="A103" i="65"/>
  <c r="B9" i="66"/>
  <c r="J9" i="66"/>
  <c r="K9" i="66"/>
  <c r="B10" i="66"/>
  <c r="J10" i="66"/>
  <c r="K10" i="66"/>
  <c r="J11" i="66"/>
  <c r="K11" i="66"/>
  <c r="D12" i="66"/>
  <c r="E12" i="66" s="1"/>
  <c r="E13" i="66"/>
  <c r="D14" i="66"/>
  <c r="E15" i="66"/>
  <c r="E100" i="66"/>
  <c r="E102" i="66"/>
  <c r="A103" i="66"/>
  <c r="B9" i="67"/>
  <c r="J9" i="67"/>
  <c r="K9" i="67"/>
  <c r="B10" i="67"/>
  <c r="J10" i="67"/>
  <c r="K10" i="67"/>
  <c r="J11" i="67"/>
  <c r="K11" i="67"/>
  <c r="D12" i="67"/>
  <c r="E12" i="67" s="1"/>
  <c r="E13" i="67"/>
  <c r="D14" i="67"/>
  <c r="E15" i="67"/>
  <c r="E100" i="67"/>
  <c r="E102" i="67"/>
  <c r="A103" i="67"/>
  <c r="B9" i="68"/>
  <c r="J9" i="68"/>
  <c r="K9" i="68"/>
  <c r="B10" i="68"/>
  <c r="J10" i="68"/>
  <c r="K10" i="68"/>
  <c r="J11" i="68"/>
  <c r="K11" i="68"/>
  <c r="D12" i="68"/>
  <c r="E12" i="68" s="1"/>
  <c r="E13" i="68"/>
  <c r="D14" i="68"/>
  <c r="E15" i="68"/>
  <c r="E100" i="68"/>
  <c r="E102" i="68"/>
  <c r="A103" i="68"/>
  <c r="B9" i="69"/>
  <c r="J9" i="69"/>
  <c r="K9" i="69"/>
  <c r="B10" i="69"/>
  <c r="J10" i="69"/>
  <c r="K10" i="69"/>
  <c r="J11" i="69"/>
  <c r="K11" i="69"/>
  <c r="D12" i="69"/>
  <c r="E12" i="69" s="1"/>
  <c r="E13" i="69"/>
  <c r="D14" i="69"/>
  <c r="E15" i="69"/>
  <c r="E100" i="69"/>
  <c r="E102" i="69"/>
  <c r="A103" i="69"/>
  <c r="B9" i="6"/>
  <c r="J9" i="6"/>
  <c r="K9" i="6"/>
  <c r="B10" i="6"/>
  <c r="J10" i="6"/>
  <c r="K10" i="6"/>
  <c r="J11" i="6"/>
  <c r="K11" i="6"/>
  <c r="D12" i="6"/>
  <c r="E12" i="6" s="1"/>
  <c r="D14" i="6"/>
  <c r="F97" i="6"/>
  <c r="F99" i="6"/>
  <c r="A101" i="6"/>
  <c r="B9" i="77"/>
  <c r="J9" i="77"/>
  <c r="K9" i="77"/>
  <c r="B10" i="77"/>
  <c r="J10" i="77"/>
  <c r="K10" i="77"/>
  <c r="J11" i="77"/>
  <c r="K11" i="77"/>
  <c r="D12" i="77"/>
  <c r="E12" i="77" s="1"/>
  <c r="E13" i="77"/>
  <c r="D14" i="77"/>
  <c r="E15" i="77"/>
  <c r="F97" i="77"/>
  <c r="F99" i="77"/>
  <c r="A101" i="77"/>
  <c r="B9" i="86"/>
  <c r="J9" i="86"/>
  <c r="K9" i="86"/>
  <c r="B10" i="86"/>
  <c r="J10" i="86"/>
  <c r="K10" i="86"/>
  <c r="J11" i="86"/>
  <c r="K11" i="86"/>
  <c r="D12" i="86"/>
  <c r="E12" i="86" s="1"/>
  <c r="E13" i="86"/>
  <c r="D14" i="86"/>
  <c r="E15" i="86"/>
  <c r="F97" i="86"/>
  <c r="F99" i="86"/>
  <c r="A101" i="86"/>
  <c r="B9" i="87"/>
  <c r="J9" i="87"/>
  <c r="K9" i="87"/>
  <c r="B10" i="87"/>
  <c r="J10" i="87"/>
  <c r="K10" i="87"/>
  <c r="J11" i="87"/>
  <c r="K11" i="87"/>
  <c r="D12" i="87"/>
  <c r="E12" i="87" s="1"/>
  <c r="E13" i="87"/>
  <c r="D14" i="87"/>
  <c r="E15" i="87"/>
  <c r="F97" i="87"/>
  <c r="F99" i="87"/>
  <c r="A101" i="87"/>
  <c r="B9" i="88"/>
  <c r="J9" i="88"/>
  <c r="K9" i="88"/>
  <c r="B10" i="88"/>
  <c r="J10" i="88"/>
  <c r="K10" i="88"/>
  <c r="J11" i="88"/>
  <c r="K11" i="88"/>
  <c r="D12" i="88"/>
  <c r="E12" i="88" s="1"/>
  <c r="E13" i="88"/>
  <c r="D14" i="88"/>
  <c r="E15" i="88"/>
  <c r="F97" i="88"/>
  <c r="F99" i="88"/>
  <c r="A101" i="88"/>
  <c r="B9" i="89"/>
  <c r="J9" i="89"/>
  <c r="K9" i="89"/>
  <c r="B10" i="89"/>
  <c r="J10" i="89"/>
  <c r="K10" i="89"/>
  <c r="J11" i="89"/>
  <c r="K11" i="89"/>
  <c r="D12" i="89"/>
  <c r="E12" i="89" s="1"/>
  <c r="E13" i="89"/>
  <c r="D14" i="89"/>
  <c r="E15" i="89"/>
  <c r="F97" i="89"/>
  <c r="F99" i="89"/>
  <c r="A101" i="89"/>
  <c r="B9" i="90"/>
  <c r="J9" i="90"/>
  <c r="K9" i="90"/>
  <c r="B10" i="90"/>
  <c r="J10" i="90"/>
  <c r="K10" i="90"/>
  <c r="J11" i="90"/>
  <c r="K11" i="90"/>
  <c r="D12" i="90"/>
  <c r="E12" i="90" s="1"/>
  <c r="E13" i="90"/>
  <c r="D14" i="90"/>
  <c r="E15" i="90"/>
  <c r="F97" i="90"/>
  <c r="F99" i="90"/>
  <c r="A101" i="90"/>
  <c r="B9" i="91"/>
  <c r="J9" i="91"/>
  <c r="K9" i="91"/>
  <c r="B10" i="91"/>
  <c r="J10" i="91"/>
  <c r="K10" i="91"/>
  <c r="J11" i="91"/>
  <c r="K11" i="91"/>
  <c r="D12" i="91"/>
  <c r="E12" i="91" s="1"/>
  <c r="E13" i="91"/>
  <c r="D14" i="91"/>
  <c r="E15" i="91"/>
  <c r="F97" i="91"/>
  <c r="F99" i="91"/>
  <c r="A101" i="91"/>
  <c r="B9" i="78"/>
  <c r="J9" i="78"/>
  <c r="K9" i="78"/>
  <c r="B10" i="78"/>
  <c r="J10" i="78"/>
  <c r="K10" i="78"/>
  <c r="J11" i="78"/>
  <c r="K11" i="78"/>
  <c r="D12" i="78"/>
  <c r="E12" i="78" s="1"/>
  <c r="E13" i="78"/>
  <c r="D14" i="78"/>
  <c r="E15" i="78"/>
  <c r="F97" i="78"/>
  <c r="F99" i="78"/>
  <c r="A101" i="78"/>
  <c r="B9" i="79"/>
  <c r="J9" i="79"/>
  <c r="K9" i="79"/>
  <c r="B10" i="79"/>
  <c r="J10" i="79"/>
  <c r="K10" i="79"/>
  <c r="J11" i="79"/>
  <c r="K11" i="79"/>
  <c r="D12" i="79"/>
  <c r="E12" i="79" s="1"/>
  <c r="E13" i="79"/>
  <c r="D14" i="79"/>
  <c r="E15" i="79"/>
  <c r="F97" i="79"/>
  <c r="F99" i="79"/>
  <c r="A101" i="79"/>
  <c r="B9" i="80"/>
  <c r="J9" i="80"/>
  <c r="K9" i="80"/>
  <c r="B10" i="80"/>
  <c r="J10" i="80"/>
  <c r="K10" i="80"/>
  <c r="J11" i="80"/>
  <c r="K11" i="80"/>
  <c r="D12" i="80"/>
  <c r="E12" i="80" s="1"/>
  <c r="E13" i="80"/>
  <c r="D14" i="80"/>
  <c r="E15" i="80"/>
  <c r="F97" i="80"/>
  <c r="F99" i="80"/>
  <c r="A101" i="80"/>
  <c r="B9" i="81"/>
  <c r="J9" i="81"/>
  <c r="K9" i="81"/>
  <c r="B10" i="81"/>
  <c r="J10" i="81"/>
  <c r="K10" i="81"/>
  <c r="J11" i="81"/>
  <c r="K11" i="81"/>
  <c r="D12" i="81"/>
  <c r="E12" i="81" s="1"/>
  <c r="E13" i="81"/>
  <c r="D14" i="81"/>
  <c r="E15" i="81"/>
  <c r="F97" i="81"/>
  <c r="F99" i="81"/>
  <c r="A101" i="81"/>
  <c r="B9" i="82"/>
  <c r="J9" i="82"/>
  <c r="K9" i="82"/>
  <c r="B10" i="82"/>
  <c r="J10" i="82"/>
  <c r="K10" i="82"/>
  <c r="J11" i="82"/>
  <c r="K11" i="82"/>
  <c r="D12" i="82"/>
  <c r="E12" i="82" s="1"/>
  <c r="E13" i="82"/>
  <c r="D14" i="82"/>
  <c r="E15" i="82"/>
  <c r="F97" i="82"/>
  <c r="F99" i="82"/>
  <c r="A101" i="82"/>
  <c r="B9" i="83"/>
  <c r="J9" i="83"/>
  <c r="K9" i="83"/>
  <c r="B10" i="83"/>
  <c r="J10" i="83"/>
  <c r="K10" i="83"/>
  <c r="J11" i="83"/>
  <c r="K11" i="83"/>
  <c r="D12" i="83"/>
  <c r="E12" i="83" s="1"/>
  <c r="E13" i="83"/>
  <c r="D14" i="83"/>
  <c r="E15" i="83"/>
  <c r="F97" i="83"/>
  <c r="F99" i="83"/>
  <c r="A101" i="83"/>
  <c r="B9" i="84"/>
  <c r="J9" i="84"/>
  <c r="K9" i="84"/>
  <c r="B10" i="84"/>
  <c r="J10" i="84"/>
  <c r="K10" i="84"/>
  <c r="J11" i="84"/>
  <c r="K11" i="84"/>
  <c r="D12" i="84"/>
  <c r="E12" i="84" s="1"/>
  <c r="E13" i="84"/>
  <c r="D14" i="84"/>
  <c r="E15" i="84"/>
  <c r="F97" i="84"/>
  <c r="F99" i="84"/>
  <c r="A101" i="84"/>
  <c r="B9" i="85"/>
  <c r="J9" i="85"/>
  <c r="K9" i="85"/>
  <c r="B10" i="85"/>
  <c r="J10" i="85"/>
  <c r="K10" i="85"/>
  <c r="J11" i="85"/>
  <c r="K11" i="85"/>
  <c r="D12" i="85"/>
  <c r="E12" i="85" s="1"/>
  <c r="E13" i="85"/>
  <c r="D14" i="85"/>
  <c r="E15" i="85"/>
  <c r="F97" i="85"/>
  <c r="F99" i="85"/>
  <c r="A101" i="85"/>
  <c r="B9" i="7"/>
  <c r="I9" i="7"/>
  <c r="J9" i="7"/>
  <c r="B10" i="7"/>
  <c r="I10" i="7"/>
  <c r="J10" i="7"/>
  <c r="I11" i="7"/>
  <c r="J11" i="7"/>
  <c r="D12" i="7"/>
  <c r="E12" i="7" s="1"/>
  <c r="E39" i="185"/>
  <c r="G53" i="179"/>
  <c r="B9" i="93"/>
  <c r="I9" i="93"/>
  <c r="J9" i="93"/>
  <c r="B10" i="93"/>
  <c r="I10" i="93"/>
  <c r="J10" i="93"/>
  <c r="I11" i="93"/>
  <c r="J11" i="93"/>
  <c r="D12" i="93"/>
  <c r="E12" i="93" s="1"/>
  <c r="E13" i="93"/>
  <c r="F95" i="93"/>
  <c r="F97" i="93"/>
  <c r="A99" i="93"/>
  <c r="B9" i="4"/>
  <c r="K9" i="4"/>
  <c r="M9" i="4"/>
  <c r="B10" i="4"/>
  <c r="K10" i="4"/>
  <c r="M10" i="4"/>
  <c r="K11" i="4"/>
  <c r="M11" i="4"/>
  <c r="E12" i="4"/>
  <c r="F12" i="4" s="1"/>
  <c r="E14" i="4"/>
  <c r="J84" i="4"/>
  <c r="J86" i="4"/>
  <c r="A88" i="4"/>
  <c r="B9" i="97"/>
  <c r="K9" i="97"/>
  <c r="M9" i="97"/>
  <c r="B10" i="97"/>
  <c r="K10" i="97"/>
  <c r="M10" i="97"/>
  <c r="K11" i="97"/>
  <c r="M11" i="97"/>
  <c r="E12" i="97"/>
  <c r="F12" i="97" s="1"/>
  <c r="F13" i="97"/>
  <c r="E14" i="97"/>
  <c r="F15" i="97"/>
  <c r="J84" i="97"/>
  <c r="J86" i="97"/>
  <c r="A88" i="97"/>
  <c r="B9" i="106"/>
  <c r="K9" i="106"/>
  <c r="M9" i="106"/>
  <c r="B10" i="106"/>
  <c r="K10" i="106"/>
  <c r="M10" i="106"/>
  <c r="K11" i="106"/>
  <c r="M11" i="106"/>
  <c r="E12" i="106"/>
  <c r="F12" i="106" s="1"/>
  <c r="F13" i="106"/>
  <c r="E14" i="106"/>
  <c r="F15" i="106"/>
  <c r="J84" i="106"/>
  <c r="J86" i="106"/>
  <c r="A88" i="106"/>
  <c r="B9" i="98"/>
  <c r="K9" i="98"/>
  <c r="M9" i="98"/>
  <c r="B10" i="98"/>
  <c r="K10" i="98"/>
  <c r="M10" i="98"/>
  <c r="K11" i="98"/>
  <c r="M11" i="98"/>
  <c r="E12" i="98"/>
  <c r="F12" i="98" s="1"/>
  <c r="F13" i="98"/>
  <c r="E14" i="98"/>
  <c r="F15" i="98"/>
  <c r="J84" i="98"/>
  <c r="J86" i="98"/>
  <c r="A88" i="98"/>
  <c r="B9" i="99"/>
  <c r="K9" i="99"/>
  <c r="M9" i="99"/>
  <c r="B10" i="99"/>
  <c r="K10" i="99"/>
  <c r="M10" i="99"/>
  <c r="K11" i="99"/>
  <c r="M11" i="99"/>
  <c r="E12" i="99"/>
  <c r="F12" i="99" s="1"/>
  <c r="F13" i="99"/>
  <c r="E14" i="99"/>
  <c r="F15" i="99"/>
  <c r="J84" i="99"/>
  <c r="J86" i="99"/>
  <c r="A88" i="99"/>
  <c r="B9" i="100"/>
  <c r="K9" i="100"/>
  <c r="M9" i="100"/>
  <c r="B10" i="100"/>
  <c r="K10" i="100"/>
  <c r="M10" i="100"/>
  <c r="K11" i="100"/>
  <c r="M11" i="100"/>
  <c r="E12" i="100"/>
  <c r="F12" i="100" s="1"/>
  <c r="F13" i="100"/>
  <c r="E14" i="100"/>
  <c r="F15" i="100"/>
  <c r="J84" i="100"/>
  <c r="J86" i="100"/>
  <c r="A88" i="100"/>
  <c r="B9" i="101"/>
  <c r="K9" i="101"/>
  <c r="M9" i="101"/>
  <c r="B10" i="101"/>
  <c r="K10" i="101"/>
  <c r="M10" i="101"/>
  <c r="K11" i="101"/>
  <c r="M11" i="101"/>
  <c r="E12" i="101"/>
  <c r="F12" i="101" s="1"/>
  <c r="F13" i="101"/>
  <c r="E14" i="101"/>
  <c r="F15" i="101"/>
  <c r="J84" i="101"/>
  <c r="J86" i="101"/>
  <c r="A88" i="101"/>
  <c r="B9" i="102"/>
  <c r="K9" i="102"/>
  <c r="M9" i="102"/>
  <c r="B10" i="102"/>
  <c r="K10" i="102"/>
  <c r="M10" i="102"/>
  <c r="K11" i="102"/>
  <c r="M11" i="102"/>
  <c r="E12" i="102"/>
  <c r="F12" i="102" s="1"/>
  <c r="F13" i="102"/>
  <c r="E14" i="102"/>
  <c r="F15" i="102"/>
  <c r="J84" i="102"/>
  <c r="J86" i="102"/>
  <c r="A88" i="102"/>
  <c r="B9" i="103"/>
  <c r="K9" i="103"/>
  <c r="M9" i="103"/>
  <c r="B10" i="103"/>
  <c r="K10" i="103"/>
  <c r="M10" i="103"/>
  <c r="K11" i="103"/>
  <c r="M11" i="103"/>
  <c r="E12" i="103"/>
  <c r="F12" i="103" s="1"/>
  <c r="F13" i="103"/>
  <c r="E14" i="103"/>
  <c r="F15" i="103"/>
  <c r="J84" i="103"/>
  <c r="J86" i="103"/>
  <c r="A88" i="103"/>
  <c r="B9" i="104"/>
  <c r="K9" i="104"/>
  <c r="M9" i="104"/>
  <c r="B10" i="104"/>
  <c r="K10" i="104"/>
  <c r="M10" i="104"/>
  <c r="K11" i="104"/>
  <c r="M11" i="104"/>
  <c r="E12" i="104"/>
  <c r="F12" i="104" s="1"/>
  <c r="F13" i="104"/>
  <c r="E14" i="104"/>
  <c r="F15" i="104"/>
  <c r="J84" i="104"/>
  <c r="J86" i="104"/>
  <c r="A88" i="104"/>
  <c r="B9" i="105"/>
  <c r="K9" i="105"/>
  <c r="M9" i="105"/>
  <c r="B10" i="105"/>
  <c r="K10" i="105"/>
  <c r="M10" i="105"/>
  <c r="K11" i="105"/>
  <c r="M11" i="105"/>
  <c r="E12" i="105"/>
  <c r="F12" i="105" s="1"/>
  <c r="F13" i="105"/>
  <c r="E14" i="105"/>
  <c r="F15" i="105"/>
  <c r="J84" i="105"/>
  <c r="J86" i="105"/>
  <c r="A88" i="105"/>
  <c r="B9" i="10"/>
  <c r="K9" i="10"/>
  <c r="M9" i="10"/>
  <c r="B10" i="10"/>
  <c r="K10" i="10"/>
  <c r="M10" i="10"/>
  <c r="K11" i="10"/>
  <c r="M11" i="10"/>
  <c r="E12" i="10"/>
  <c r="F12" i="10" s="1"/>
  <c r="E14" i="10"/>
  <c r="J84" i="10"/>
  <c r="J86" i="10"/>
  <c r="A88" i="10"/>
  <c r="B9" i="107"/>
  <c r="K9" i="107"/>
  <c r="M9" i="107"/>
  <c r="B10" i="107"/>
  <c r="K10" i="107"/>
  <c r="M10" i="107"/>
  <c r="K11" i="107"/>
  <c r="M11" i="107"/>
  <c r="E12" i="107"/>
  <c r="F12" i="107" s="1"/>
  <c r="F13" i="107"/>
  <c r="E14" i="107"/>
  <c r="F15" i="107"/>
  <c r="J84" i="107"/>
  <c r="J86" i="107"/>
  <c r="A88" i="107"/>
  <c r="B9" i="116"/>
  <c r="K9" i="116"/>
  <c r="M9" i="116"/>
  <c r="B10" i="116"/>
  <c r="K10" i="116"/>
  <c r="M10" i="116"/>
  <c r="K11" i="116"/>
  <c r="M11" i="116"/>
  <c r="E12" i="116"/>
  <c r="F12" i="116" s="1"/>
  <c r="F13" i="116"/>
  <c r="E14" i="116"/>
  <c r="F15" i="116"/>
  <c r="J84" i="116"/>
  <c r="J86" i="116"/>
  <c r="A88" i="116"/>
  <c r="B9" i="108"/>
  <c r="K9" i="108"/>
  <c r="M9" i="108"/>
  <c r="B10" i="108"/>
  <c r="K10" i="108"/>
  <c r="M10" i="108"/>
  <c r="K11" i="108"/>
  <c r="M11" i="108"/>
  <c r="E12" i="108"/>
  <c r="F12" i="108" s="1"/>
  <c r="F13" i="108"/>
  <c r="E14" i="108"/>
  <c r="F15" i="108"/>
  <c r="J84" i="108"/>
  <c r="J86" i="108"/>
  <c r="A88" i="108"/>
  <c r="B9" i="109"/>
  <c r="K9" i="109"/>
  <c r="M9" i="109"/>
  <c r="B10" i="109"/>
  <c r="K10" i="109"/>
  <c r="M10" i="109"/>
  <c r="K11" i="109"/>
  <c r="M11" i="109"/>
  <c r="E12" i="109"/>
  <c r="F12" i="109" s="1"/>
  <c r="F13" i="109"/>
  <c r="E14" i="109"/>
  <c r="F15" i="109"/>
  <c r="J84" i="109"/>
  <c r="J86" i="109"/>
  <c r="A88" i="109"/>
  <c r="B9" i="110"/>
  <c r="K9" i="110"/>
  <c r="M9" i="110"/>
  <c r="B10" i="110"/>
  <c r="K10" i="110"/>
  <c r="M10" i="110"/>
  <c r="K11" i="110"/>
  <c r="M11" i="110"/>
  <c r="E12" i="110"/>
  <c r="F12" i="110" s="1"/>
  <c r="F13" i="110"/>
  <c r="E14" i="110"/>
  <c r="F15" i="110"/>
  <c r="J84" i="110"/>
  <c r="J86" i="110"/>
  <c r="A88" i="110"/>
  <c r="B9" i="111"/>
  <c r="K9" i="111"/>
  <c r="M9" i="111"/>
  <c r="B10" i="111"/>
  <c r="K10" i="111"/>
  <c r="M10" i="111"/>
  <c r="K11" i="111"/>
  <c r="M11" i="111"/>
  <c r="E12" i="111"/>
  <c r="F12" i="111" s="1"/>
  <c r="F13" i="111"/>
  <c r="E14" i="111"/>
  <c r="F15" i="111"/>
  <c r="J84" i="111"/>
  <c r="J86" i="111"/>
  <c r="A88" i="111"/>
  <c r="B9" i="112"/>
  <c r="K9" i="112"/>
  <c r="M9" i="112"/>
  <c r="B10" i="112"/>
  <c r="K10" i="112"/>
  <c r="M10" i="112"/>
  <c r="K11" i="112"/>
  <c r="M11" i="112"/>
  <c r="E12" i="112"/>
  <c r="F12" i="112" s="1"/>
  <c r="F13" i="112"/>
  <c r="E14" i="112"/>
  <c r="F15" i="112"/>
  <c r="J84" i="112"/>
  <c r="J86" i="112"/>
  <c r="A88" i="112"/>
  <c r="B9" i="113"/>
  <c r="K9" i="113"/>
  <c r="M9" i="113"/>
  <c r="B10" i="113"/>
  <c r="K10" i="113"/>
  <c r="M10" i="113"/>
  <c r="K11" i="113"/>
  <c r="M11" i="113"/>
  <c r="E12" i="113"/>
  <c r="F12" i="113" s="1"/>
  <c r="F13" i="113"/>
  <c r="E14" i="113"/>
  <c r="F15" i="113"/>
  <c r="J84" i="113"/>
  <c r="J86" i="113"/>
  <c r="A88" i="113"/>
  <c r="B9" i="114"/>
  <c r="K9" i="114"/>
  <c r="M9" i="114"/>
  <c r="B10" i="114"/>
  <c r="K10" i="114"/>
  <c r="M10" i="114"/>
  <c r="K11" i="114"/>
  <c r="M11" i="114"/>
  <c r="E12" i="114"/>
  <c r="F12" i="114" s="1"/>
  <c r="F13" i="114"/>
  <c r="E14" i="114"/>
  <c r="F15" i="114"/>
  <c r="J84" i="114"/>
  <c r="J86" i="114"/>
  <c r="A88" i="114"/>
  <c r="B9" i="115"/>
  <c r="K9" i="115"/>
  <c r="M9" i="115"/>
  <c r="B10" i="115"/>
  <c r="K10" i="115"/>
  <c r="M10" i="115"/>
  <c r="K11" i="115"/>
  <c r="M11" i="115"/>
  <c r="E12" i="115"/>
  <c r="F12" i="115" s="1"/>
  <c r="F13" i="115"/>
  <c r="E14" i="115"/>
  <c r="F15" i="115"/>
  <c r="J84" i="115"/>
  <c r="J86" i="115"/>
  <c r="A88" i="115"/>
  <c r="B9" i="9"/>
  <c r="M9" i="9"/>
  <c r="N9" i="9"/>
  <c r="B10" i="9"/>
  <c r="M10" i="9"/>
  <c r="N10" i="9"/>
  <c r="M11" i="9"/>
  <c r="N11" i="9"/>
  <c r="E12" i="9"/>
  <c r="F12" i="9" s="1"/>
  <c r="E14" i="9"/>
  <c r="J41" i="9"/>
  <c r="A44" i="9"/>
  <c r="J43" i="9"/>
  <c r="B9" i="117"/>
  <c r="M9" i="117"/>
  <c r="N9" i="117"/>
  <c r="B10" i="117"/>
  <c r="M10" i="117"/>
  <c r="N10" i="117"/>
  <c r="M11" i="117"/>
  <c r="N11" i="117"/>
  <c r="E12" i="117"/>
  <c r="F12" i="117" s="1"/>
  <c r="F13" i="117"/>
  <c r="E14" i="117"/>
  <c r="F15" i="117"/>
  <c r="J41" i="117"/>
  <c r="A44" i="117"/>
  <c r="J43" i="117"/>
  <c r="B9" i="118"/>
  <c r="M9" i="118"/>
  <c r="N9" i="118"/>
  <c r="B10" i="118"/>
  <c r="M10" i="118"/>
  <c r="N10" i="118"/>
  <c r="M11" i="118"/>
  <c r="N11" i="118"/>
  <c r="E12" i="118"/>
  <c r="F12" i="118" s="1"/>
  <c r="F13" i="118"/>
  <c r="E14" i="118"/>
  <c r="F15" i="118"/>
  <c r="J41" i="118"/>
  <c r="A44" i="118"/>
  <c r="J43" i="118"/>
  <c r="B9" i="11"/>
  <c r="M9" i="11"/>
  <c r="N9" i="11"/>
  <c r="B10" i="11"/>
  <c r="M10" i="11"/>
  <c r="N10" i="11"/>
  <c r="M11" i="11"/>
  <c r="N11" i="11"/>
  <c r="E12" i="11"/>
  <c r="F12" i="11" s="1"/>
  <c r="E14" i="11"/>
  <c r="J41" i="11"/>
  <c r="A44" i="11"/>
  <c r="J43" i="11"/>
  <c r="B9" i="119"/>
  <c r="M9" i="119"/>
  <c r="N9" i="119"/>
  <c r="B10" i="119"/>
  <c r="M10" i="119"/>
  <c r="N10" i="119"/>
  <c r="M11" i="119"/>
  <c r="N11" i="119"/>
  <c r="E12" i="119"/>
  <c r="F12" i="119" s="1"/>
  <c r="F13" i="119"/>
  <c r="E14" i="119"/>
  <c r="F15" i="119"/>
  <c r="J41" i="119"/>
  <c r="A44" i="119"/>
  <c r="J43" i="119"/>
  <c r="B9" i="120"/>
  <c r="M9" i="120"/>
  <c r="N9" i="120"/>
  <c r="B10" i="120"/>
  <c r="M10" i="120"/>
  <c r="N10" i="120"/>
  <c r="M11" i="120"/>
  <c r="N11" i="120"/>
  <c r="E12" i="120"/>
  <c r="F12" i="120" s="1"/>
  <c r="F13" i="120"/>
  <c r="E14" i="120"/>
  <c r="F15" i="120"/>
  <c r="J41" i="120"/>
  <c r="A44" i="120"/>
  <c r="J43" i="120"/>
  <c r="D47" i="14"/>
  <c r="D74" i="14"/>
  <c r="E74" i="14"/>
  <c r="B23" i="13"/>
  <c r="B24" i="13"/>
  <c r="G24" i="13"/>
  <c r="H24" i="13"/>
  <c r="H25" i="13"/>
  <c r="G26" i="13"/>
  <c r="A28" i="13"/>
  <c r="A30" i="13"/>
  <c r="O28" i="124"/>
  <c r="O40" i="124"/>
  <c r="D49" i="14"/>
  <c r="A11" i="138"/>
  <c r="A11" i="108"/>
  <c r="A11" i="142"/>
  <c r="A11" i="151"/>
  <c r="B9" i="130"/>
  <c r="A11" i="154"/>
  <c r="A11" i="115"/>
  <c r="A12" i="127"/>
  <c r="A11" i="113"/>
  <c r="A11" i="158"/>
  <c r="A11" i="157"/>
  <c r="A11" i="141"/>
  <c r="A11" i="128"/>
  <c r="A11" i="161"/>
  <c r="A11" i="103"/>
  <c r="B12" i="126"/>
  <c r="A11" i="139"/>
  <c r="A12" i="199"/>
  <c r="A11" i="111"/>
  <c r="A11" i="99"/>
  <c r="A11" i="153"/>
  <c r="A11" i="156"/>
  <c r="A11" i="101"/>
  <c r="A11" i="145"/>
  <c r="A10" i="135"/>
  <c r="B12" i="125"/>
  <c r="A11" i="143"/>
  <c r="A11" i="150"/>
  <c r="A11" i="112"/>
  <c r="A8" i="134"/>
  <c r="A10" i="129"/>
  <c r="A9" i="198"/>
  <c r="A11" i="152"/>
  <c r="A11" i="97"/>
  <c r="A11" i="102"/>
  <c r="A11" i="159"/>
  <c r="A11" i="146"/>
  <c r="A11" i="104"/>
  <c r="A11" i="155"/>
  <c r="A11" i="4"/>
  <c r="A11" i="100"/>
  <c r="A11" i="137"/>
  <c r="A11" i="160"/>
  <c r="A11" i="109"/>
  <c r="A11" i="116"/>
  <c r="A11" i="11" s="1"/>
  <c r="A11" i="98"/>
  <c r="A11" i="148"/>
  <c r="A10" i="136"/>
  <c r="B11" i="133"/>
  <c r="A11" i="10"/>
  <c r="A8" i="131"/>
  <c r="A8" i="132"/>
  <c r="A11" i="110"/>
  <c r="A11" i="106"/>
  <c r="A11" i="105"/>
  <c r="A11" i="147"/>
  <c r="A11" i="149"/>
  <c r="A11" i="107"/>
  <c r="A11" i="140"/>
  <c r="A11" i="144"/>
  <c r="A11" i="114"/>
  <c r="D85" i="3"/>
  <c r="K85" i="3"/>
  <c r="M85" i="3"/>
  <c r="J85" i="3"/>
  <c r="L85" i="3"/>
  <c r="F5" i="124"/>
  <c r="F6" i="124"/>
  <c r="F7" i="124"/>
  <c r="F8" i="124"/>
  <c r="F56" i="124"/>
  <c r="F62" i="124"/>
  <c r="F88" i="124"/>
  <c r="G44" i="179"/>
  <c r="F45" i="124"/>
  <c r="F64" i="124"/>
  <c r="F80" i="124"/>
  <c r="F22" i="124"/>
  <c r="F31" i="124"/>
  <c r="F39" i="124"/>
  <c r="F85" i="124"/>
  <c r="F37" i="124"/>
  <c r="F29" i="124"/>
  <c r="F47" i="124"/>
  <c r="F63" i="124"/>
  <c r="F61" i="124"/>
  <c r="F21" i="124"/>
  <c r="F77" i="124"/>
  <c r="F84" i="124"/>
  <c r="F68" i="124"/>
  <c r="F72" i="124"/>
  <c r="F32" i="124"/>
  <c r="F40" i="124"/>
  <c r="F24" i="124"/>
  <c r="G45" i="179"/>
  <c r="F15" i="124"/>
  <c r="F13" i="124"/>
  <c r="F87" i="124"/>
  <c r="F23" i="124"/>
  <c r="F78" i="124"/>
  <c r="F36" i="124"/>
  <c r="F28" i="124"/>
  <c r="F14" i="124"/>
  <c r="F71" i="124"/>
  <c r="F12" i="124"/>
  <c r="F70" i="124"/>
  <c r="F69" i="124"/>
  <c r="F46" i="124"/>
  <c r="F86" i="124"/>
  <c r="F30" i="124"/>
  <c r="F38" i="124"/>
  <c r="F16" i="124"/>
  <c r="F55" i="124"/>
  <c r="F54" i="124"/>
  <c r="F48" i="124"/>
  <c r="G30" i="185"/>
  <c r="F79" i="124"/>
  <c r="F53" i="124"/>
  <c r="E4" i="124"/>
  <c r="E44" i="124"/>
  <c r="E84" i="124"/>
  <c r="E20" i="124"/>
  <c r="E60" i="124"/>
  <c r="E76" i="124"/>
  <c r="E52" i="124"/>
  <c r="E28" i="124"/>
  <c r="E36" i="124"/>
  <c r="E68" i="124"/>
  <c r="E12" i="124"/>
  <c r="D46" i="14"/>
  <c r="F20" i="124"/>
  <c r="F60" i="124"/>
  <c r="I41" i="226"/>
  <c r="I47" i="226"/>
  <c r="I53" i="226"/>
  <c r="I57" i="226"/>
  <c r="I41" i="225"/>
  <c r="I47" i="225"/>
  <c r="I53" i="225"/>
  <c r="I57" i="225"/>
  <c r="I41" i="224"/>
  <c r="I47" i="224"/>
  <c r="I53" i="224"/>
  <c r="I41" i="223"/>
  <c r="I53" i="223"/>
  <c r="I41" i="222"/>
  <c r="I53" i="222"/>
  <c r="I41" i="221"/>
  <c r="I53" i="221"/>
  <c r="I41" i="220"/>
  <c r="I53" i="220"/>
  <c r="I57" i="220"/>
  <c r="I41" i="219"/>
  <c r="I47" i="219"/>
  <c r="I53" i="219"/>
  <c r="I57" i="219"/>
  <c r="I41" i="218"/>
  <c r="I47" i="218"/>
  <c r="I53" i="218"/>
  <c r="I57" i="218"/>
  <c r="I41" i="217"/>
  <c r="I47" i="217"/>
  <c r="I53" i="217"/>
  <c r="I57" i="217"/>
  <c r="I41" i="216"/>
  <c r="I47" i="216"/>
  <c r="I53" i="216"/>
  <c r="I57" i="216"/>
  <c r="I41" i="215"/>
  <c r="I47" i="215"/>
  <c r="I53" i="215"/>
  <c r="I57" i="215"/>
  <c r="I41" i="214"/>
  <c r="I47" i="214"/>
  <c r="I53" i="214"/>
  <c r="I57" i="214"/>
  <c r="I41" i="213"/>
  <c r="I47" i="213"/>
  <c r="I53" i="213"/>
  <c r="I57" i="213"/>
  <c r="I41" i="212"/>
  <c r="I47" i="212"/>
  <c r="I53" i="212"/>
  <c r="I57" i="212"/>
  <c r="I41" i="211"/>
  <c r="I47" i="211"/>
  <c r="I53" i="211"/>
  <c r="I57" i="211"/>
  <c r="I41" i="210"/>
  <c r="I47" i="210"/>
  <c r="I53" i="210"/>
  <c r="I57" i="210"/>
  <c r="I41" i="209"/>
  <c r="I47" i="209"/>
  <c r="I53" i="209"/>
  <c r="I57" i="209"/>
  <c r="I41" i="208"/>
  <c r="I47" i="208"/>
  <c r="I53" i="208"/>
  <c r="I57" i="208"/>
  <c r="I41" i="207"/>
  <c r="I47" i="207"/>
  <c r="M55" i="207"/>
  <c r="M59" i="207"/>
  <c r="M43" i="206"/>
  <c r="M45" i="206"/>
  <c r="M51" i="206"/>
  <c r="M55" i="206"/>
  <c r="M59" i="206"/>
  <c r="M61" i="206"/>
  <c r="M35" i="205"/>
  <c r="M37" i="205"/>
  <c r="M39" i="205"/>
  <c r="M43" i="205"/>
  <c r="M45" i="205"/>
  <c r="M49" i="205"/>
  <c r="M51" i="205"/>
  <c r="M55" i="205"/>
  <c r="M59" i="205"/>
  <c r="M35" i="204"/>
  <c r="M37" i="204"/>
  <c r="M39" i="204"/>
  <c r="M43" i="204"/>
  <c r="M45" i="204"/>
  <c r="M49" i="204"/>
  <c r="M51" i="204"/>
  <c r="M55" i="204"/>
  <c r="M59" i="204"/>
  <c r="M61" i="204"/>
  <c r="M55" i="107"/>
  <c r="M59" i="107"/>
  <c r="M61" i="107"/>
  <c r="M35" i="305"/>
  <c r="M37" i="305"/>
  <c r="M39" i="305"/>
  <c r="M43" i="305"/>
  <c r="M45" i="305"/>
  <c r="M49" i="305"/>
  <c r="M51" i="305"/>
  <c r="M55" i="305"/>
  <c r="M59" i="305"/>
  <c r="M61" i="305"/>
  <c r="M35" i="304"/>
  <c r="M37" i="304"/>
  <c r="M39" i="304"/>
  <c r="M43" i="304"/>
  <c r="M45" i="304"/>
  <c r="M51" i="304"/>
  <c r="M55" i="304"/>
  <c r="M59" i="304"/>
  <c r="M61" i="304"/>
  <c r="M33" i="303"/>
  <c r="I50" i="203"/>
  <c r="I30" i="202"/>
  <c r="I50" i="202"/>
  <c r="I30" i="116"/>
  <c r="I50" i="116"/>
  <c r="I30" i="115"/>
  <c r="I50" i="115"/>
  <c r="I30" i="114"/>
  <c r="I29" i="114" s="1"/>
  <c r="I50" i="114"/>
  <c r="I30" i="113"/>
  <c r="I50" i="113"/>
  <c r="I30" i="112"/>
  <c r="I50" i="112"/>
  <c r="I30" i="111"/>
  <c r="I50" i="111"/>
  <c r="I30" i="110"/>
  <c r="I50" i="110"/>
  <c r="I30" i="109"/>
  <c r="I50" i="109"/>
  <c r="I30" i="108"/>
  <c r="I50" i="108"/>
  <c r="I30" i="107"/>
  <c r="I50" i="107"/>
  <c r="M42" i="303"/>
  <c r="M44" i="303"/>
  <c r="M54" i="303"/>
  <c r="M56" i="303"/>
  <c r="M58" i="303"/>
  <c r="M60" i="303"/>
  <c r="M32" i="302"/>
  <c r="M36" i="302"/>
  <c r="M38" i="302"/>
  <c r="M40" i="302"/>
  <c r="M42" i="302"/>
  <c r="M44" i="302"/>
  <c r="M46" i="302"/>
  <c r="M48" i="302"/>
  <c r="M52" i="302"/>
  <c r="M54" i="302"/>
  <c r="M56" i="302"/>
  <c r="M58" i="302"/>
  <c r="M60" i="302"/>
  <c r="M32" i="301"/>
  <c r="M36" i="301"/>
  <c r="M38" i="301"/>
  <c r="M40" i="301"/>
  <c r="M42" i="301"/>
  <c r="M44" i="301"/>
  <c r="M46" i="301"/>
  <c r="M48" i="301"/>
  <c r="M54" i="301"/>
  <c r="M58" i="301"/>
  <c r="M60" i="301"/>
  <c r="M32" i="300"/>
  <c r="M36" i="300"/>
  <c r="M38" i="300"/>
  <c r="M40" i="300"/>
  <c r="M42" i="300"/>
  <c r="M44" i="300"/>
  <c r="M46" i="300"/>
  <c r="M48" i="300"/>
  <c r="M54" i="300"/>
  <c r="M56" i="300"/>
  <c r="M58" i="300"/>
  <c r="M60" i="300"/>
  <c r="M32" i="299"/>
  <c r="M36" i="299"/>
  <c r="M38" i="299"/>
  <c r="M40" i="299"/>
  <c r="M42" i="299"/>
  <c r="M44" i="299"/>
  <c r="M52" i="299"/>
  <c r="M54" i="299"/>
  <c r="M56" i="299"/>
  <c r="M58" i="299"/>
  <c r="M60" i="299"/>
  <c r="M32" i="298"/>
  <c r="M36" i="298"/>
  <c r="M38" i="298"/>
  <c r="M40" i="298"/>
  <c r="M42" i="298"/>
  <c r="M44" i="298"/>
  <c r="M46" i="298"/>
  <c r="M48" i="298"/>
  <c r="M52" i="298"/>
  <c r="M54" i="298"/>
  <c r="M56" i="298"/>
  <c r="M58" i="298"/>
  <c r="M60" i="298"/>
  <c r="M32" i="297"/>
  <c r="M36" i="297"/>
  <c r="M38" i="297"/>
  <c r="M40" i="297"/>
  <c r="M42" i="297"/>
  <c r="M44" i="297"/>
  <c r="M46" i="297"/>
  <c r="M48" i="297"/>
  <c r="M52" i="297"/>
  <c r="M54" i="297"/>
  <c r="M56" i="297"/>
  <c r="M58" i="297"/>
  <c r="M60" i="297"/>
  <c r="M32" i="296"/>
  <c r="M36" i="296"/>
  <c r="M38" i="296"/>
  <c r="M40" i="296"/>
  <c r="M42" i="296"/>
  <c r="M44" i="296"/>
  <c r="M46" i="296"/>
  <c r="M48" i="296"/>
  <c r="M52" i="296"/>
  <c r="M54" i="296"/>
  <c r="M56" i="296"/>
  <c r="M60" i="296"/>
  <c r="M32" i="295"/>
  <c r="M38" i="295"/>
  <c r="M42" i="295"/>
  <c r="M44" i="295"/>
  <c r="M46" i="295"/>
  <c r="M48" i="295"/>
  <c r="M52" i="295"/>
  <c r="M54" i="295"/>
  <c r="M56" i="295"/>
  <c r="M58" i="295"/>
  <c r="M60" i="295"/>
  <c r="I30" i="294"/>
  <c r="M32" i="294"/>
  <c r="M36" i="294"/>
  <c r="M38" i="294"/>
  <c r="M40" i="294"/>
  <c r="M42" i="294"/>
  <c r="M44" i="294"/>
  <c r="M46" i="294"/>
  <c r="M48" i="294"/>
  <c r="I50" i="294"/>
  <c r="M52" i="294"/>
  <c r="M54" i="294"/>
  <c r="M56" i="294"/>
  <c r="M58" i="294"/>
  <c r="M60" i="294"/>
  <c r="M32" i="293"/>
  <c r="M36" i="293"/>
  <c r="M38" i="293"/>
  <c r="M40" i="293"/>
  <c r="M44" i="293"/>
  <c r="M46" i="293"/>
  <c r="M48" i="293"/>
  <c r="M52" i="293"/>
  <c r="M54" i="293"/>
  <c r="M56" i="293"/>
  <c r="M58" i="293"/>
  <c r="M60" i="293"/>
  <c r="M32" i="292"/>
  <c r="M36" i="292"/>
  <c r="M38" i="292"/>
  <c r="M40" i="292"/>
  <c r="M42" i="292"/>
  <c r="M44" i="292"/>
  <c r="M46" i="292"/>
  <c r="M48" i="292"/>
  <c r="M52" i="292"/>
  <c r="M54" i="292"/>
  <c r="M56" i="292"/>
  <c r="M58" i="292"/>
  <c r="M60" i="292"/>
  <c r="M32" i="291"/>
  <c r="M36" i="291"/>
  <c r="M38" i="291"/>
  <c r="M40" i="291"/>
  <c r="M42" i="291"/>
  <c r="M44" i="291"/>
  <c r="M46" i="291"/>
  <c r="M48" i="291"/>
  <c r="M52" i="291"/>
  <c r="M32" i="161"/>
  <c r="M36" i="161"/>
  <c r="M38" i="161"/>
  <c r="M40" i="161"/>
  <c r="M42" i="161"/>
  <c r="M44" i="161"/>
  <c r="M46" i="161"/>
  <c r="M48" i="161"/>
  <c r="M52" i="161"/>
  <c r="M60" i="161"/>
  <c r="M36" i="160"/>
  <c r="M38" i="160"/>
  <c r="M48" i="160"/>
  <c r="M52" i="160"/>
  <c r="M54" i="160"/>
  <c r="M56" i="160"/>
  <c r="M58" i="160"/>
  <c r="M60" i="160"/>
  <c r="M32" i="159"/>
  <c r="M36" i="159"/>
  <c r="M38" i="159"/>
  <c r="M40" i="159"/>
  <c r="M42" i="159"/>
  <c r="M44" i="159"/>
  <c r="M46" i="159"/>
  <c r="M48" i="159"/>
  <c r="M52" i="159"/>
  <c r="M54" i="159"/>
  <c r="M56" i="159"/>
  <c r="M58" i="159"/>
  <c r="M60" i="159"/>
  <c r="M32" i="158"/>
  <c r="M36" i="158"/>
  <c r="M38" i="158"/>
  <c r="M40" i="158"/>
  <c r="M42" i="158"/>
  <c r="M44" i="158"/>
  <c r="M46" i="158"/>
  <c r="M48" i="158"/>
  <c r="M58" i="158"/>
  <c r="M60" i="158"/>
  <c r="M32" i="157"/>
  <c r="M36" i="157"/>
  <c r="M38" i="157"/>
  <c r="M40" i="157"/>
  <c r="I53" i="157"/>
  <c r="I57" i="157"/>
  <c r="I41" i="156"/>
  <c r="I47" i="156"/>
  <c r="I53" i="156"/>
  <c r="M58" i="156"/>
  <c r="M59" i="156"/>
  <c r="M61" i="156"/>
  <c r="M35" i="155"/>
  <c r="M37" i="155"/>
  <c r="M39" i="155"/>
  <c r="M43" i="155"/>
  <c r="M45" i="155"/>
  <c r="M49" i="155"/>
  <c r="M51" i="155"/>
  <c r="M55" i="155"/>
  <c r="M59" i="155"/>
  <c r="M61" i="155"/>
  <c r="M35" i="154"/>
  <c r="M37" i="154"/>
  <c r="M39" i="154"/>
  <c r="M43" i="154"/>
  <c r="M45" i="154"/>
  <c r="M49" i="154"/>
  <c r="M51" i="154"/>
  <c r="M55" i="154"/>
  <c r="M59" i="154"/>
  <c r="M61" i="154"/>
  <c r="M35" i="153"/>
  <c r="M37" i="153"/>
  <c r="M39" i="153"/>
  <c r="M43" i="153"/>
  <c r="M45" i="153"/>
  <c r="M49" i="153"/>
  <c r="M51" i="153"/>
  <c r="M55" i="153"/>
  <c r="M59" i="153"/>
  <c r="M61" i="153"/>
  <c r="M35" i="152"/>
  <c r="M37" i="152"/>
  <c r="M39" i="152"/>
  <c r="M43" i="152"/>
  <c r="M45" i="152"/>
  <c r="M49" i="152"/>
  <c r="M51" i="152"/>
  <c r="M55" i="152"/>
  <c r="M59" i="152"/>
  <c r="M61" i="152"/>
  <c r="M35" i="151"/>
  <c r="M37" i="151"/>
  <c r="M39" i="151"/>
  <c r="M43" i="151"/>
  <c r="M45" i="151"/>
  <c r="M49" i="151"/>
  <c r="M51" i="151"/>
  <c r="M55" i="151"/>
  <c r="M59" i="151"/>
  <c r="M61" i="151"/>
  <c r="M33" i="150"/>
  <c r="M35" i="150"/>
  <c r="M37" i="150"/>
  <c r="M39" i="150"/>
  <c r="M43" i="150"/>
  <c r="M45" i="150"/>
  <c r="M49" i="150"/>
  <c r="M51" i="150"/>
  <c r="M55" i="150"/>
  <c r="M59" i="150"/>
  <c r="M61" i="150"/>
  <c r="M33" i="149"/>
  <c r="M35" i="149"/>
  <c r="M37" i="149"/>
  <c r="M39" i="149"/>
  <c r="M43" i="149"/>
  <c r="M45" i="149"/>
  <c r="M49" i="149"/>
  <c r="M51" i="149"/>
  <c r="M55" i="149"/>
  <c r="M59" i="149"/>
  <c r="M61" i="149"/>
  <c r="M35" i="148"/>
  <c r="M37" i="148"/>
  <c r="M39" i="148"/>
  <c r="M43" i="148"/>
  <c r="M45" i="148"/>
  <c r="M51" i="148"/>
  <c r="M55" i="148"/>
  <c r="M59" i="148"/>
  <c r="M61" i="148"/>
  <c r="M33" i="147"/>
  <c r="M35" i="147"/>
  <c r="M37" i="147"/>
  <c r="M39" i="147"/>
  <c r="I41" i="147"/>
  <c r="M43" i="147"/>
  <c r="M45" i="147"/>
  <c r="M48" i="147"/>
  <c r="M59" i="147"/>
  <c r="M61" i="147"/>
  <c r="M35" i="146"/>
  <c r="M37" i="146"/>
  <c r="M39" i="146"/>
  <c r="M43" i="146"/>
  <c r="M45" i="146"/>
  <c r="M49" i="146"/>
  <c r="M55" i="146"/>
  <c r="M59" i="146"/>
  <c r="M61" i="146"/>
  <c r="M59" i="145"/>
  <c r="M61" i="145"/>
  <c r="M35" i="144"/>
  <c r="M37" i="144"/>
  <c r="M39" i="144"/>
  <c r="M43" i="144"/>
  <c r="M45" i="144"/>
  <c r="M51" i="144"/>
  <c r="M55" i="144"/>
  <c r="M35" i="143"/>
  <c r="M37" i="143"/>
  <c r="M39" i="143"/>
  <c r="M43" i="143"/>
  <c r="M45" i="143"/>
  <c r="M49" i="143"/>
  <c r="M51" i="143"/>
  <c r="M55" i="143"/>
  <c r="M59" i="143"/>
  <c r="M61" i="143"/>
  <c r="M43" i="142"/>
  <c r="M45" i="142"/>
  <c r="M51" i="142"/>
  <c r="M55" i="142"/>
  <c r="M59" i="142"/>
  <c r="M35" i="141"/>
  <c r="M37" i="141"/>
  <c r="M39" i="141"/>
  <c r="M43" i="141"/>
  <c r="M45" i="141"/>
  <c r="M49" i="141"/>
  <c r="M51" i="141"/>
  <c r="M55" i="141"/>
  <c r="M59" i="141"/>
  <c r="M61" i="141"/>
  <c r="M35" i="140"/>
  <c r="M37" i="140"/>
  <c r="M39" i="140"/>
  <c r="M43" i="140"/>
  <c r="M45" i="140"/>
  <c r="M49" i="140"/>
  <c r="M51" i="140"/>
  <c r="M55" i="140"/>
  <c r="M59" i="140"/>
  <c r="M61" i="140"/>
  <c r="M35" i="139"/>
  <c r="M37" i="139"/>
  <c r="M39" i="139"/>
  <c r="M43" i="139"/>
  <c r="M45" i="139"/>
  <c r="M49" i="139"/>
  <c r="M51" i="139"/>
  <c r="M55" i="139"/>
  <c r="M59" i="139"/>
  <c r="M33" i="138"/>
  <c r="M35" i="138"/>
  <c r="M37" i="138"/>
  <c r="M39" i="138"/>
  <c r="I41" i="138"/>
  <c r="M43" i="138"/>
  <c r="M45" i="138"/>
  <c r="I47" i="138"/>
  <c r="M49" i="138"/>
  <c r="M51" i="138"/>
  <c r="I53" i="138"/>
  <c r="M55" i="138"/>
  <c r="I57" i="138"/>
  <c r="M59" i="138"/>
  <c r="M61" i="138"/>
  <c r="M35" i="137"/>
  <c r="M37" i="137"/>
  <c r="M39" i="137"/>
  <c r="M43" i="137"/>
  <c r="M45" i="137"/>
  <c r="M49" i="137"/>
  <c r="M51" i="137"/>
  <c r="M55" i="137"/>
  <c r="M59" i="137"/>
  <c r="M61" i="137"/>
  <c r="M35" i="106"/>
  <c r="M37" i="106"/>
  <c r="M39" i="106"/>
  <c r="M45" i="106"/>
  <c r="M51" i="106"/>
  <c r="M55" i="106"/>
  <c r="M59" i="106"/>
  <c r="M61" i="106"/>
  <c r="M35" i="105"/>
  <c r="M37" i="105"/>
  <c r="M39" i="105"/>
  <c r="M43" i="105"/>
  <c r="M45" i="105"/>
  <c r="M49" i="105"/>
  <c r="M51" i="105"/>
  <c r="M55" i="105"/>
  <c r="M59" i="105"/>
  <c r="M61" i="105"/>
  <c r="M33" i="104"/>
  <c r="M35" i="104"/>
  <c r="M37" i="104"/>
  <c r="M39" i="104"/>
  <c r="I41" i="104"/>
  <c r="M43" i="104"/>
  <c r="M45" i="104"/>
  <c r="I47" i="104"/>
  <c r="M49" i="104"/>
  <c r="M51" i="104"/>
  <c r="I53" i="104"/>
  <c r="M55" i="104"/>
  <c r="I57" i="104"/>
  <c r="M59" i="104"/>
  <c r="M61" i="104"/>
  <c r="M32" i="103"/>
  <c r="I30" i="103"/>
  <c r="I53" i="103"/>
  <c r="I57" i="103"/>
  <c r="M32" i="102"/>
  <c r="I30" i="102"/>
  <c r="E34" i="103"/>
  <c r="G34" i="103"/>
  <c r="K34" i="103"/>
  <c r="M52" i="103"/>
  <c r="I50" i="103"/>
  <c r="E34" i="102"/>
  <c r="G34" i="102"/>
  <c r="K34" i="102"/>
  <c r="M52" i="102"/>
  <c r="M54" i="102"/>
  <c r="M56" i="102"/>
  <c r="M60" i="102"/>
  <c r="M32" i="101"/>
  <c r="M36" i="101"/>
  <c r="M38" i="101"/>
  <c r="M40" i="101"/>
  <c r="M42" i="101"/>
  <c r="M44" i="101"/>
  <c r="M46" i="101"/>
  <c r="M48" i="101"/>
  <c r="I50" i="101"/>
  <c r="M52" i="101"/>
  <c r="M54" i="101"/>
  <c r="M56" i="101"/>
  <c r="M58" i="101"/>
  <c r="M60" i="101"/>
  <c r="I30" i="100"/>
  <c r="M32" i="100"/>
  <c r="M36" i="100"/>
  <c r="M38" i="100"/>
  <c r="M40" i="100"/>
  <c r="M43" i="100"/>
  <c r="M45" i="100"/>
  <c r="M49" i="100"/>
  <c r="M51" i="100"/>
  <c r="M55" i="100"/>
  <c r="M59" i="100"/>
  <c r="M61" i="100"/>
  <c r="M35" i="99"/>
  <c r="M37" i="99"/>
  <c r="M39" i="99"/>
  <c r="M43" i="99"/>
  <c r="M49" i="99"/>
  <c r="M55" i="99"/>
  <c r="M59" i="99"/>
  <c r="M33" i="98"/>
  <c r="M35" i="98"/>
  <c r="M37" i="98"/>
  <c r="M39" i="98"/>
  <c r="I41" i="98"/>
  <c r="M43" i="98"/>
  <c r="M45" i="98"/>
  <c r="M49" i="98"/>
  <c r="M52" i="98"/>
  <c r="M54" i="98"/>
  <c r="M56" i="98"/>
  <c r="M58" i="98"/>
  <c r="M60" i="98"/>
  <c r="M32" i="97"/>
  <c r="M36" i="97"/>
  <c r="M40" i="97"/>
  <c r="M42" i="97"/>
  <c r="M44" i="97"/>
  <c r="M46" i="97"/>
  <c r="M48" i="97"/>
  <c r="M52" i="97"/>
  <c r="M54" i="97"/>
  <c r="M56" i="97"/>
  <c r="M58" i="97"/>
  <c r="M60" i="97"/>
  <c r="J83" i="268"/>
  <c r="J73" i="23"/>
  <c r="D35" i="283"/>
  <c r="D29" i="283" s="1"/>
  <c r="D64" i="58"/>
  <c r="D63" i="58" s="1"/>
  <c r="K35" i="52"/>
  <c r="K29" i="52"/>
  <c r="D63" i="48"/>
  <c r="M35" i="44"/>
  <c r="K35" i="43"/>
  <c r="K29" i="43"/>
  <c r="L35" i="43"/>
  <c r="L35" i="42"/>
  <c r="I65" i="243"/>
  <c r="I64" i="243"/>
  <c r="I36" i="233"/>
  <c r="I65" i="70"/>
  <c r="I64" i="70" s="1"/>
  <c r="J65" i="69"/>
  <c r="J64" i="69" s="1"/>
  <c r="I65" i="68"/>
  <c r="I64" i="68" s="1"/>
  <c r="I36" i="67"/>
  <c r="J36" i="62"/>
  <c r="H59" i="258"/>
  <c r="H58" i="258" s="1"/>
  <c r="J59" i="258"/>
  <c r="J58" i="258" s="1"/>
  <c r="H30" i="256"/>
  <c r="K49" i="256"/>
  <c r="J30" i="255"/>
  <c r="D30" i="253"/>
  <c r="I30" i="253"/>
  <c r="K53" i="253"/>
  <c r="K53" i="91"/>
  <c r="F59" i="90"/>
  <c r="D30" i="89"/>
  <c r="G30" i="89"/>
  <c r="I30" i="89"/>
  <c r="K46" i="89"/>
  <c r="K37" i="88"/>
  <c r="D30" i="88"/>
  <c r="G30" i="88"/>
  <c r="K53" i="88"/>
  <c r="D30" i="87"/>
  <c r="G30" i="87"/>
  <c r="I30" i="87"/>
  <c r="D30" i="86"/>
  <c r="I30" i="86"/>
  <c r="H30" i="86"/>
  <c r="K49" i="86"/>
  <c r="I58" i="86"/>
  <c r="F78" i="85"/>
  <c r="K78" i="85" s="1"/>
  <c r="I62" i="7"/>
  <c r="I38" i="7"/>
  <c r="I27" i="7"/>
  <c r="E25" i="8"/>
  <c r="R25" i="95"/>
  <c r="G25" i="8"/>
  <c r="I25" i="8"/>
  <c r="K25" i="8"/>
  <c r="Q25" i="95"/>
  <c r="M25" i="8"/>
  <c r="O25" i="8"/>
  <c r="Q26" i="8"/>
  <c r="Q27" i="8"/>
  <c r="Q28" i="8"/>
  <c r="Q30" i="8"/>
  <c r="Q31" i="8"/>
  <c r="Q32" i="8"/>
  <c r="Q33" i="8"/>
  <c r="Q34" i="8"/>
  <c r="Q35" i="8"/>
  <c r="E36" i="8"/>
  <c r="R36" i="95"/>
  <c r="G36" i="8"/>
  <c r="I36" i="8"/>
  <c r="K36" i="8"/>
  <c r="Q36" i="95"/>
  <c r="M36" i="8"/>
  <c r="O36" i="8"/>
  <c r="Q37" i="8"/>
  <c r="Q38" i="8"/>
  <c r="Q39" i="8"/>
  <c r="Q40" i="8"/>
  <c r="Q41" i="8"/>
  <c r="E42" i="8"/>
  <c r="R42" i="95"/>
  <c r="G42" i="8"/>
  <c r="I42" i="8"/>
  <c r="K42" i="8"/>
  <c r="Q42" i="95"/>
  <c r="M42" i="8"/>
  <c r="O42" i="8"/>
  <c r="Q43" i="8"/>
  <c r="Q44" i="8"/>
  <c r="E45" i="8"/>
  <c r="R45" i="95"/>
  <c r="G45" i="8"/>
  <c r="I45" i="8"/>
  <c r="K45" i="8"/>
  <c r="Q45" i="95"/>
  <c r="M45" i="8"/>
  <c r="O45" i="8"/>
  <c r="Q46" i="8"/>
  <c r="Q47" i="8"/>
  <c r="E48" i="8"/>
  <c r="R48" i="95"/>
  <c r="G48" i="8"/>
  <c r="I48" i="8"/>
  <c r="K48" i="8"/>
  <c r="Q48" i="95"/>
  <c r="M48" i="8"/>
  <c r="O48" i="8"/>
  <c r="Q49" i="8"/>
  <c r="Q50" i="8"/>
  <c r="Q51" i="8"/>
  <c r="E52" i="8"/>
  <c r="R52" i="95"/>
  <c r="G52" i="8"/>
  <c r="I52" i="8"/>
  <c r="K52" i="8"/>
  <c r="Q52" i="95"/>
  <c r="M52" i="8"/>
  <c r="O52" i="8"/>
  <c r="Q53" i="8"/>
  <c r="Q54" i="8"/>
  <c r="Q55" i="8"/>
  <c r="Q56" i="8"/>
  <c r="F82" i="8"/>
  <c r="F78" i="8"/>
  <c r="F72" i="8"/>
  <c r="F66" i="8"/>
  <c r="J36" i="238"/>
  <c r="D36" i="236"/>
  <c r="D30" i="236"/>
  <c r="J36" i="235"/>
  <c r="K26" i="260"/>
  <c r="J30" i="258"/>
  <c r="G59" i="257"/>
  <c r="G58" i="257" s="1"/>
  <c r="D59" i="256"/>
  <c r="D58" i="256" s="1"/>
  <c r="H59" i="256"/>
  <c r="H58" i="256" s="1"/>
  <c r="J59" i="256"/>
  <c r="J58" i="256" s="1"/>
  <c r="D59" i="254"/>
  <c r="D58" i="254" s="1"/>
  <c r="H59" i="254"/>
  <c r="H58" i="254" s="1"/>
  <c r="J59" i="254"/>
  <c r="J58" i="254" s="1"/>
  <c r="E59" i="253"/>
  <c r="E58" i="253" s="1"/>
  <c r="G59" i="253"/>
  <c r="G58" i="253" s="1"/>
  <c r="J30" i="252"/>
  <c r="K64" i="251"/>
  <c r="K83" i="251"/>
  <c r="K26" i="249"/>
  <c r="I58" i="90"/>
  <c r="K67" i="84"/>
  <c r="K61" i="83"/>
  <c r="K73" i="83"/>
  <c r="K46" i="82"/>
  <c r="K61" i="82"/>
  <c r="K73" i="82"/>
  <c r="K43" i="81"/>
  <c r="K61" i="81"/>
  <c r="K67" i="81"/>
  <c r="K73" i="81"/>
  <c r="F25" i="80"/>
  <c r="K25" i="80"/>
  <c r="K46" i="80"/>
  <c r="K53" i="80"/>
  <c r="K61" i="80"/>
  <c r="K67" i="80"/>
  <c r="K73" i="80"/>
  <c r="K79" i="80"/>
  <c r="K61" i="79"/>
  <c r="K67" i="79"/>
  <c r="K73" i="79"/>
  <c r="F25" i="78"/>
  <c r="K37" i="78"/>
  <c r="K46" i="78"/>
  <c r="K61" i="78"/>
  <c r="K67" i="78"/>
  <c r="K73" i="78"/>
  <c r="K79" i="78"/>
  <c r="K83" i="78"/>
  <c r="F30" i="77"/>
  <c r="F59" i="77"/>
  <c r="D31" i="93"/>
  <c r="D60" i="93"/>
  <c r="D59" i="93"/>
  <c r="H31" i="290"/>
  <c r="H27" i="7"/>
  <c r="Q60" i="95"/>
  <c r="Q63" i="95"/>
  <c r="G82" i="8"/>
  <c r="G78" i="8"/>
  <c r="G72" i="8"/>
  <c r="G66" i="8"/>
  <c r="G63" i="8"/>
  <c r="G60" i="8"/>
  <c r="J79" i="35"/>
  <c r="J73" i="33"/>
  <c r="J64" i="52"/>
  <c r="J63" i="52"/>
  <c r="K64" i="51"/>
  <c r="K63" i="51"/>
  <c r="K35" i="47"/>
  <c r="L35" i="44"/>
  <c r="L63" i="44"/>
  <c r="J36" i="244"/>
  <c r="J30" i="244" s="1"/>
  <c r="J36" i="241"/>
  <c r="J36" i="239"/>
  <c r="I36" i="232"/>
  <c r="I36" i="74"/>
  <c r="D65" i="72"/>
  <c r="D64" i="72" s="1"/>
  <c r="I65" i="72"/>
  <c r="I64" i="72" s="1"/>
  <c r="J36" i="69"/>
  <c r="K64" i="260"/>
  <c r="H59" i="259"/>
  <c r="H58" i="259" s="1"/>
  <c r="J59" i="259"/>
  <c r="J58" i="259" s="1"/>
  <c r="I36" i="66"/>
  <c r="I36" i="62"/>
  <c r="D30" i="257"/>
  <c r="H30" i="257"/>
  <c r="H24" i="257"/>
  <c r="J24" i="257"/>
  <c r="D59" i="257"/>
  <c r="D58" i="257" s="1"/>
  <c r="H59" i="257"/>
  <c r="H58" i="257" s="1"/>
  <c r="J59" i="257"/>
  <c r="J58" i="257" s="1"/>
  <c r="K83" i="253"/>
  <c r="J58" i="255"/>
  <c r="H30" i="254"/>
  <c r="K49" i="254"/>
  <c r="F59" i="252"/>
  <c r="F58" i="252" s="1"/>
  <c r="J59" i="252"/>
  <c r="J58" i="252"/>
  <c r="K67" i="252"/>
  <c r="F30" i="251"/>
  <c r="K30" i="251" s="1"/>
  <c r="K46" i="251"/>
  <c r="K79" i="251"/>
  <c r="K64" i="249"/>
  <c r="D30" i="91"/>
  <c r="I30" i="91"/>
  <c r="K67" i="91"/>
  <c r="K79" i="91"/>
  <c r="K79" i="90"/>
  <c r="K78" i="90"/>
  <c r="F78" i="89"/>
  <c r="G59" i="88"/>
  <c r="G58" i="88" s="1"/>
  <c r="K26" i="90"/>
  <c r="K49" i="90"/>
  <c r="K49" i="89"/>
  <c r="K79" i="81"/>
  <c r="K67" i="86"/>
  <c r="K49" i="85"/>
  <c r="K26" i="84"/>
  <c r="K49" i="84"/>
  <c r="K64" i="84"/>
  <c r="K26" i="83"/>
  <c r="K43" i="83"/>
  <c r="K49" i="83"/>
  <c r="K64" i="83"/>
  <c r="K26" i="82"/>
  <c r="K43" i="82"/>
  <c r="K49" i="82"/>
  <c r="K26" i="81"/>
  <c r="K49" i="81"/>
  <c r="K64" i="81"/>
  <c r="K43" i="80"/>
  <c r="K49" i="80"/>
  <c r="K64" i="80"/>
  <c r="K26" i="79"/>
  <c r="K43" i="79"/>
  <c r="K49" i="79"/>
  <c r="K43" i="78"/>
  <c r="K49" i="78"/>
  <c r="K64" i="78"/>
  <c r="K26" i="77"/>
  <c r="J49" i="277"/>
  <c r="J26" i="269"/>
  <c r="J73" i="263"/>
  <c r="J73" i="173"/>
  <c r="J46" i="163"/>
  <c r="J43" i="40"/>
  <c r="J61" i="40"/>
  <c r="J43" i="23"/>
  <c r="D42" i="3"/>
  <c r="J54" i="3"/>
  <c r="K69" i="3"/>
  <c r="J49" i="35"/>
  <c r="J46" i="34"/>
  <c r="J43" i="33"/>
  <c r="J37" i="32"/>
  <c r="J53" i="32"/>
  <c r="J49" i="31"/>
  <c r="J67" i="31"/>
  <c r="J79" i="28"/>
  <c r="J73" i="26"/>
  <c r="J73" i="25"/>
  <c r="H21" i="3"/>
  <c r="A8" i="262" s="1"/>
  <c r="J51" i="3"/>
  <c r="K66" i="3"/>
  <c r="L78" i="3"/>
  <c r="D52" i="5"/>
  <c r="D59" i="5"/>
  <c r="I70" i="5"/>
  <c r="K64" i="56"/>
  <c r="K63" i="56" s="1"/>
  <c r="L30" i="41"/>
  <c r="I21" i="3"/>
  <c r="F8" i="262"/>
  <c r="G22" i="5"/>
  <c r="J49" i="5"/>
  <c r="I59" i="5"/>
  <c r="J79" i="5"/>
  <c r="D65" i="71"/>
  <c r="D64" i="71"/>
  <c r="I36" i="70"/>
  <c r="I65" i="67"/>
  <c r="I64" i="67" s="1"/>
  <c r="I65" i="65"/>
  <c r="I64" i="65" s="1"/>
  <c r="I65" i="63"/>
  <c r="I64" i="63" s="1"/>
  <c r="D36" i="61"/>
  <c r="I65" i="61"/>
  <c r="I64" i="61"/>
  <c r="K43" i="261"/>
  <c r="K43" i="260"/>
  <c r="F25" i="258"/>
  <c r="F59" i="258"/>
  <c r="F58" i="258" s="1"/>
  <c r="K43" i="257"/>
  <c r="K26" i="256"/>
  <c r="F25" i="256"/>
  <c r="K25" i="256" s="1"/>
  <c r="F59" i="256"/>
  <c r="F58" i="256" s="1"/>
  <c r="K43" i="255"/>
  <c r="J32" i="5"/>
  <c r="K67" i="260"/>
  <c r="K79" i="260"/>
  <c r="F25" i="259"/>
  <c r="K37" i="259"/>
  <c r="K53" i="259"/>
  <c r="F58" i="259"/>
  <c r="K67" i="259"/>
  <c r="K79" i="259"/>
  <c r="K43" i="258"/>
  <c r="K26" i="257"/>
  <c r="F25" i="257"/>
  <c r="F24" i="257" s="1"/>
  <c r="F59" i="257"/>
  <c r="F58" i="257" s="1"/>
  <c r="K43" i="256"/>
  <c r="K26" i="255"/>
  <c r="F25" i="255"/>
  <c r="K64" i="255"/>
  <c r="F58" i="255"/>
  <c r="K46" i="258"/>
  <c r="K61" i="258"/>
  <c r="K73" i="258"/>
  <c r="K79" i="258"/>
  <c r="K83" i="258"/>
  <c r="K46" i="257"/>
  <c r="K61" i="257"/>
  <c r="K73" i="257"/>
  <c r="K83" i="257"/>
  <c r="K46" i="256"/>
  <c r="K61" i="256"/>
  <c r="K73" i="256"/>
  <c r="K79" i="256"/>
  <c r="K83" i="256"/>
  <c r="K46" i="255"/>
  <c r="K61" i="255"/>
  <c r="K73" i="255"/>
  <c r="K83" i="255"/>
  <c r="F25" i="254"/>
  <c r="F30" i="254"/>
  <c r="K46" i="254"/>
  <c r="F59" i="254"/>
  <c r="F58" i="254" s="1"/>
  <c r="K61" i="254"/>
  <c r="K73" i="254"/>
  <c r="K79" i="254"/>
  <c r="K83" i="254"/>
  <c r="F59" i="253"/>
  <c r="K43" i="252"/>
  <c r="K26" i="253"/>
  <c r="K49" i="253"/>
  <c r="K73" i="253"/>
  <c r="K26" i="252"/>
  <c r="K46" i="252"/>
  <c r="K64" i="252"/>
  <c r="K79" i="252"/>
  <c r="D30" i="251"/>
  <c r="I30" i="251"/>
  <c r="D59" i="251"/>
  <c r="D58" i="251"/>
  <c r="K61" i="251"/>
  <c r="J58" i="251"/>
  <c r="G78" i="251"/>
  <c r="F25" i="249"/>
  <c r="K46" i="249"/>
  <c r="G25" i="248"/>
  <c r="K46" i="248"/>
  <c r="K79" i="248"/>
  <c r="G25" i="250"/>
  <c r="K37" i="250"/>
  <c r="K53" i="250"/>
  <c r="K73" i="250"/>
  <c r="I30" i="249"/>
  <c r="H30" i="248"/>
  <c r="K67" i="248"/>
  <c r="K26" i="247"/>
  <c r="K43" i="247"/>
  <c r="K64" i="247"/>
  <c r="K83" i="90"/>
  <c r="K79" i="88"/>
  <c r="K26" i="87"/>
  <c r="K78" i="86"/>
  <c r="K83" i="86"/>
  <c r="F25" i="85"/>
  <c r="K25" i="85" s="1"/>
  <c r="K37" i="85"/>
  <c r="K64" i="82"/>
  <c r="K64" i="79"/>
  <c r="K43" i="91"/>
  <c r="K64" i="91"/>
  <c r="K64" i="90"/>
  <c r="K26" i="89"/>
  <c r="K64" i="89"/>
  <c r="K26" i="88"/>
  <c r="K49" i="88"/>
  <c r="K61" i="88"/>
  <c r="K67" i="88"/>
  <c r="K46" i="87"/>
  <c r="K53" i="87"/>
  <c r="K64" i="87"/>
  <c r="K73" i="87"/>
  <c r="K79" i="87"/>
  <c r="G25" i="86"/>
  <c r="K37" i="86"/>
  <c r="K46" i="86"/>
  <c r="K53" i="86"/>
  <c r="K64" i="86"/>
  <c r="D30" i="85"/>
  <c r="G30" i="85"/>
  <c r="I30" i="85"/>
  <c r="I24" i="85" s="1"/>
  <c r="K61" i="85"/>
  <c r="K67" i="85"/>
  <c r="K73" i="85"/>
  <c r="K46" i="84"/>
  <c r="K61" i="84"/>
  <c r="K79" i="84"/>
  <c r="K83" i="84"/>
  <c r="K37" i="83"/>
  <c r="K79" i="83"/>
  <c r="K83" i="83"/>
  <c r="K79" i="82"/>
  <c r="K83" i="82"/>
  <c r="K37" i="81"/>
  <c r="K46" i="81"/>
  <c r="K83" i="81"/>
  <c r="K37" i="80"/>
  <c r="K83" i="80"/>
  <c r="K79" i="79"/>
  <c r="K83" i="79"/>
  <c r="K53" i="78"/>
  <c r="K37" i="77"/>
  <c r="K46" i="77"/>
  <c r="K53" i="77"/>
  <c r="K61" i="77"/>
  <c r="K67" i="77"/>
  <c r="K73" i="77"/>
  <c r="K79" i="77"/>
  <c r="K83" i="77"/>
  <c r="G59" i="252"/>
  <c r="G58" i="252" s="1"/>
  <c r="G30" i="251"/>
  <c r="F59" i="251"/>
  <c r="F58" i="251"/>
  <c r="F30" i="250"/>
  <c r="G59" i="250"/>
  <c r="G58" i="250" s="1"/>
  <c r="G30" i="249"/>
  <c r="G59" i="248"/>
  <c r="K37" i="87"/>
  <c r="K61" i="86"/>
  <c r="F59" i="87"/>
  <c r="F58" i="87" s="1"/>
  <c r="F30" i="86"/>
  <c r="K43" i="85"/>
  <c r="M35" i="286"/>
  <c r="F78" i="274"/>
  <c r="J73" i="271"/>
  <c r="J43" i="269"/>
  <c r="J73" i="267"/>
  <c r="J37" i="264"/>
  <c r="J46" i="264"/>
  <c r="J53" i="264"/>
  <c r="J43" i="175"/>
  <c r="J49" i="175"/>
  <c r="J73" i="174"/>
  <c r="J79" i="174"/>
  <c r="J46" i="173"/>
  <c r="J53" i="173"/>
  <c r="J37" i="171"/>
  <c r="J46" i="171"/>
  <c r="J53" i="171"/>
  <c r="J37" i="170"/>
  <c r="J46" i="170"/>
  <c r="J53" i="170"/>
  <c r="J37" i="169"/>
  <c r="J46" i="169"/>
  <c r="J53" i="169"/>
  <c r="J37" i="168"/>
  <c r="J46" i="168"/>
  <c r="J53" i="168"/>
  <c r="J37" i="167"/>
  <c r="J46" i="167"/>
  <c r="J53" i="167"/>
  <c r="J37" i="166"/>
  <c r="J46" i="166"/>
  <c r="J53" i="166"/>
  <c r="J37" i="165"/>
  <c r="J46" i="165"/>
  <c r="J53" i="165"/>
  <c r="J37" i="164"/>
  <c r="J46" i="164"/>
  <c r="J53" i="164"/>
  <c r="J79" i="40"/>
  <c r="J26" i="39"/>
  <c r="J37" i="39"/>
  <c r="J46" i="39"/>
  <c r="J53" i="39"/>
  <c r="J26" i="37"/>
  <c r="J83" i="37"/>
  <c r="F25" i="30"/>
  <c r="J37" i="30"/>
  <c r="J46" i="30"/>
  <c r="J53" i="30"/>
  <c r="F78" i="28"/>
  <c r="J67" i="277"/>
  <c r="H30" i="276"/>
  <c r="J61" i="276"/>
  <c r="F59" i="276"/>
  <c r="F58" i="276"/>
  <c r="H59" i="276"/>
  <c r="J49" i="275"/>
  <c r="F30" i="273"/>
  <c r="I30" i="273"/>
  <c r="I59" i="273"/>
  <c r="I58" i="273"/>
  <c r="J46" i="272"/>
  <c r="D59" i="272"/>
  <c r="D58" i="272" s="1"/>
  <c r="F59" i="272"/>
  <c r="J79" i="272"/>
  <c r="J37" i="271"/>
  <c r="J49" i="271"/>
  <c r="J61" i="271"/>
  <c r="J67" i="271"/>
  <c r="J83" i="270"/>
  <c r="D30" i="269"/>
  <c r="G30" i="269"/>
  <c r="I30" i="269"/>
  <c r="F59" i="269"/>
  <c r="F58" i="269" s="1"/>
  <c r="J83" i="269"/>
  <c r="F30" i="268"/>
  <c r="H30" i="268"/>
  <c r="J46" i="268"/>
  <c r="J53" i="268"/>
  <c r="D59" i="268"/>
  <c r="D58" i="268"/>
  <c r="F59" i="268"/>
  <c r="F58" i="268"/>
  <c r="H59" i="268"/>
  <c r="H58" i="268"/>
  <c r="J67" i="268"/>
  <c r="J79" i="268"/>
  <c r="J26" i="267"/>
  <c r="J43" i="267"/>
  <c r="J49" i="267"/>
  <c r="J61" i="267"/>
  <c r="J67" i="267"/>
  <c r="J83" i="266"/>
  <c r="D59" i="265"/>
  <c r="D58" i="265"/>
  <c r="F59" i="265"/>
  <c r="H59" i="265"/>
  <c r="H58" i="265" s="1"/>
  <c r="J67" i="265"/>
  <c r="D30" i="264"/>
  <c r="G30" i="264"/>
  <c r="I30" i="264"/>
  <c r="J83" i="264"/>
  <c r="F30" i="263"/>
  <c r="J64" i="263"/>
  <c r="J83" i="263"/>
  <c r="J26" i="177"/>
  <c r="F30" i="177"/>
  <c r="J61" i="177"/>
  <c r="J64" i="177"/>
  <c r="J83" i="177"/>
  <c r="G59" i="275"/>
  <c r="G58" i="275"/>
  <c r="I59" i="275"/>
  <c r="D59" i="274"/>
  <c r="D58" i="274" s="1"/>
  <c r="F59" i="274"/>
  <c r="G30" i="271"/>
  <c r="E59" i="271"/>
  <c r="E58" i="271" s="1"/>
  <c r="G59" i="271"/>
  <c r="G58" i="271" s="1"/>
  <c r="I59" i="271"/>
  <c r="I58" i="271" s="1"/>
  <c r="F30" i="270"/>
  <c r="D59" i="270"/>
  <c r="D58" i="270"/>
  <c r="F59" i="270"/>
  <c r="F58" i="270"/>
  <c r="H59" i="270"/>
  <c r="H58" i="270"/>
  <c r="D30" i="267"/>
  <c r="I30" i="267"/>
  <c r="E59" i="267"/>
  <c r="E58" i="267"/>
  <c r="I59" i="267"/>
  <c r="I58" i="267"/>
  <c r="F30" i="266"/>
  <c r="H30" i="266"/>
  <c r="H30" i="265"/>
  <c r="F30" i="176"/>
  <c r="F24" i="176" s="1"/>
  <c r="F30" i="175"/>
  <c r="F30" i="174"/>
  <c r="F30" i="173"/>
  <c r="F30" i="172"/>
  <c r="H30" i="40"/>
  <c r="D59" i="40"/>
  <c r="D58" i="40"/>
  <c r="H59" i="40"/>
  <c r="H58" i="40"/>
  <c r="D30" i="21"/>
  <c r="D24" i="21"/>
  <c r="I30" i="21"/>
  <c r="E59" i="21"/>
  <c r="E58" i="21" s="1"/>
  <c r="G59" i="21"/>
  <c r="G58" i="21" s="1"/>
  <c r="I59" i="21"/>
  <c r="I58" i="21" s="1"/>
  <c r="J26" i="176"/>
  <c r="J61" i="176"/>
  <c r="J67" i="176"/>
  <c r="J26" i="175"/>
  <c r="J61" i="175"/>
  <c r="J64" i="175"/>
  <c r="J83" i="175"/>
  <c r="J26" i="174"/>
  <c r="J61" i="174"/>
  <c r="J67" i="174"/>
  <c r="J26" i="173"/>
  <c r="J61" i="173"/>
  <c r="J64" i="173"/>
  <c r="J83" i="173"/>
  <c r="J26" i="172"/>
  <c r="J61" i="172"/>
  <c r="J67" i="172"/>
  <c r="J26" i="171"/>
  <c r="F30" i="171"/>
  <c r="J61" i="171"/>
  <c r="J67" i="171"/>
  <c r="J26" i="170"/>
  <c r="J61" i="170"/>
  <c r="J67" i="170"/>
  <c r="J26" i="169"/>
  <c r="J61" i="169"/>
  <c r="J67" i="169"/>
  <c r="J26" i="168"/>
  <c r="J61" i="168"/>
  <c r="J67" i="168"/>
  <c r="J26" i="167"/>
  <c r="J61" i="167"/>
  <c r="J67" i="167"/>
  <c r="J26" i="166"/>
  <c r="J61" i="166"/>
  <c r="J67" i="166"/>
  <c r="J26" i="165"/>
  <c r="J61" i="165"/>
  <c r="J67" i="165"/>
  <c r="J26" i="164"/>
  <c r="J61" i="164"/>
  <c r="J67" i="164"/>
  <c r="J26" i="163"/>
  <c r="F30" i="163"/>
  <c r="J61" i="163"/>
  <c r="J67" i="163"/>
  <c r="J73" i="40"/>
  <c r="F30" i="39"/>
  <c r="D30" i="39"/>
  <c r="G30" i="39"/>
  <c r="I30" i="39"/>
  <c r="F59" i="39"/>
  <c r="F58" i="39"/>
  <c r="E59" i="39"/>
  <c r="E58" i="39"/>
  <c r="G59" i="39"/>
  <c r="G58" i="39"/>
  <c r="I59" i="39"/>
  <c r="I58" i="39"/>
  <c r="J73" i="39"/>
  <c r="J37" i="38"/>
  <c r="H30" i="38"/>
  <c r="H24" i="38"/>
  <c r="J49" i="38"/>
  <c r="J61" i="38"/>
  <c r="H59" i="38"/>
  <c r="H58" i="38"/>
  <c r="J67" i="38"/>
  <c r="J79" i="38"/>
  <c r="J26" i="21"/>
  <c r="J43" i="21"/>
  <c r="J49" i="21"/>
  <c r="J61" i="21"/>
  <c r="J67" i="21"/>
  <c r="J79" i="21"/>
  <c r="D30" i="36"/>
  <c r="I30" i="36"/>
  <c r="E59" i="36"/>
  <c r="E58" i="36"/>
  <c r="G59" i="36"/>
  <c r="G58" i="36"/>
  <c r="I59" i="36"/>
  <c r="I58" i="36"/>
  <c r="J37" i="37"/>
  <c r="H30" i="37"/>
  <c r="H24" i="37" s="1"/>
  <c r="J49" i="37"/>
  <c r="J61" i="37"/>
  <c r="H59" i="37"/>
  <c r="H58" i="37" s="1"/>
  <c r="J67" i="37"/>
  <c r="J79" i="37"/>
  <c r="J26" i="36"/>
  <c r="J43" i="36"/>
  <c r="J49" i="36"/>
  <c r="J61" i="36"/>
  <c r="J67" i="36"/>
  <c r="J26" i="35"/>
  <c r="J61" i="35"/>
  <c r="J67" i="35"/>
  <c r="F30" i="34"/>
  <c r="J61" i="34"/>
  <c r="J67" i="34"/>
  <c r="J26" i="33"/>
  <c r="J61" i="33"/>
  <c r="J67" i="33"/>
  <c r="J26" i="32"/>
  <c r="J61" i="32"/>
  <c r="J67" i="32"/>
  <c r="J26" i="31"/>
  <c r="F30" i="31"/>
  <c r="F59" i="31"/>
  <c r="J83" i="31"/>
  <c r="D30" i="30"/>
  <c r="G30" i="30"/>
  <c r="I30" i="30"/>
  <c r="E59" i="30"/>
  <c r="E58" i="30"/>
  <c r="G59" i="30"/>
  <c r="G58" i="30"/>
  <c r="I59" i="30"/>
  <c r="I58" i="30"/>
  <c r="J83" i="30"/>
  <c r="J43" i="29"/>
  <c r="J46" i="29"/>
  <c r="J53" i="29"/>
  <c r="E79" i="1"/>
  <c r="J80" i="1"/>
  <c r="E83" i="1"/>
  <c r="I83" i="1"/>
  <c r="D59" i="29"/>
  <c r="D58" i="29"/>
  <c r="H59" i="29"/>
  <c r="H58" i="29"/>
  <c r="J67" i="29"/>
  <c r="J79" i="29"/>
  <c r="J26" i="28"/>
  <c r="J83" i="28"/>
  <c r="F30" i="27"/>
  <c r="J64" i="27"/>
  <c r="J83" i="27"/>
  <c r="J26" i="26"/>
  <c r="F30" i="26"/>
  <c r="J64" i="26"/>
  <c r="J83" i="26"/>
  <c r="F30" i="25"/>
  <c r="F24" i="25" s="1"/>
  <c r="J64" i="25"/>
  <c r="J83" i="25"/>
  <c r="F30" i="24"/>
  <c r="J64" i="24"/>
  <c r="J83" i="24"/>
  <c r="J26" i="23"/>
  <c r="F30" i="23"/>
  <c r="J64" i="23"/>
  <c r="J83" i="23"/>
  <c r="J26" i="22"/>
  <c r="J29" i="1"/>
  <c r="E49" i="1"/>
  <c r="I49" i="1"/>
  <c r="D53" i="1"/>
  <c r="I53" i="1"/>
  <c r="J57" i="1"/>
  <c r="H61" i="1"/>
  <c r="D64" i="1"/>
  <c r="J65" i="1"/>
  <c r="H67" i="1"/>
  <c r="J70" i="1"/>
  <c r="E73" i="1"/>
  <c r="I73" i="1"/>
  <c r="J77" i="1"/>
  <c r="D83" i="1"/>
  <c r="H30" i="28"/>
  <c r="D59" i="28"/>
  <c r="D58" i="28" s="1"/>
  <c r="H59" i="28"/>
  <c r="H58" i="28" s="1"/>
  <c r="E26" i="1"/>
  <c r="I26" i="1"/>
  <c r="J32" i="1"/>
  <c r="J36" i="1"/>
  <c r="F37" i="1"/>
  <c r="H37" i="1"/>
  <c r="J38" i="1"/>
  <c r="J42" i="1"/>
  <c r="F43" i="1"/>
  <c r="J44" i="1"/>
  <c r="J46" i="22"/>
  <c r="H46" i="1"/>
  <c r="D49" i="1"/>
  <c r="F49" i="1"/>
  <c r="J50" i="1"/>
  <c r="J53" i="22"/>
  <c r="H53" i="1"/>
  <c r="J56" i="1"/>
  <c r="E61" i="1"/>
  <c r="E58" i="22"/>
  <c r="G59" i="22"/>
  <c r="I61" i="1"/>
  <c r="I58" i="22"/>
  <c r="E64" i="1"/>
  <c r="I64" i="1"/>
  <c r="E67" i="1"/>
  <c r="I67" i="1"/>
  <c r="J71" i="1"/>
  <c r="J73" i="22"/>
  <c r="H73" i="1"/>
  <c r="J76" i="1"/>
  <c r="J79" i="22"/>
  <c r="H79" i="1"/>
  <c r="J31" i="1"/>
  <c r="J35" i="1"/>
  <c r="G37" i="1"/>
  <c r="J39" i="1"/>
  <c r="D43" i="1"/>
  <c r="I43" i="1"/>
  <c r="E46" i="1"/>
  <c r="I46" i="1"/>
  <c r="J64" i="22"/>
  <c r="J83" i="22"/>
  <c r="F67" i="1"/>
  <c r="F64" i="1"/>
  <c r="J26" i="276"/>
  <c r="J43" i="276"/>
  <c r="J79" i="275"/>
  <c r="J43" i="274"/>
  <c r="J79" i="273"/>
  <c r="J43" i="272"/>
  <c r="J79" i="271"/>
  <c r="J43" i="270"/>
  <c r="J79" i="269"/>
  <c r="J43" i="268"/>
  <c r="J79" i="267"/>
  <c r="J26" i="266"/>
  <c r="J43" i="266"/>
  <c r="J79" i="266"/>
  <c r="J43" i="265"/>
  <c r="J73" i="265"/>
  <c r="J46" i="265"/>
  <c r="F78" i="264"/>
  <c r="J78" i="264" s="1"/>
  <c r="F30" i="40"/>
  <c r="F78" i="39"/>
  <c r="F25" i="38"/>
  <c r="J25" i="38" s="1"/>
  <c r="F30" i="38"/>
  <c r="F59" i="38"/>
  <c r="F58" i="38"/>
  <c r="F78" i="21"/>
  <c r="J78" i="21"/>
  <c r="F25" i="37"/>
  <c r="F78" i="30"/>
  <c r="F25" i="29"/>
  <c r="F59" i="29"/>
  <c r="F30" i="28"/>
  <c r="B11" i="275"/>
  <c r="L29" i="107"/>
  <c r="I30" i="274"/>
  <c r="H30" i="271"/>
  <c r="I30" i="266"/>
  <c r="G30" i="171"/>
  <c r="D30" i="170"/>
  <c r="I30" i="170"/>
  <c r="G30" i="167"/>
  <c r="I30" i="167"/>
  <c r="D30" i="166"/>
  <c r="D24" i="166" s="1"/>
  <c r="I30" i="166"/>
  <c r="K35" i="288"/>
  <c r="D64" i="288"/>
  <c r="D63" i="288" s="1"/>
  <c r="M64" i="288"/>
  <c r="M63" i="288" s="1"/>
  <c r="K29" i="287"/>
  <c r="K64" i="287"/>
  <c r="K63" i="287" s="1"/>
  <c r="L64" i="287"/>
  <c r="L63" i="287" s="1"/>
  <c r="K64" i="286"/>
  <c r="K63" i="286" s="1"/>
  <c r="J35" i="59"/>
  <c r="J64" i="57"/>
  <c r="J63" i="57"/>
  <c r="M35" i="55"/>
  <c r="L64" i="51"/>
  <c r="L63" i="51" s="1"/>
  <c r="K35" i="45"/>
  <c r="K29" i="45" s="1"/>
  <c r="K73" i="261"/>
  <c r="G30" i="255"/>
  <c r="D59" i="277"/>
  <c r="D58" i="277" s="1"/>
  <c r="F78" i="277"/>
  <c r="G30" i="272"/>
  <c r="D30" i="270"/>
  <c r="I30" i="270"/>
  <c r="I24" i="270"/>
  <c r="G59" i="268"/>
  <c r="G58" i="268"/>
  <c r="F30" i="267"/>
  <c r="H30" i="267"/>
  <c r="G59" i="265"/>
  <c r="G58" i="265"/>
  <c r="G30" i="263"/>
  <c r="J43" i="177"/>
  <c r="J46" i="176"/>
  <c r="D59" i="173"/>
  <c r="D58" i="173"/>
  <c r="F59" i="173"/>
  <c r="F58" i="173"/>
  <c r="J43" i="172"/>
  <c r="D30" i="169"/>
  <c r="G59" i="169"/>
  <c r="G58" i="169"/>
  <c r="H59" i="169"/>
  <c r="H58" i="169"/>
  <c r="D59" i="168"/>
  <c r="D58" i="168"/>
  <c r="F59" i="168"/>
  <c r="D30" i="165"/>
  <c r="G59" i="165"/>
  <c r="G58" i="165"/>
  <c r="H59" i="165"/>
  <c r="H58" i="165"/>
  <c r="D59" i="164"/>
  <c r="D58" i="164"/>
  <c r="F59" i="164"/>
  <c r="D59" i="163"/>
  <c r="D58" i="163" s="1"/>
  <c r="J73" i="163"/>
  <c r="G30" i="38"/>
  <c r="F30" i="36"/>
  <c r="H30" i="36"/>
  <c r="D30" i="35"/>
  <c r="D30" i="34"/>
  <c r="I30" i="34"/>
  <c r="G59" i="34"/>
  <c r="D59" i="34"/>
  <c r="D58" i="34" s="1"/>
  <c r="H59" i="34"/>
  <c r="H58" i="34" s="1"/>
  <c r="G30" i="33"/>
  <c r="I30" i="33"/>
  <c r="G30" i="32"/>
  <c r="I30" i="32"/>
  <c r="G59" i="32"/>
  <c r="G30" i="31"/>
  <c r="J64" i="30"/>
  <c r="D30" i="29"/>
  <c r="I30" i="29"/>
  <c r="J43" i="28"/>
  <c r="G59" i="28"/>
  <c r="G58" i="28" s="1"/>
  <c r="I59" i="28"/>
  <c r="I58" i="28"/>
  <c r="J46" i="27"/>
  <c r="G30" i="26"/>
  <c r="J46" i="25"/>
  <c r="J35" i="284"/>
  <c r="I65" i="242"/>
  <c r="I64" i="242"/>
  <c r="I36" i="240"/>
  <c r="I30" i="240"/>
  <c r="I65" i="237"/>
  <c r="I64" i="237"/>
  <c r="D36" i="234"/>
  <c r="J65" i="232"/>
  <c r="J64" i="232" s="1"/>
  <c r="I65" i="71"/>
  <c r="I64" i="71" s="1"/>
  <c r="G59" i="260"/>
  <c r="G58" i="260" s="1"/>
  <c r="I59" i="260"/>
  <c r="I58" i="260" s="1"/>
  <c r="G30" i="254"/>
  <c r="D59" i="253"/>
  <c r="D58" i="253"/>
  <c r="H59" i="253"/>
  <c r="H58" i="253"/>
  <c r="J59" i="253"/>
  <c r="J58" i="253"/>
  <c r="K49" i="252"/>
  <c r="E59" i="252"/>
  <c r="E58" i="252" s="1"/>
  <c r="H59" i="252"/>
  <c r="H58" i="252" s="1"/>
  <c r="H30" i="250"/>
  <c r="I30" i="248"/>
  <c r="D30" i="247"/>
  <c r="D24" i="247" s="1"/>
  <c r="H30" i="87"/>
  <c r="J30" i="87"/>
  <c r="K49" i="87"/>
  <c r="K26" i="86"/>
  <c r="G30" i="84"/>
  <c r="J30" i="84"/>
  <c r="I30" i="83"/>
  <c r="H30" i="82"/>
  <c r="D30" i="81"/>
  <c r="H30" i="81"/>
  <c r="J30" i="80"/>
  <c r="E59" i="80"/>
  <c r="E58" i="80"/>
  <c r="D30" i="79"/>
  <c r="K53" i="79"/>
  <c r="K26" i="78"/>
  <c r="G30" i="78"/>
  <c r="K49" i="77"/>
  <c r="L25" i="8"/>
  <c r="P25" i="8"/>
  <c r="R27" i="8"/>
  <c r="R30" i="8"/>
  <c r="R32" i="8"/>
  <c r="R34" i="8"/>
  <c r="F36" i="8"/>
  <c r="N36" i="8"/>
  <c r="R37" i="8"/>
  <c r="R39" i="8"/>
  <c r="R41" i="8"/>
  <c r="H42" i="8"/>
  <c r="K29" i="95"/>
  <c r="L45" i="8"/>
  <c r="P45" i="8"/>
  <c r="R47" i="8"/>
  <c r="H48" i="8"/>
  <c r="J52" i="8"/>
  <c r="Q59" i="8"/>
  <c r="E60" i="8"/>
  <c r="H63" i="8"/>
  <c r="J63" i="8"/>
  <c r="L63" i="8"/>
  <c r="N63" i="8"/>
  <c r="P63" i="8"/>
  <c r="R64" i="8"/>
  <c r="R65" i="8"/>
  <c r="I66" i="8"/>
  <c r="K66" i="8"/>
  <c r="M66" i="8"/>
  <c r="O66" i="8"/>
  <c r="Q67" i="8"/>
  <c r="Q68" i="8"/>
  <c r="Q69" i="8"/>
  <c r="Q70" i="8"/>
  <c r="Q71" i="8"/>
  <c r="E72" i="8"/>
  <c r="H72" i="8"/>
  <c r="J72" i="8"/>
  <c r="L72" i="8"/>
  <c r="N72" i="8"/>
  <c r="P72" i="8"/>
  <c r="R73" i="8"/>
  <c r="R74" i="8"/>
  <c r="R75" i="8"/>
  <c r="R76" i="8"/>
  <c r="E78" i="8"/>
  <c r="H78" i="8"/>
  <c r="J78" i="8"/>
  <c r="L78" i="8"/>
  <c r="N78" i="8"/>
  <c r="P78" i="8"/>
  <c r="R79" i="8"/>
  <c r="R80" i="8"/>
  <c r="R81" i="8"/>
  <c r="I82" i="8"/>
  <c r="K82" i="8"/>
  <c r="M82" i="8"/>
  <c r="O82" i="8"/>
  <c r="Q83" i="8"/>
  <c r="D34" i="226"/>
  <c r="H34" i="226"/>
  <c r="J34" i="225"/>
  <c r="D34" i="224"/>
  <c r="H34" i="224"/>
  <c r="D34" i="223"/>
  <c r="H34" i="223"/>
  <c r="J34" i="222"/>
  <c r="J34" i="221"/>
  <c r="J34" i="220"/>
  <c r="D34" i="219"/>
  <c r="H34" i="219"/>
  <c r="D34" i="218"/>
  <c r="H34" i="218"/>
  <c r="D34" i="217"/>
  <c r="H34" i="217"/>
  <c r="J34" i="216"/>
  <c r="D34" i="215"/>
  <c r="H34" i="215"/>
  <c r="J34" i="214"/>
  <c r="J34" i="213"/>
  <c r="I30" i="212"/>
  <c r="J34" i="212"/>
  <c r="F34" i="211"/>
  <c r="J34" i="211"/>
  <c r="D34" i="210"/>
  <c r="H34" i="210"/>
  <c r="J34" i="209"/>
  <c r="J34" i="208"/>
  <c r="I30" i="207"/>
  <c r="I29" i="207" s="1"/>
  <c r="J34" i="207"/>
  <c r="I53" i="116"/>
  <c r="E34" i="114"/>
  <c r="I47" i="114"/>
  <c r="I53" i="114"/>
  <c r="I53" i="113"/>
  <c r="I41" i="112"/>
  <c r="E34" i="111"/>
  <c r="I41" i="110"/>
  <c r="E34" i="110"/>
  <c r="I47" i="110"/>
  <c r="I57" i="109"/>
  <c r="J34" i="108"/>
  <c r="K34" i="108"/>
  <c r="D34" i="305"/>
  <c r="F34" i="305"/>
  <c r="H34" i="305"/>
  <c r="I47" i="305"/>
  <c r="D34" i="304"/>
  <c r="F34" i="304"/>
  <c r="H34" i="304"/>
  <c r="I47" i="304"/>
  <c r="E34" i="302"/>
  <c r="G34" i="302"/>
  <c r="I41" i="302"/>
  <c r="I30" i="301"/>
  <c r="E34" i="301"/>
  <c r="G34" i="301"/>
  <c r="I41" i="301"/>
  <c r="I50" i="300"/>
  <c r="I57" i="300"/>
  <c r="D34" i="299"/>
  <c r="F34" i="299"/>
  <c r="H34" i="299"/>
  <c r="E34" i="298"/>
  <c r="G34" i="298"/>
  <c r="I41" i="298"/>
  <c r="I53" i="297"/>
  <c r="E34" i="296"/>
  <c r="G34" i="296"/>
  <c r="I41" i="296"/>
  <c r="I41" i="294"/>
  <c r="I57" i="294"/>
  <c r="D34" i="293"/>
  <c r="F34" i="293"/>
  <c r="H34" i="293"/>
  <c r="I30" i="292"/>
  <c r="I47" i="292"/>
  <c r="I50" i="292"/>
  <c r="I57" i="292"/>
  <c r="E34" i="291"/>
  <c r="G34" i="291"/>
  <c r="I41" i="291"/>
  <c r="K34" i="291"/>
  <c r="I30" i="161"/>
  <c r="E34" i="161"/>
  <c r="G34" i="161"/>
  <c r="I41" i="161"/>
  <c r="I30" i="160"/>
  <c r="E34" i="160"/>
  <c r="G34" i="160"/>
  <c r="I47" i="160"/>
  <c r="K34" i="160"/>
  <c r="D34" i="159"/>
  <c r="F34" i="159"/>
  <c r="H34" i="159"/>
  <c r="I47" i="159"/>
  <c r="I50" i="158"/>
  <c r="I30" i="157"/>
  <c r="I41" i="157"/>
  <c r="K34" i="157"/>
  <c r="I50" i="156"/>
  <c r="I30" i="155"/>
  <c r="I50" i="155"/>
  <c r="I57" i="155"/>
  <c r="D34" i="154"/>
  <c r="F34" i="154"/>
  <c r="H34" i="154"/>
  <c r="I47" i="154"/>
  <c r="I50" i="153"/>
  <c r="I57" i="153"/>
  <c r="I53" i="152"/>
  <c r="E34" i="151"/>
  <c r="G34" i="151"/>
  <c r="I41" i="151"/>
  <c r="I50" i="150"/>
  <c r="I30" i="148"/>
  <c r="M49" i="148"/>
  <c r="M58" i="148"/>
  <c r="I57" i="148"/>
  <c r="I30" i="147"/>
  <c r="M44" i="147"/>
  <c r="I30" i="145"/>
  <c r="E34" i="145"/>
  <c r="G34" i="145"/>
  <c r="M54" i="145"/>
  <c r="I53" i="145"/>
  <c r="M48" i="144"/>
  <c r="I47" i="144"/>
  <c r="I50" i="144"/>
  <c r="M59" i="144"/>
  <c r="M42" i="143"/>
  <c r="I41" i="143"/>
  <c r="K34" i="142"/>
  <c r="M54" i="142"/>
  <c r="I53" i="142"/>
  <c r="M33" i="141"/>
  <c r="J34" i="141"/>
  <c r="L34" i="141"/>
  <c r="M48" i="141"/>
  <c r="I47" i="141"/>
  <c r="M32" i="138"/>
  <c r="M44" i="138"/>
  <c r="M33" i="137"/>
  <c r="J34" i="137"/>
  <c r="L34" i="137"/>
  <c r="M48" i="137"/>
  <c r="I47" i="137"/>
  <c r="K49" i="250"/>
  <c r="K78" i="250"/>
  <c r="G59" i="249"/>
  <c r="G58" i="249" s="1"/>
  <c r="I59" i="249"/>
  <c r="I58" i="249" s="1"/>
  <c r="K49" i="248"/>
  <c r="J59" i="248"/>
  <c r="J58" i="248"/>
  <c r="K53" i="247"/>
  <c r="K73" i="247"/>
  <c r="K83" i="247"/>
  <c r="H30" i="91"/>
  <c r="D59" i="91"/>
  <c r="D58" i="91"/>
  <c r="H59" i="91"/>
  <c r="H58" i="91"/>
  <c r="G30" i="90"/>
  <c r="K83" i="89"/>
  <c r="F30" i="88"/>
  <c r="J59" i="86"/>
  <c r="J58" i="86"/>
  <c r="K53" i="85"/>
  <c r="F30" i="84"/>
  <c r="D59" i="84"/>
  <c r="D58" i="84" s="1"/>
  <c r="D30" i="83"/>
  <c r="H30" i="83"/>
  <c r="K53" i="83"/>
  <c r="K78" i="83"/>
  <c r="G30" i="82"/>
  <c r="G24" i="82" s="1"/>
  <c r="G22" i="82" s="1"/>
  <c r="I30" i="81"/>
  <c r="F30" i="80"/>
  <c r="F24" i="80" s="1"/>
  <c r="I30" i="80"/>
  <c r="G59" i="80"/>
  <c r="G58" i="80"/>
  <c r="I30" i="79"/>
  <c r="H30" i="78"/>
  <c r="H24" i="78"/>
  <c r="H30" i="77"/>
  <c r="I60" i="93"/>
  <c r="I31" i="290"/>
  <c r="D65" i="7"/>
  <c r="R25" i="96"/>
  <c r="R25" i="8"/>
  <c r="R36" i="96"/>
  <c r="R42" i="96"/>
  <c r="R45" i="96"/>
  <c r="R48" i="96"/>
  <c r="R52" i="96"/>
  <c r="R60" i="96"/>
  <c r="R63" i="96"/>
  <c r="R66" i="96"/>
  <c r="R72" i="96"/>
  <c r="R78" i="96"/>
  <c r="R82" i="96"/>
  <c r="J24" i="95"/>
  <c r="L24" i="95"/>
  <c r="P24" i="95"/>
  <c r="P24" i="8"/>
  <c r="H25" i="8"/>
  <c r="J36" i="8"/>
  <c r="G29" i="95"/>
  <c r="L42" i="8"/>
  <c r="P42" i="8"/>
  <c r="R44" i="8"/>
  <c r="H45" i="8"/>
  <c r="L48" i="8"/>
  <c r="P48" i="8"/>
  <c r="R50" i="8"/>
  <c r="F52" i="8"/>
  <c r="N52" i="8"/>
  <c r="R53" i="8"/>
  <c r="R55" i="8"/>
  <c r="E58" i="95"/>
  <c r="E57" i="95" s="1"/>
  <c r="H58" i="95"/>
  <c r="H57" i="95" s="1"/>
  <c r="J58" i="95"/>
  <c r="L58" i="95"/>
  <c r="L57" i="95"/>
  <c r="P58" i="95"/>
  <c r="P57" i="95"/>
  <c r="R59" i="8"/>
  <c r="F60" i="8"/>
  <c r="R63" i="95"/>
  <c r="R63" i="8"/>
  <c r="I63" i="8"/>
  <c r="K63" i="8"/>
  <c r="M63" i="8"/>
  <c r="O63" i="8"/>
  <c r="Q64" i="8"/>
  <c r="Q65" i="8"/>
  <c r="E66" i="8"/>
  <c r="H66" i="8"/>
  <c r="J66" i="8"/>
  <c r="L66" i="8"/>
  <c r="N66" i="8"/>
  <c r="P66" i="8"/>
  <c r="R67" i="8"/>
  <c r="R68" i="8"/>
  <c r="R69" i="8"/>
  <c r="R70" i="8"/>
  <c r="R71" i="8"/>
  <c r="R72" i="95"/>
  <c r="R72" i="8" s="1"/>
  <c r="I72" i="8"/>
  <c r="K72" i="8"/>
  <c r="M72" i="8"/>
  <c r="O72" i="8"/>
  <c r="Q73" i="8"/>
  <c r="Q74" i="8"/>
  <c r="Q75" i="8"/>
  <c r="Q76" i="8"/>
  <c r="E77" i="95"/>
  <c r="E77" i="8" s="1"/>
  <c r="F77" i="95"/>
  <c r="H77" i="95"/>
  <c r="J77" i="95"/>
  <c r="L77" i="95"/>
  <c r="L77" i="8"/>
  <c r="N77" i="95"/>
  <c r="P77" i="95"/>
  <c r="P77" i="8" s="1"/>
  <c r="R78" i="95"/>
  <c r="I78" i="8"/>
  <c r="K78" i="8"/>
  <c r="M78" i="8"/>
  <c r="O78" i="8"/>
  <c r="Q79" i="8"/>
  <c r="Q80" i="8"/>
  <c r="Q81" i="8"/>
  <c r="E82" i="8"/>
  <c r="H82" i="8"/>
  <c r="J82" i="8"/>
  <c r="L82" i="8"/>
  <c r="N82" i="8"/>
  <c r="P82" i="8"/>
  <c r="R83" i="8"/>
  <c r="J34" i="226"/>
  <c r="D34" i="225"/>
  <c r="H34" i="225"/>
  <c r="J34" i="224"/>
  <c r="J34" i="223"/>
  <c r="D34" i="222"/>
  <c r="H34" i="222"/>
  <c r="D34" i="221"/>
  <c r="H34" i="221"/>
  <c r="D34" i="220"/>
  <c r="H34" i="220"/>
  <c r="J34" i="219"/>
  <c r="I50" i="219"/>
  <c r="J34" i="218"/>
  <c r="J34" i="217"/>
  <c r="D34" i="216"/>
  <c r="H34" i="216"/>
  <c r="J34" i="215"/>
  <c r="D34" i="214"/>
  <c r="H34" i="214"/>
  <c r="D34" i="213"/>
  <c r="H34" i="213"/>
  <c r="D34" i="212"/>
  <c r="H34" i="212"/>
  <c r="J34" i="210"/>
  <c r="D34" i="209"/>
  <c r="H34" i="209"/>
  <c r="D34" i="208"/>
  <c r="H34" i="208"/>
  <c r="D34" i="207"/>
  <c r="H34" i="207"/>
  <c r="M54" i="207"/>
  <c r="E34" i="115"/>
  <c r="E34" i="113"/>
  <c r="G34" i="112"/>
  <c r="K34" i="112"/>
  <c r="E34" i="109"/>
  <c r="M48" i="149"/>
  <c r="I47" i="149"/>
  <c r="M48" i="148"/>
  <c r="I47" i="148"/>
  <c r="I50" i="148"/>
  <c r="M32" i="147"/>
  <c r="M38" i="147"/>
  <c r="M33" i="146"/>
  <c r="M48" i="146"/>
  <c r="I47" i="146"/>
  <c r="M45" i="145"/>
  <c r="M55" i="145"/>
  <c r="I30" i="144"/>
  <c r="M49" i="144"/>
  <c r="M58" i="144"/>
  <c r="I57" i="144"/>
  <c r="M37" i="142"/>
  <c r="M33" i="140"/>
  <c r="M48" i="140"/>
  <c r="I47" i="140"/>
  <c r="K34" i="139"/>
  <c r="M54" i="139"/>
  <c r="I53" i="139"/>
  <c r="I30" i="138"/>
  <c r="M38" i="138"/>
  <c r="M54" i="138"/>
  <c r="M49" i="106"/>
  <c r="I47" i="106"/>
  <c r="D34" i="149"/>
  <c r="F34" i="149"/>
  <c r="H34" i="149"/>
  <c r="D34" i="146"/>
  <c r="F34" i="146"/>
  <c r="H34" i="146"/>
  <c r="E34" i="143"/>
  <c r="G34" i="143"/>
  <c r="D34" i="141"/>
  <c r="F34" i="141"/>
  <c r="H34" i="141"/>
  <c r="D34" i="140"/>
  <c r="F34" i="140"/>
  <c r="H34" i="140"/>
  <c r="D34" i="137"/>
  <c r="F34" i="137"/>
  <c r="H34" i="137"/>
  <c r="E34" i="106"/>
  <c r="G34" i="106"/>
  <c r="K34" i="106"/>
  <c r="I30" i="105"/>
  <c r="I50" i="105"/>
  <c r="D34" i="104"/>
  <c r="F34" i="104"/>
  <c r="H34" i="104"/>
  <c r="K34" i="104"/>
  <c r="I50" i="104"/>
  <c r="I47" i="103"/>
  <c r="M48" i="103"/>
  <c r="I53" i="102"/>
  <c r="I41" i="101"/>
  <c r="J34" i="100"/>
  <c r="L34" i="100"/>
  <c r="I50" i="100"/>
  <c r="I30" i="99"/>
  <c r="E34" i="99"/>
  <c r="G34" i="99"/>
  <c r="I47" i="99"/>
  <c r="K34" i="99"/>
  <c r="E34" i="98"/>
  <c r="G34" i="98"/>
  <c r="J34" i="98"/>
  <c r="L34" i="98"/>
  <c r="I53" i="98"/>
  <c r="J34" i="97"/>
  <c r="L34" i="97"/>
  <c r="I50" i="97"/>
  <c r="I57" i="97"/>
  <c r="I65" i="226"/>
  <c r="I65" i="225"/>
  <c r="I65" i="224"/>
  <c r="I65" i="223"/>
  <c r="I65" i="222"/>
  <c r="I65" i="221"/>
  <c r="I65" i="220"/>
  <c r="I65" i="219"/>
  <c r="I65" i="218"/>
  <c r="I65" i="217"/>
  <c r="I65" i="216"/>
  <c r="I65" i="215"/>
  <c r="I65" i="214"/>
  <c r="I65" i="213"/>
  <c r="I65" i="212"/>
  <c r="I65" i="211"/>
  <c r="I65" i="210"/>
  <c r="I65" i="209"/>
  <c r="I65" i="208"/>
  <c r="I65" i="207"/>
  <c r="I65" i="206"/>
  <c r="I65" i="205"/>
  <c r="I65" i="204"/>
  <c r="I65" i="203"/>
  <c r="I65" i="202"/>
  <c r="I65" i="116"/>
  <c r="I65" i="115"/>
  <c r="I65" i="114"/>
  <c r="I65" i="113"/>
  <c r="I65" i="112"/>
  <c r="I65" i="111"/>
  <c r="I65" i="110"/>
  <c r="I65" i="109"/>
  <c r="I65" i="108"/>
  <c r="I65" i="107"/>
  <c r="I65" i="305"/>
  <c r="I65" i="304"/>
  <c r="I65" i="303"/>
  <c r="I65" i="302"/>
  <c r="I65" i="301"/>
  <c r="I65" i="300"/>
  <c r="I65" i="299"/>
  <c r="I65" i="298"/>
  <c r="I65" i="297"/>
  <c r="I65" i="296"/>
  <c r="I65" i="295"/>
  <c r="I65" i="294"/>
  <c r="I65" i="293"/>
  <c r="I65" i="292"/>
  <c r="I65" i="291"/>
  <c r="I65" i="161"/>
  <c r="I65" i="160"/>
  <c r="I65" i="159"/>
  <c r="I65" i="158"/>
  <c r="I65" i="157"/>
  <c r="I65" i="156"/>
  <c r="I65" i="155"/>
  <c r="I65" i="154"/>
  <c r="I65" i="153"/>
  <c r="I65" i="152"/>
  <c r="I65" i="151"/>
  <c r="I65" i="150"/>
  <c r="I65" i="149"/>
  <c r="I65" i="148"/>
  <c r="I65" i="147"/>
  <c r="I65" i="146"/>
  <c r="I65" i="145"/>
  <c r="I65" i="144"/>
  <c r="I65" i="143"/>
  <c r="I65" i="141"/>
  <c r="I65" i="139"/>
  <c r="I65" i="137"/>
  <c r="I65" i="105"/>
  <c r="I65" i="103"/>
  <c r="I65" i="101"/>
  <c r="I65" i="99"/>
  <c r="I68" i="106"/>
  <c r="I68" i="102"/>
  <c r="I68" i="98"/>
  <c r="I77" i="97"/>
  <c r="I77" i="226"/>
  <c r="I77" i="225"/>
  <c r="I77" i="224"/>
  <c r="I77" i="223"/>
  <c r="I77" i="222"/>
  <c r="I77" i="221"/>
  <c r="I77" i="220"/>
  <c r="I77" i="219"/>
  <c r="I77" i="218"/>
  <c r="I77" i="217"/>
  <c r="I77" i="216"/>
  <c r="I77" i="215"/>
  <c r="I77" i="214"/>
  <c r="I77" i="213"/>
  <c r="I77" i="212"/>
  <c r="I77" i="211"/>
  <c r="I77" i="210"/>
  <c r="I77" i="209"/>
  <c r="I77" i="208"/>
  <c r="I77" i="207"/>
  <c r="I77" i="206"/>
  <c r="I77" i="205"/>
  <c r="I77" i="204"/>
  <c r="I77" i="203"/>
  <c r="I77" i="202"/>
  <c r="I77" i="116"/>
  <c r="I77" i="115"/>
  <c r="I77" i="114"/>
  <c r="I77" i="113"/>
  <c r="I77" i="112"/>
  <c r="I77" i="111"/>
  <c r="I77" i="110"/>
  <c r="I77" i="109"/>
  <c r="I77" i="108"/>
  <c r="I77" i="305"/>
  <c r="I77" i="304"/>
  <c r="I77" i="303"/>
  <c r="I77" i="302"/>
  <c r="I77" i="301"/>
  <c r="I77" i="300"/>
  <c r="I77" i="299"/>
  <c r="I77" i="298"/>
  <c r="I77" i="297"/>
  <c r="I77" i="296"/>
  <c r="I77" i="295"/>
  <c r="I77" i="294"/>
  <c r="I77" i="293"/>
  <c r="I77" i="292"/>
  <c r="I77" i="291"/>
  <c r="I77" i="161"/>
  <c r="I77" i="160"/>
  <c r="I77" i="159"/>
  <c r="I77" i="158"/>
  <c r="I77" i="157"/>
  <c r="I77" i="156"/>
  <c r="I77" i="155"/>
  <c r="I77" i="154"/>
  <c r="I77" i="153"/>
  <c r="I77" i="152"/>
  <c r="I77" i="151"/>
  <c r="I77" i="150"/>
  <c r="I77" i="149"/>
  <c r="I77" i="148"/>
  <c r="I77" i="147"/>
  <c r="I77" i="146"/>
  <c r="I77" i="145"/>
  <c r="I77" i="144"/>
  <c r="I77" i="143"/>
  <c r="I77" i="142"/>
  <c r="I77" i="141"/>
  <c r="I77" i="140"/>
  <c r="I77" i="139"/>
  <c r="I77" i="138"/>
  <c r="I77" i="137"/>
  <c r="I77" i="106"/>
  <c r="I77" i="105"/>
  <c r="I77" i="104"/>
  <c r="I77" i="103"/>
  <c r="I77" i="102"/>
  <c r="I77" i="101"/>
  <c r="I77" i="100"/>
  <c r="I77" i="99"/>
  <c r="I77" i="98"/>
  <c r="F34" i="103"/>
  <c r="G25" i="306"/>
  <c r="K37" i="306"/>
  <c r="K46" i="306"/>
  <c r="K53" i="306"/>
  <c r="K64" i="306"/>
  <c r="K73" i="306"/>
  <c r="K79" i="306"/>
  <c r="G25" i="307"/>
  <c r="K37" i="307"/>
  <c r="K46" i="307"/>
  <c r="K53" i="307"/>
  <c r="K64" i="307"/>
  <c r="K73" i="307"/>
  <c r="K79" i="307"/>
  <c r="G25" i="308"/>
  <c r="K37" i="308"/>
  <c r="K46" i="308"/>
  <c r="K53" i="308"/>
  <c r="K64" i="308"/>
  <c r="K73" i="308"/>
  <c r="K79" i="308"/>
  <c r="G25" i="309"/>
  <c r="K37" i="309"/>
  <c r="K46" i="309"/>
  <c r="K53" i="309"/>
  <c r="K26" i="310"/>
  <c r="G25" i="310"/>
  <c r="K78" i="306"/>
  <c r="J24" i="309"/>
  <c r="K67" i="313"/>
  <c r="F78" i="313"/>
  <c r="K78" i="313"/>
  <c r="K83" i="313"/>
  <c r="G25" i="314"/>
  <c r="K37" i="314"/>
  <c r="K46" i="314"/>
  <c r="K53" i="314"/>
  <c r="K64" i="314"/>
  <c r="K73" i="314"/>
  <c r="K79" i="314"/>
  <c r="K26" i="315"/>
  <c r="K49" i="315"/>
  <c r="E59" i="315"/>
  <c r="E58" i="315" s="1"/>
  <c r="G59" i="315"/>
  <c r="G58" i="315" s="1"/>
  <c r="I59" i="315"/>
  <c r="I58" i="315" s="1"/>
  <c r="K67" i="315"/>
  <c r="F78" i="315"/>
  <c r="K83" i="315"/>
  <c r="K64" i="309"/>
  <c r="K73" i="309"/>
  <c r="K79" i="309"/>
  <c r="K37" i="310"/>
  <c r="K46" i="310"/>
  <c r="K53" i="310"/>
  <c r="K64" i="310"/>
  <c r="K73" i="310"/>
  <c r="K79" i="310"/>
  <c r="G25" i="311"/>
  <c r="K37" i="311"/>
  <c r="K46" i="311"/>
  <c r="K53" i="311"/>
  <c r="K64" i="311"/>
  <c r="K73" i="311"/>
  <c r="K79" i="311"/>
  <c r="G25" i="312"/>
  <c r="K37" i="312"/>
  <c r="K46" i="312"/>
  <c r="K53" i="312"/>
  <c r="K64" i="312"/>
  <c r="K73" i="312"/>
  <c r="K79" i="312"/>
  <c r="G25" i="313"/>
  <c r="K37" i="313"/>
  <c r="K46" i="313"/>
  <c r="K53" i="313"/>
  <c r="K64" i="313"/>
  <c r="F24" i="88"/>
  <c r="K25" i="260"/>
  <c r="B11" i="312"/>
  <c r="F30" i="261"/>
  <c r="F59" i="261"/>
  <c r="F59" i="250"/>
  <c r="F30" i="249"/>
  <c r="F30" i="247"/>
  <c r="F24" i="247"/>
  <c r="F59" i="247"/>
  <c r="F58" i="247"/>
  <c r="F59" i="89"/>
  <c r="F58" i="89"/>
  <c r="F25" i="86"/>
  <c r="F30" i="79"/>
  <c r="I31" i="93"/>
  <c r="I31" i="7"/>
  <c r="H29" i="95"/>
  <c r="L29" i="95"/>
  <c r="P29" i="95"/>
  <c r="F58" i="95"/>
  <c r="M54" i="224"/>
  <c r="M54" i="220"/>
  <c r="M54" i="212"/>
  <c r="M54" i="211"/>
  <c r="M54" i="208"/>
  <c r="M42" i="207"/>
  <c r="G34" i="107"/>
  <c r="K34" i="107"/>
  <c r="M48" i="303"/>
  <c r="M48" i="299"/>
  <c r="M58" i="291"/>
  <c r="M54" i="157"/>
  <c r="M54" i="156"/>
  <c r="M51" i="145"/>
  <c r="M42" i="139"/>
  <c r="I41" i="139"/>
  <c r="I50" i="139"/>
  <c r="M61" i="139"/>
  <c r="M36" i="138"/>
  <c r="F78" i="163"/>
  <c r="Q25" i="96"/>
  <c r="Q42" i="96"/>
  <c r="Q45" i="96"/>
  <c r="Q48" i="96"/>
  <c r="Q63" i="96"/>
  <c r="I53" i="110"/>
  <c r="I53" i="109"/>
  <c r="I41" i="108"/>
  <c r="I47" i="108"/>
  <c r="I57" i="108"/>
  <c r="D29" i="107"/>
  <c r="M36" i="107"/>
  <c r="M37" i="107"/>
  <c r="M40" i="107"/>
  <c r="M44" i="107"/>
  <c r="M45" i="107"/>
  <c r="E34" i="107"/>
  <c r="M51" i="107"/>
  <c r="I53" i="107"/>
  <c r="M54" i="107"/>
  <c r="M56" i="107"/>
  <c r="I30" i="305"/>
  <c r="I41" i="305"/>
  <c r="I50" i="305"/>
  <c r="I57" i="305"/>
  <c r="I30" i="304"/>
  <c r="I41" i="304"/>
  <c r="I50" i="304"/>
  <c r="I57" i="304"/>
  <c r="I41" i="303"/>
  <c r="I47" i="303"/>
  <c r="I53" i="303"/>
  <c r="I47" i="302"/>
  <c r="I53" i="302"/>
  <c r="I47" i="301"/>
  <c r="I53" i="301"/>
  <c r="I57" i="301"/>
  <c r="I47" i="300"/>
  <c r="I53" i="300"/>
  <c r="I30" i="299"/>
  <c r="I41" i="299"/>
  <c r="I47" i="299"/>
  <c r="I53" i="299"/>
  <c r="I47" i="298"/>
  <c r="I53" i="298"/>
  <c r="I30" i="297"/>
  <c r="I41" i="297"/>
  <c r="I50" i="297"/>
  <c r="I57" i="297"/>
  <c r="I47" i="296"/>
  <c r="I53" i="296"/>
  <c r="I30" i="295"/>
  <c r="I41" i="295"/>
  <c r="I53" i="295"/>
  <c r="I30" i="293"/>
  <c r="I41" i="293"/>
  <c r="I47" i="293"/>
  <c r="I53" i="293"/>
  <c r="I53" i="292"/>
  <c r="I30" i="291"/>
  <c r="I53" i="291"/>
  <c r="I57" i="291"/>
  <c r="I47" i="161"/>
  <c r="I53" i="161"/>
  <c r="I57" i="161"/>
  <c r="I41" i="160"/>
  <c r="I50" i="160"/>
  <c r="I57" i="160"/>
  <c r="I30" i="159"/>
  <c r="I29" i="159"/>
  <c r="I41" i="159"/>
  <c r="I50" i="159"/>
  <c r="I57" i="159"/>
  <c r="I30" i="158"/>
  <c r="I47" i="158"/>
  <c r="I53" i="158"/>
  <c r="I57" i="158"/>
  <c r="I47" i="157"/>
  <c r="I29" i="155"/>
  <c r="I47" i="155"/>
  <c r="I53" i="155"/>
  <c r="I30" i="154"/>
  <c r="I41" i="154"/>
  <c r="I50" i="154"/>
  <c r="I57" i="154"/>
  <c r="I30" i="153"/>
  <c r="I47" i="153"/>
  <c r="I53" i="153"/>
  <c r="I30" i="152"/>
  <c r="I41" i="152"/>
  <c r="I50" i="152"/>
  <c r="I57" i="152"/>
  <c r="I47" i="151"/>
  <c r="I53" i="151"/>
  <c r="I47" i="150"/>
  <c r="I53" i="150"/>
  <c r="I57" i="150"/>
  <c r="I30" i="149"/>
  <c r="I41" i="149"/>
  <c r="I50" i="149"/>
  <c r="I57" i="149"/>
  <c r="I53" i="148"/>
  <c r="I53" i="147"/>
  <c r="I57" i="147"/>
  <c r="I30" i="146"/>
  <c r="I41" i="146"/>
  <c r="I50" i="146"/>
  <c r="I57" i="146"/>
  <c r="I41" i="145"/>
  <c r="I50" i="145"/>
  <c r="I53" i="144"/>
  <c r="I47" i="143"/>
  <c r="I53" i="143"/>
  <c r="I41" i="142"/>
  <c r="I50" i="142"/>
  <c r="I57" i="142"/>
  <c r="I30" i="141"/>
  <c r="I41" i="141"/>
  <c r="I50" i="141"/>
  <c r="I57" i="141"/>
  <c r="I30" i="140"/>
  <c r="I41" i="140"/>
  <c r="I50" i="140"/>
  <c r="I57" i="140"/>
  <c r="I30" i="139"/>
  <c r="M58" i="139"/>
  <c r="I57" i="139"/>
  <c r="M40" i="138"/>
  <c r="M42" i="138"/>
  <c r="D34" i="138"/>
  <c r="F34" i="138"/>
  <c r="H34" i="138"/>
  <c r="K34" i="138"/>
  <c r="I47" i="98"/>
  <c r="I68" i="137"/>
  <c r="I68" i="103"/>
  <c r="I68" i="99"/>
  <c r="M64" i="97"/>
  <c r="M64" i="226"/>
  <c r="M64" i="225"/>
  <c r="M64" i="224"/>
  <c r="M64" i="223"/>
  <c r="M64" i="222"/>
  <c r="M64" i="221"/>
  <c r="M64" i="220"/>
  <c r="M64" i="219"/>
  <c r="M64" i="218"/>
  <c r="M64" i="217"/>
  <c r="M64" i="216"/>
  <c r="M64" i="215"/>
  <c r="M64" i="214"/>
  <c r="M64" i="213"/>
  <c r="M64" i="212"/>
  <c r="M64" i="211"/>
  <c r="M64" i="210"/>
  <c r="M64" i="209"/>
  <c r="M64" i="208"/>
  <c r="M64" i="207"/>
  <c r="M64" i="206"/>
  <c r="M64" i="205"/>
  <c r="M64" i="204"/>
  <c r="M64" i="203"/>
  <c r="M64" i="202"/>
  <c r="M64" i="116"/>
  <c r="M64" i="115"/>
  <c r="M64" i="114"/>
  <c r="M64" i="113"/>
  <c r="M64" i="112"/>
  <c r="M64" i="111"/>
  <c r="M64" i="110"/>
  <c r="M64" i="109"/>
  <c r="M64" i="108"/>
  <c r="M64" i="107"/>
  <c r="M64" i="305"/>
  <c r="M64" i="304"/>
  <c r="M64" i="303"/>
  <c r="M64" i="302"/>
  <c r="M64" i="301"/>
  <c r="M64" i="300"/>
  <c r="M64" i="299"/>
  <c r="M64" i="298"/>
  <c r="M64" i="297"/>
  <c r="M64" i="296"/>
  <c r="M64" i="295"/>
  <c r="M64" i="294"/>
  <c r="M64" i="293"/>
  <c r="M64" i="292"/>
  <c r="M64" i="291"/>
  <c r="M64" i="161"/>
  <c r="M64" i="160"/>
  <c r="M64" i="159"/>
  <c r="M64" i="158"/>
  <c r="M64" i="157"/>
  <c r="M64" i="156"/>
  <c r="M64" i="155"/>
  <c r="M64" i="154"/>
  <c r="M64" i="153"/>
  <c r="M64" i="152"/>
  <c r="M64" i="151"/>
  <c r="M64" i="150"/>
  <c r="M64" i="149"/>
  <c r="M64" i="148"/>
  <c r="M64" i="147"/>
  <c r="M64" i="146"/>
  <c r="M64" i="145"/>
  <c r="M64" i="144"/>
  <c r="M64" i="143"/>
  <c r="M64" i="142"/>
  <c r="M64" i="141"/>
  <c r="M64" i="140"/>
  <c r="M64" i="139"/>
  <c r="M64" i="138"/>
  <c r="M64" i="137"/>
  <c r="M64" i="106"/>
  <c r="M64" i="105"/>
  <c r="M64" i="104"/>
  <c r="M64" i="103"/>
  <c r="M64" i="102"/>
  <c r="M64" i="101"/>
  <c r="M64" i="100"/>
  <c r="M64" i="99"/>
  <c r="M64" i="98"/>
  <c r="M66" i="97"/>
  <c r="M66" i="226"/>
  <c r="M66" i="225"/>
  <c r="M66" i="224"/>
  <c r="M66" i="223"/>
  <c r="M66" i="222"/>
  <c r="M66" i="221"/>
  <c r="M66" i="220"/>
  <c r="M66" i="219"/>
  <c r="M66" i="218"/>
  <c r="M66" i="217"/>
  <c r="M66" i="216"/>
  <c r="M66" i="215"/>
  <c r="M66" i="214"/>
  <c r="M66" i="213"/>
  <c r="M66" i="212"/>
  <c r="M66" i="211"/>
  <c r="M66" i="210"/>
  <c r="M66" i="209"/>
  <c r="M66" i="208"/>
  <c r="M66" i="207"/>
  <c r="M66" i="206"/>
  <c r="M66" i="205"/>
  <c r="M66" i="204"/>
  <c r="M66" i="203"/>
  <c r="M66" i="202"/>
  <c r="M66" i="116"/>
  <c r="M66" i="115"/>
  <c r="M66" i="114"/>
  <c r="M66" i="113"/>
  <c r="M66" i="112"/>
  <c r="M66" i="111"/>
  <c r="M66" i="110"/>
  <c r="M66" i="109"/>
  <c r="M66" i="108"/>
  <c r="M66" i="305"/>
  <c r="M66" i="304"/>
  <c r="M66" i="303"/>
  <c r="M66" i="302"/>
  <c r="M66" i="301"/>
  <c r="M66" i="300"/>
  <c r="M66" i="299"/>
  <c r="M66" i="298"/>
  <c r="M66" i="297"/>
  <c r="M66" i="296"/>
  <c r="M66" i="295"/>
  <c r="M66" i="294"/>
  <c r="M66" i="293"/>
  <c r="M66" i="292"/>
  <c r="M66" i="291"/>
  <c r="M66" i="161"/>
  <c r="M66" i="160"/>
  <c r="M66" i="159"/>
  <c r="M66" i="158"/>
  <c r="M66" i="157"/>
  <c r="M66" i="156"/>
  <c r="M66" i="155"/>
  <c r="M66" i="154"/>
  <c r="M66" i="153"/>
  <c r="M66" i="152"/>
  <c r="M66" i="151"/>
  <c r="M66" i="150"/>
  <c r="M66" i="149"/>
  <c r="M66" i="148"/>
  <c r="M66" i="147"/>
  <c r="M66" i="146"/>
  <c r="M66" i="145"/>
  <c r="M66" i="144"/>
  <c r="M66" i="143"/>
  <c r="M66" i="142"/>
  <c r="M66" i="141"/>
  <c r="M66" i="140"/>
  <c r="M66" i="139"/>
  <c r="M66" i="138"/>
  <c r="M66" i="137"/>
  <c r="M66" i="106"/>
  <c r="M66" i="105"/>
  <c r="M66" i="104"/>
  <c r="M66" i="103"/>
  <c r="M66" i="102"/>
  <c r="M66" i="101"/>
  <c r="M66" i="100"/>
  <c r="M66" i="99"/>
  <c r="M66" i="98"/>
  <c r="M67" i="97"/>
  <c r="M67" i="226"/>
  <c r="M67" i="225"/>
  <c r="M67" i="224"/>
  <c r="M67" i="223"/>
  <c r="M67" i="222"/>
  <c r="M67" i="221"/>
  <c r="M67" i="220"/>
  <c r="M67" i="219"/>
  <c r="M67" i="218"/>
  <c r="M67" i="217"/>
  <c r="M67" i="216"/>
  <c r="M67" i="215"/>
  <c r="M67" i="214"/>
  <c r="M67" i="213"/>
  <c r="M67" i="212"/>
  <c r="M67" i="211"/>
  <c r="M67" i="210"/>
  <c r="M67" i="209"/>
  <c r="M67" i="208"/>
  <c r="M67" i="207"/>
  <c r="M67" i="206"/>
  <c r="M67" i="205"/>
  <c r="M67" i="204"/>
  <c r="M67" i="203"/>
  <c r="M67" i="202"/>
  <c r="M67" i="116"/>
  <c r="M67" i="115"/>
  <c r="M67" i="114"/>
  <c r="M67" i="113"/>
  <c r="M67" i="112"/>
  <c r="M67" i="111"/>
  <c r="M67" i="110"/>
  <c r="M67" i="109"/>
  <c r="M67" i="108"/>
  <c r="M67" i="107"/>
  <c r="M67" i="305"/>
  <c r="M67" i="304"/>
  <c r="M67" i="303"/>
  <c r="M67" i="302"/>
  <c r="M67" i="301"/>
  <c r="M67" i="300"/>
  <c r="M67" i="299"/>
  <c r="M67" i="298"/>
  <c r="M67" i="297"/>
  <c r="M67" i="296"/>
  <c r="M67" i="295"/>
  <c r="M67" i="294"/>
  <c r="M67" i="293"/>
  <c r="M67" i="292"/>
  <c r="M67" i="291"/>
  <c r="M67" i="161"/>
  <c r="M67" i="160"/>
  <c r="M67" i="159"/>
  <c r="M67" i="158"/>
  <c r="M67" i="157"/>
  <c r="M67" i="156"/>
  <c r="M67" i="155"/>
  <c r="M67" i="154"/>
  <c r="M67" i="153"/>
  <c r="M67" i="152"/>
  <c r="M67" i="151"/>
  <c r="M67" i="150"/>
  <c r="M67" i="149"/>
  <c r="M67" i="148"/>
  <c r="M67" i="147"/>
  <c r="M67" i="146"/>
  <c r="M67" i="145"/>
  <c r="M67" i="144"/>
  <c r="M67" i="143"/>
  <c r="M67" i="142"/>
  <c r="M67" i="141"/>
  <c r="M67" i="140"/>
  <c r="M67" i="139"/>
  <c r="M67" i="138"/>
  <c r="M67" i="137"/>
  <c r="M67" i="106"/>
  <c r="M67" i="105"/>
  <c r="M67" i="104"/>
  <c r="M67" i="103"/>
  <c r="M67" i="102"/>
  <c r="M67" i="101"/>
  <c r="M67" i="100"/>
  <c r="M67" i="99"/>
  <c r="M67" i="98"/>
  <c r="M69" i="97"/>
  <c r="M69" i="226"/>
  <c r="M69" i="225"/>
  <c r="M69" i="224"/>
  <c r="M69" i="223"/>
  <c r="M69" i="222"/>
  <c r="M69" i="221"/>
  <c r="M69" i="220"/>
  <c r="M69" i="219"/>
  <c r="M69" i="218"/>
  <c r="M69" i="217"/>
  <c r="M69" i="216"/>
  <c r="M69" i="215"/>
  <c r="M69" i="214"/>
  <c r="M69" i="213"/>
  <c r="M69" i="212"/>
  <c r="M69" i="211"/>
  <c r="M69" i="210"/>
  <c r="M69" i="209"/>
  <c r="M69" i="208"/>
  <c r="M69" i="207"/>
  <c r="M69" i="206"/>
  <c r="M69" i="205"/>
  <c r="M69" i="204"/>
  <c r="M69" i="203"/>
  <c r="M69" i="202"/>
  <c r="M69" i="116"/>
  <c r="M69" i="115"/>
  <c r="M69" i="114"/>
  <c r="M69" i="113"/>
  <c r="M69" i="112"/>
  <c r="M69" i="111"/>
  <c r="M69" i="110"/>
  <c r="M69" i="109"/>
  <c r="M69" i="108"/>
  <c r="M69" i="107"/>
  <c r="M69" i="305"/>
  <c r="M69" i="304"/>
  <c r="M69" i="303"/>
  <c r="M69" i="302"/>
  <c r="M69" i="301"/>
  <c r="M69" i="300"/>
  <c r="M69" i="299"/>
  <c r="M69" i="298"/>
  <c r="M69" i="297"/>
  <c r="M69" i="296"/>
  <c r="M69" i="295"/>
  <c r="M69" i="294"/>
  <c r="M69" i="293"/>
  <c r="M69" i="292"/>
  <c r="M69" i="291"/>
  <c r="M69" i="161"/>
  <c r="M69" i="160"/>
  <c r="M69" i="159"/>
  <c r="M69" i="158"/>
  <c r="M69" i="157"/>
  <c r="M69" i="156"/>
  <c r="M69" i="155"/>
  <c r="M69" i="154"/>
  <c r="M69" i="153"/>
  <c r="M69" i="152"/>
  <c r="M69" i="151"/>
  <c r="M69" i="150"/>
  <c r="M69" i="149"/>
  <c r="M69" i="148"/>
  <c r="M69" i="147"/>
  <c r="M69" i="146"/>
  <c r="M69" i="145"/>
  <c r="M69" i="144"/>
  <c r="M69" i="143"/>
  <c r="M69" i="142"/>
  <c r="M69" i="141"/>
  <c r="M69" i="140"/>
  <c r="M69" i="139"/>
  <c r="M69" i="138"/>
  <c r="M69" i="137"/>
  <c r="M69" i="106"/>
  <c r="M69" i="105"/>
  <c r="M69" i="104"/>
  <c r="M69" i="103"/>
  <c r="M69" i="102"/>
  <c r="M69" i="101"/>
  <c r="M69" i="100"/>
  <c r="M69" i="99"/>
  <c r="M69" i="98"/>
  <c r="M70" i="97"/>
  <c r="M70" i="226"/>
  <c r="M70" i="225"/>
  <c r="M70" i="224"/>
  <c r="M70" i="223"/>
  <c r="M70" i="222"/>
  <c r="M70" i="221"/>
  <c r="M70" i="220"/>
  <c r="M70" i="219"/>
  <c r="M70" i="218"/>
  <c r="M70" i="217"/>
  <c r="M70" i="216"/>
  <c r="M70" i="215"/>
  <c r="M70" i="214"/>
  <c r="M70" i="213"/>
  <c r="M70" i="212"/>
  <c r="M70" i="211"/>
  <c r="M70" i="210"/>
  <c r="M70" i="209"/>
  <c r="M70" i="208"/>
  <c r="M70" i="207"/>
  <c r="M70" i="206"/>
  <c r="M70" i="205"/>
  <c r="M70" i="204"/>
  <c r="M70" i="203"/>
  <c r="M70" i="202"/>
  <c r="M70" i="116"/>
  <c r="M70" i="115"/>
  <c r="M70" i="114"/>
  <c r="M70" i="113"/>
  <c r="M70" i="112"/>
  <c r="M70" i="111"/>
  <c r="M70" i="110"/>
  <c r="M70" i="109"/>
  <c r="M70" i="108"/>
  <c r="M70" i="107"/>
  <c r="M70" i="305"/>
  <c r="M70" i="304"/>
  <c r="M70" i="303"/>
  <c r="M70" i="302"/>
  <c r="M70" i="301"/>
  <c r="M70" i="300"/>
  <c r="M70" i="299"/>
  <c r="M70" i="298"/>
  <c r="M70" i="297"/>
  <c r="M70" i="296"/>
  <c r="M70" i="295"/>
  <c r="M70" i="294"/>
  <c r="M70" i="293"/>
  <c r="M70" i="292"/>
  <c r="M70" i="291"/>
  <c r="M70" i="161"/>
  <c r="M70" i="160"/>
  <c r="M70" i="159"/>
  <c r="M70" i="158"/>
  <c r="M70" i="157"/>
  <c r="M70" i="156"/>
  <c r="M70" i="155"/>
  <c r="M70" i="154"/>
  <c r="M70" i="153"/>
  <c r="M70" i="152"/>
  <c r="M70" i="151"/>
  <c r="M70" i="150"/>
  <c r="M70" i="149"/>
  <c r="M70" i="148"/>
  <c r="M70" i="147"/>
  <c r="M70" i="146"/>
  <c r="M70" i="145"/>
  <c r="M70" i="144"/>
  <c r="M70" i="143"/>
  <c r="M70" i="142"/>
  <c r="M70" i="141"/>
  <c r="M70" i="140"/>
  <c r="M70" i="139"/>
  <c r="M70" i="138"/>
  <c r="M70" i="137"/>
  <c r="M70" i="106"/>
  <c r="M70" i="105"/>
  <c r="M70" i="104"/>
  <c r="M70" i="103"/>
  <c r="M70" i="102"/>
  <c r="M70" i="101"/>
  <c r="M70" i="100"/>
  <c r="M70" i="99"/>
  <c r="M70" i="98"/>
  <c r="M72" i="97"/>
  <c r="M72" i="226"/>
  <c r="M72" i="225"/>
  <c r="M72" i="224"/>
  <c r="M72" i="223"/>
  <c r="M72" i="222"/>
  <c r="M72" i="221"/>
  <c r="M72" i="220"/>
  <c r="M72" i="219"/>
  <c r="M72" i="218"/>
  <c r="M72" i="217"/>
  <c r="M72" i="216"/>
  <c r="M72" i="215"/>
  <c r="M72" i="214"/>
  <c r="M72" i="213"/>
  <c r="M72" i="212"/>
  <c r="M72" i="211"/>
  <c r="M72" i="210"/>
  <c r="M72" i="209"/>
  <c r="M72" i="208"/>
  <c r="M72" i="207"/>
  <c r="M72" i="206"/>
  <c r="M72" i="205"/>
  <c r="M72" i="204"/>
  <c r="M72" i="203"/>
  <c r="M72" i="202"/>
  <c r="M72" i="116"/>
  <c r="M72" i="115"/>
  <c r="M72" i="114"/>
  <c r="M72" i="113"/>
  <c r="M72" i="112"/>
  <c r="M72" i="111"/>
  <c r="M72" i="110"/>
  <c r="M72" i="109"/>
  <c r="M72" i="108"/>
  <c r="M72" i="107"/>
  <c r="M72" i="305"/>
  <c r="M72" i="304"/>
  <c r="M72" i="303"/>
  <c r="M72" i="302"/>
  <c r="M72" i="301"/>
  <c r="M72" i="300"/>
  <c r="M72" i="299"/>
  <c r="M72" i="298"/>
  <c r="M72" i="297"/>
  <c r="M72" i="296"/>
  <c r="M72" i="295"/>
  <c r="M72" i="294"/>
  <c r="M72" i="293"/>
  <c r="M72" i="292"/>
  <c r="M72" i="291"/>
  <c r="M72" i="161"/>
  <c r="M72" i="160"/>
  <c r="M72" i="159"/>
  <c r="M72" i="158"/>
  <c r="M72" i="157"/>
  <c r="M72" i="156"/>
  <c r="M72" i="155"/>
  <c r="M72" i="154"/>
  <c r="M72" i="153"/>
  <c r="M72" i="152"/>
  <c r="M72" i="151"/>
  <c r="M72" i="150"/>
  <c r="M72" i="149"/>
  <c r="M72" i="148"/>
  <c r="M72" i="147"/>
  <c r="M72" i="146"/>
  <c r="M72" i="145"/>
  <c r="M72" i="144"/>
  <c r="M72" i="143"/>
  <c r="M72" i="142"/>
  <c r="M72" i="141"/>
  <c r="M72" i="140"/>
  <c r="M72" i="139"/>
  <c r="M72" i="138"/>
  <c r="M72" i="137"/>
  <c r="M72" i="106"/>
  <c r="M72" i="105"/>
  <c r="M72" i="104"/>
  <c r="M72" i="103"/>
  <c r="M72" i="102"/>
  <c r="M72" i="101"/>
  <c r="M72" i="100"/>
  <c r="M72" i="99"/>
  <c r="M72" i="98"/>
  <c r="M73" i="97"/>
  <c r="M73" i="226"/>
  <c r="M73" i="225"/>
  <c r="M73" i="224"/>
  <c r="M73" i="223"/>
  <c r="M73" i="222"/>
  <c r="M73" i="221"/>
  <c r="M73" i="220"/>
  <c r="M73" i="219"/>
  <c r="M73" i="218"/>
  <c r="M73" i="217"/>
  <c r="M73" i="216"/>
  <c r="M73" i="215"/>
  <c r="M73" i="214"/>
  <c r="M73" i="213"/>
  <c r="M73" i="212"/>
  <c r="M73" i="211"/>
  <c r="M73" i="210"/>
  <c r="M73" i="209"/>
  <c r="M73" i="208"/>
  <c r="M73" i="207"/>
  <c r="M73" i="206"/>
  <c r="M73" i="205"/>
  <c r="M73" i="204"/>
  <c r="M73" i="203"/>
  <c r="M73" i="202"/>
  <c r="M73" i="116"/>
  <c r="M73" i="115"/>
  <c r="M73" i="114"/>
  <c r="M73" i="113"/>
  <c r="M73" i="112"/>
  <c r="M73" i="111"/>
  <c r="M73" i="110"/>
  <c r="M73" i="109"/>
  <c r="M73" i="108"/>
  <c r="M73" i="107"/>
  <c r="M73" i="305"/>
  <c r="M73" i="304"/>
  <c r="M73" i="303"/>
  <c r="M73" i="302"/>
  <c r="M73" i="301"/>
  <c r="M73" i="300"/>
  <c r="M73" i="299"/>
  <c r="M73" i="298"/>
  <c r="M73" i="297"/>
  <c r="M73" i="296"/>
  <c r="M73" i="295"/>
  <c r="M73" i="294"/>
  <c r="M73" i="293"/>
  <c r="M73" i="292"/>
  <c r="M73" i="291"/>
  <c r="M73" i="161"/>
  <c r="M73" i="160"/>
  <c r="M73" i="159"/>
  <c r="M73" i="158"/>
  <c r="M73" i="157"/>
  <c r="M73" i="156"/>
  <c r="M73" i="155"/>
  <c r="M73" i="154"/>
  <c r="M73" i="153"/>
  <c r="M73" i="152"/>
  <c r="M73" i="151"/>
  <c r="M73" i="150"/>
  <c r="M73" i="149"/>
  <c r="M73" i="148"/>
  <c r="M73" i="147"/>
  <c r="M73" i="146"/>
  <c r="M73" i="145"/>
  <c r="M73" i="144"/>
  <c r="M73" i="143"/>
  <c r="M73" i="142"/>
  <c r="M73" i="141"/>
  <c r="M73" i="140"/>
  <c r="M73" i="139"/>
  <c r="M73" i="138"/>
  <c r="M73" i="137"/>
  <c r="M73" i="106"/>
  <c r="M73" i="105"/>
  <c r="M73" i="104"/>
  <c r="M73" i="103"/>
  <c r="M73" i="102"/>
  <c r="M73" i="101"/>
  <c r="M73" i="100"/>
  <c r="M73" i="99"/>
  <c r="M73" i="98"/>
  <c r="M74" i="97"/>
  <c r="M74" i="226"/>
  <c r="M74" i="225"/>
  <c r="M74" i="224"/>
  <c r="M74" i="223"/>
  <c r="M74" i="222"/>
  <c r="M74" i="221"/>
  <c r="M74" i="220"/>
  <c r="M74" i="219"/>
  <c r="M74" i="218"/>
  <c r="M74" i="217"/>
  <c r="M74" i="216"/>
  <c r="M74" i="215"/>
  <c r="M74" i="214"/>
  <c r="M74" i="213"/>
  <c r="M74" i="212"/>
  <c r="M74" i="211"/>
  <c r="M74" i="210"/>
  <c r="M74" i="209"/>
  <c r="M74" i="208"/>
  <c r="M74" i="207"/>
  <c r="M74" i="206"/>
  <c r="M74" i="205"/>
  <c r="M74" i="204"/>
  <c r="M74" i="203"/>
  <c r="M74" i="202"/>
  <c r="M74" i="116"/>
  <c r="M74" i="115"/>
  <c r="M74" i="114"/>
  <c r="M74" i="113"/>
  <c r="M74" i="112"/>
  <c r="M74" i="111"/>
  <c r="M74" i="110"/>
  <c r="M74" i="109"/>
  <c r="M74" i="108"/>
  <c r="M74" i="107"/>
  <c r="M74" i="305"/>
  <c r="M74" i="304"/>
  <c r="M74" i="303"/>
  <c r="M74" i="302"/>
  <c r="M74" i="301"/>
  <c r="M74" i="300"/>
  <c r="M74" i="299"/>
  <c r="M74" i="298"/>
  <c r="M74" i="297"/>
  <c r="M74" i="296"/>
  <c r="M74" i="295"/>
  <c r="M74" i="294"/>
  <c r="M74" i="293"/>
  <c r="M74" i="292"/>
  <c r="M74" i="291"/>
  <c r="M74" i="161"/>
  <c r="M74" i="160"/>
  <c r="M74" i="159"/>
  <c r="M74" i="158"/>
  <c r="M74" i="157"/>
  <c r="M74" i="156"/>
  <c r="M74" i="155"/>
  <c r="M74" i="154"/>
  <c r="M74" i="153"/>
  <c r="M74" i="152"/>
  <c r="M74" i="151"/>
  <c r="M74" i="150"/>
  <c r="M74" i="149"/>
  <c r="M74" i="148"/>
  <c r="M74" i="147"/>
  <c r="M74" i="146"/>
  <c r="M74" i="145"/>
  <c r="M74" i="144"/>
  <c r="M74" i="143"/>
  <c r="M74" i="142"/>
  <c r="M74" i="141"/>
  <c r="M74" i="140"/>
  <c r="M74" i="139"/>
  <c r="M74" i="138"/>
  <c r="M74" i="137"/>
  <c r="M74" i="106"/>
  <c r="M74" i="105"/>
  <c r="M74" i="104"/>
  <c r="M74" i="103"/>
  <c r="M74" i="102"/>
  <c r="M74" i="101"/>
  <c r="M74" i="100"/>
  <c r="M74" i="99"/>
  <c r="M74" i="98"/>
  <c r="M75" i="97"/>
  <c r="M75" i="226"/>
  <c r="M75" i="225"/>
  <c r="M75" i="224"/>
  <c r="M75" i="223"/>
  <c r="M75" i="222"/>
  <c r="M75" i="221"/>
  <c r="M75" i="220"/>
  <c r="M75" i="219"/>
  <c r="M75" i="218"/>
  <c r="M75" i="217"/>
  <c r="M75" i="216"/>
  <c r="M75" i="215"/>
  <c r="M75" i="214"/>
  <c r="M75" i="213"/>
  <c r="M75" i="212"/>
  <c r="M75" i="211"/>
  <c r="M75" i="210"/>
  <c r="M75" i="209"/>
  <c r="M75" i="208"/>
  <c r="M75" i="207"/>
  <c r="M75" i="206"/>
  <c r="M75" i="205"/>
  <c r="M75" i="204"/>
  <c r="M75" i="203"/>
  <c r="M75" i="202"/>
  <c r="M75" i="116"/>
  <c r="M75" i="115"/>
  <c r="M75" i="114"/>
  <c r="M75" i="113"/>
  <c r="M75" i="112"/>
  <c r="M75" i="111"/>
  <c r="M75" i="110"/>
  <c r="M75" i="109"/>
  <c r="M75" i="108"/>
  <c r="M75" i="107"/>
  <c r="M75" i="305"/>
  <c r="M75" i="304"/>
  <c r="M75" i="303"/>
  <c r="M75" i="302"/>
  <c r="M75" i="301"/>
  <c r="M75" i="300"/>
  <c r="M75" i="299"/>
  <c r="M75" i="298"/>
  <c r="M75" i="297"/>
  <c r="M75" i="296"/>
  <c r="M75" i="295"/>
  <c r="M75" i="294"/>
  <c r="M75" i="293"/>
  <c r="M75" i="292"/>
  <c r="M75" i="291"/>
  <c r="M75" i="161"/>
  <c r="M75" i="160"/>
  <c r="M75" i="159"/>
  <c r="M75" i="158"/>
  <c r="M75" i="157"/>
  <c r="M75" i="156"/>
  <c r="M75" i="155"/>
  <c r="M75" i="154"/>
  <c r="M75" i="153"/>
  <c r="M75" i="152"/>
  <c r="M75" i="151"/>
  <c r="M75" i="150"/>
  <c r="M75" i="149"/>
  <c r="M75" i="148"/>
  <c r="M75" i="147"/>
  <c r="M75" i="146"/>
  <c r="M75" i="145"/>
  <c r="M75" i="144"/>
  <c r="M75" i="143"/>
  <c r="M75" i="142"/>
  <c r="M75" i="141"/>
  <c r="M75" i="140"/>
  <c r="M75" i="137"/>
  <c r="M75" i="106"/>
  <c r="M75" i="103"/>
  <c r="M75" i="102"/>
  <c r="M75" i="99"/>
  <c r="M75" i="98"/>
  <c r="I30" i="137"/>
  <c r="I41" i="137"/>
  <c r="I50" i="137"/>
  <c r="I57" i="137"/>
  <c r="I30" i="106"/>
  <c r="I50" i="106"/>
  <c r="I57" i="106"/>
  <c r="I47" i="105"/>
  <c r="I53" i="105"/>
  <c r="I57" i="105"/>
  <c r="M36" i="103"/>
  <c r="M38" i="103"/>
  <c r="M40" i="103"/>
  <c r="I41" i="103"/>
  <c r="M44" i="103"/>
  <c r="M46" i="103"/>
  <c r="I50" i="102"/>
  <c r="I57" i="102"/>
  <c r="I30" i="101"/>
  <c r="I53" i="101"/>
  <c r="I57" i="101"/>
  <c r="I47" i="100"/>
  <c r="I53" i="100"/>
  <c r="I57" i="100"/>
  <c r="I50" i="99"/>
  <c r="I53" i="99"/>
  <c r="I50" i="98"/>
  <c r="I57" i="98"/>
  <c r="E29" i="97"/>
  <c r="G29" i="97"/>
  <c r="I30" i="97"/>
  <c r="M33" i="97"/>
  <c r="M39" i="97"/>
  <c r="I47" i="97"/>
  <c r="M49" i="97"/>
  <c r="I53" i="97"/>
  <c r="M55" i="97"/>
  <c r="I68" i="105"/>
  <c r="I68" i="101"/>
  <c r="M75" i="138"/>
  <c r="M75" i="104"/>
  <c r="M75" i="100"/>
  <c r="M76" i="107"/>
  <c r="M78" i="107"/>
  <c r="M79" i="107"/>
  <c r="M80" i="107"/>
  <c r="K61" i="306"/>
  <c r="K61" i="307"/>
  <c r="K61" i="308"/>
  <c r="F30" i="306"/>
  <c r="F30" i="307"/>
  <c r="F30" i="308"/>
  <c r="F78" i="308"/>
  <c r="K78" i="308"/>
  <c r="F30" i="309"/>
  <c r="G59" i="309"/>
  <c r="G58" i="309" s="1"/>
  <c r="F30" i="310"/>
  <c r="F24" i="310" s="1"/>
  <c r="G59" i="310"/>
  <c r="G58" i="310" s="1"/>
  <c r="F30" i="311"/>
  <c r="G59" i="311"/>
  <c r="G58" i="311"/>
  <c r="F30" i="312"/>
  <c r="G59" i="312"/>
  <c r="G58" i="312" s="1"/>
  <c r="F30" i="313"/>
  <c r="G59" i="313"/>
  <c r="G58" i="313"/>
  <c r="K43" i="314"/>
  <c r="F30" i="314"/>
  <c r="K61" i="314"/>
  <c r="K25" i="315"/>
  <c r="K43" i="315"/>
  <c r="F30" i="315"/>
  <c r="F24" i="315" s="1"/>
  <c r="H30" i="315"/>
  <c r="H24" i="315" s="1"/>
  <c r="J30" i="315"/>
  <c r="K61" i="315"/>
  <c r="I29" i="212"/>
  <c r="H34" i="116"/>
  <c r="L34" i="302"/>
  <c r="I57" i="298"/>
  <c r="D34" i="295"/>
  <c r="F34" i="295"/>
  <c r="K34" i="295"/>
  <c r="I30" i="217"/>
  <c r="E34" i="206"/>
  <c r="F34" i="203"/>
  <c r="H34" i="203"/>
  <c r="J34" i="202"/>
  <c r="I53" i="202"/>
  <c r="J34" i="155"/>
  <c r="D34" i="153"/>
  <c r="L34" i="142"/>
  <c r="K34" i="141"/>
  <c r="I41" i="102"/>
  <c r="D34" i="102"/>
  <c r="F34" i="102"/>
  <c r="H34" i="102"/>
  <c r="L34" i="101"/>
  <c r="I47" i="101"/>
  <c r="K34" i="101"/>
  <c r="J34" i="99"/>
  <c r="L34" i="99"/>
  <c r="F34" i="97"/>
  <c r="H34" i="291"/>
  <c r="I50" i="161"/>
  <c r="L34" i="160"/>
  <c r="K34" i="159"/>
  <c r="I41" i="158"/>
  <c r="K34" i="158"/>
  <c r="E34" i="157"/>
  <c r="G34" i="157"/>
  <c r="L34" i="157"/>
  <c r="K34" i="156"/>
  <c r="J34" i="154"/>
  <c r="G34" i="148"/>
  <c r="E34" i="146"/>
  <c r="J34" i="146"/>
  <c r="K34" i="146"/>
  <c r="D34" i="145"/>
  <c r="K34" i="145"/>
  <c r="L34" i="143"/>
  <c r="F34" i="143"/>
  <c r="D34" i="139"/>
  <c r="F34" i="139"/>
  <c r="J34" i="138"/>
  <c r="E34" i="104"/>
  <c r="M31" i="226"/>
  <c r="K34" i="224"/>
  <c r="G34" i="222"/>
  <c r="F34" i="218"/>
  <c r="E34" i="212"/>
  <c r="G34" i="210"/>
  <c r="E34" i="207"/>
  <c r="G34" i="207"/>
  <c r="L34" i="207"/>
  <c r="G34" i="204"/>
  <c r="I47" i="204"/>
  <c r="I53" i="204"/>
  <c r="I53" i="203"/>
  <c r="L34" i="202"/>
  <c r="I34" i="225"/>
  <c r="G34" i="226"/>
  <c r="G34" i="219"/>
  <c r="K34" i="217"/>
  <c r="K34" i="213"/>
  <c r="E34" i="211"/>
  <c r="G34" i="211"/>
  <c r="K34" i="209"/>
  <c r="G34" i="206"/>
  <c r="M42" i="202"/>
  <c r="I41" i="202"/>
  <c r="M58" i="116"/>
  <c r="I57" i="116"/>
  <c r="M42" i="115"/>
  <c r="I41" i="115"/>
  <c r="D34" i="202"/>
  <c r="H34" i="202"/>
  <c r="G34" i="115"/>
  <c r="J34" i="111"/>
  <c r="J34" i="303"/>
  <c r="F34" i="302"/>
  <c r="H34" i="302"/>
  <c r="I57" i="302"/>
  <c r="F34" i="300"/>
  <c r="H34" i="300"/>
  <c r="I57" i="115"/>
  <c r="I57" i="114"/>
  <c r="D34" i="110"/>
  <c r="H34" i="108"/>
  <c r="K34" i="305"/>
  <c r="J34" i="301"/>
  <c r="I30" i="300"/>
  <c r="I57" i="295"/>
  <c r="I47" i="291"/>
  <c r="I53" i="160"/>
  <c r="I53" i="159"/>
  <c r="F34" i="158"/>
  <c r="I50" i="157"/>
  <c r="I30" i="156"/>
  <c r="D34" i="156"/>
  <c r="F34" i="156"/>
  <c r="H34" i="156"/>
  <c r="E34" i="156"/>
  <c r="L34" i="156"/>
  <c r="K34" i="151"/>
  <c r="I30" i="150"/>
  <c r="M31" i="150"/>
  <c r="L34" i="106"/>
  <c r="M31" i="105"/>
  <c r="D34" i="103"/>
  <c r="H34" i="103"/>
  <c r="M30" i="97"/>
  <c r="L63" i="139"/>
  <c r="L63" i="105"/>
  <c r="E34" i="155"/>
  <c r="G34" i="155"/>
  <c r="I30" i="151"/>
  <c r="J34" i="150"/>
  <c r="G34" i="147"/>
  <c r="I50" i="147"/>
  <c r="H34" i="145"/>
  <c r="K34" i="144"/>
  <c r="J34" i="144"/>
  <c r="I30" i="142"/>
  <c r="G34" i="142"/>
  <c r="F34" i="142"/>
  <c r="H34" i="142"/>
  <c r="J34" i="140"/>
  <c r="K34" i="140"/>
  <c r="L34" i="139"/>
  <c r="E34" i="138"/>
  <c r="D34" i="105"/>
  <c r="K34" i="105"/>
  <c r="E34" i="105"/>
  <c r="J34" i="105"/>
  <c r="D34" i="101"/>
  <c r="E34" i="100"/>
  <c r="I30" i="98"/>
  <c r="A11" i="9"/>
  <c r="I30" i="226"/>
  <c r="G34" i="225"/>
  <c r="I50" i="225"/>
  <c r="E34" i="224"/>
  <c r="I50" i="224"/>
  <c r="I30" i="223"/>
  <c r="I50" i="223"/>
  <c r="F34" i="221"/>
  <c r="K34" i="221"/>
  <c r="F34" i="220"/>
  <c r="E34" i="219"/>
  <c r="G34" i="214"/>
  <c r="E34" i="210"/>
  <c r="I30" i="206"/>
  <c r="K34" i="206"/>
  <c r="I30" i="205"/>
  <c r="E34" i="226"/>
  <c r="F34" i="223"/>
  <c r="I50" i="221"/>
  <c r="I30" i="220"/>
  <c r="I30" i="219"/>
  <c r="I50" i="218"/>
  <c r="E34" i="217"/>
  <c r="G34" i="216"/>
  <c r="I50" i="216"/>
  <c r="F34" i="215"/>
  <c r="E34" i="213"/>
  <c r="L34" i="212"/>
  <c r="F34" i="212"/>
  <c r="I30" i="211"/>
  <c r="H34" i="211"/>
  <c r="K34" i="211"/>
  <c r="I30" i="210"/>
  <c r="E34" i="209"/>
  <c r="I50" i="209"/>
  <c r="M42" i="205"/>
  <c r="I41" i="205"/>
  <c r="M58" i="205"/>
  <c r="I57" i="205"/>
  <c r="F34" i="116"/>
  <c r="D34" i="114"/>
  <c r="K34" i="109"/>
  <c r="L34" i="107"/>
  <c r="E34" i="299"/>
  <c r="L34" i="299"/>
  <c r="E34" i="297"/>
  <c r="G34" i="297"/>
  <c r="G34" i="294"/>
  <c r="L34" i="294"/>
  <c r="E34" i="293"/>
  <c r="L34" i="293"/>
  <c r="D34" i="292"/>
  <c r="M54" i="154"/>
  <c r="I53" i="154"/>
  <c r="I41" i="153"/>
  <c r="F34" i="152"/>
  <c r="H34" i="152"/>
  <c r="M58" i="151"/>
  <c r="I57" i="151"/>
  <c r="M42" i="150"/>
  <c r="I41" i="150"/>
  <c r="D34" i="147"/>
  <c r="M42" i="144"/>
  <c r="I41" i="144"/>
  <c r="F34" i="208"/>
  <c r="E34" i="205"/>
  <c r="G34" i="205"/>
  <c r="I30" i="204"/>
  <c r="E34" i="203"/>
  <c r="G34" i="203"/>
  <c r="I47" i="203"/>
  <c r="K34" i="203"/>
  <c r="I57" i="203"/>
  <c r="E34" i="202"/>
  <c r="G34" i="202"/>
  <c r="I47" i="202"/>
  <c r="I57" i="202"/>
  <c r="I47" i="116"/>
  <c r="H34" i="115"/>
  <c r="J34" i="113"/>
  <c r="J34" i="112"/>
  <c r="F34" i="111"/>
  <c r="L34" i="110"/>
  <c r="L34" i="108"/>
  <c r="I53" i="108"/>
  <c r="D34" i="107"/>
  <c r="J34" i="304"/>
  <c r="E34" i="303"/>
  <c r="H34" i="301"/>
  <c r="K34" i="299"/>
  <c r="I30" i="298"/>
  <c r="H34" i="298"/>
  <c r="L34" i="296"/>
  <c r="L34" i="295"/>
  <c r="F34" i="294"/>
  <c r="K34" i="293"/>
  <c r="K34" i="292"/>
  <c r="I57" i="156"/>
  <c r="I41" i="155"/>
  <c r="K34" i="155"/>
  <c r="E34" i="148"/>
  <c r="M42" i="148"/>
  <c r="I41" i="148"/>
  <c r="H34" i="148"/>
  <c r="J34" i="145"/>
  <c r="M48" i="145"/>
  <c r="I47" i="145"/>
  <c r="I57" i="145"/>
  <c r="M54" i="141"/>
  <c r="I53" i="141"/>
  <c r="M42" i="105"/>
  <c r="I41" i="105"/>
  <c r="D34" i="100"/>
  <c r="D34" i="99"/>
  <c r="G34" i="156"/>
  <c r="K34" i="154"/>
  <c r="G34" i="150"/>
  <c r="F34" i="150"/>
  <c r="G34" i="149"/>
  <c r="L34" i="149"/>
  <c r="K34" i="148"/>
  <c r="J34" i="148"/>
  <c r="L34" i="148"/>
  <c r="J34" i="147"/>
  <c r="H34" i="147"/>
  <c r="K34" i="147"/>
  <c r="I47" i="147"/>
  <c r="G34" i="146"/>
  <c r="L34" i="146"/>
  <c r="F34" i="145"/>
  <c r="G34" i="144"/>
  <c r="K34" i="143"/>
  <c r="D34" i="142"/>
  <c r="J34" i="139"/>
  <c r="M48" i="139"/>
  <c r="I47" i="139"/>
  <c r="M52" i="138"/>
  <c r="I50" i="138"/>
  <c r="I53" i="137"/>
  <c r="G34" i="104"/>
  <c r="J34" i="104"/>
  <c r="L34" i="104"/>
  <c r="G34" i="100"/>
  <c r="I41" i="100"/>
  <c r="D34" i="97"/>
  <c r="L34" i="144"/>
  <c r="F34" i="144"/>
  <c r="H34" i="143"/>
  <c r="J34" i="143"/>
  <c r="E34" i="142"/>
  <c r="J34" i="142"/>
  <c r="G34" i="140"/>
  <c r="L34" i="140"/>
  <c r="H34" i="139"/>
  <c r="G34" i="139"/>
  <c r="G34" i="138"/>
  <c r="L34" i="138"/>
  <c r="E34" i="137"/>
  <c r="J34" i="106"/>
  <c r="G34" i="105"/>
  <c r="L34" i="105"/>
  <c r="F34" i="105"/>
  <c r="H34" i="105"/>
  <c r="J34" i="103"/>
  <c r="L34" i="102"/>
  <c r="F34" i="101"/>
  <c r="E34" i="101"/>
  <c r="D34" i="98"/>
  <c r="F34" i="98"/>
  <c r="H63" i="97"/>
  <c r="F63" i="140"/>
  <c r="F63" i="106"/>
  <c r="H63" i="142"/>
  <c r="F63" i="142"/>
  <c r="L63" i="141"/>
  <c r="J63" i="141"/>
  <c r="H63" i="138"/>
  <c r="F63" i="138"/>
  <c r="L63" i="137"/>
  <c r="J63" i="137"/>
  <c r="G63" i="137"/>
  <c r="E63" i="137"/>
  <c r="K63" i="106"/>
  <c r="H63" i="100"/>
  <c r="F63" i="100"/>
  <c r="L63" i="99"/>
  <c r="J63" i="99"/>
  <c r="G63" i="99"/>
  <c r="E63" i="99"/>
  <c r="K63" i="98"/>
  <c r="F63" i="98"/>
  <c r="K25" i="247"/>
  <c r="E26" i="6"/>
  <c r="F26" i="6"/>
  <c r="I26" i="6"/>
  <c r="J26" i="6"/>
  <c r="K28" i="6"/>
  <c r="K32" i="6"/>
  <c r="K34" i="6"/>
  <c r="K36" i="6"/>
  <c r="D37" i="6"/>
  <c r="G37" i="6"/>
  <c r="K38" i="6"/>
  <c r="K40" i="6"/>
  <c r="K42" i="6"/>
  <c r="G43" i="6"/>
  <c r="I43" i="6"/>
  <c r="K44" i="6"/>
  <c r="D46" i="6"/>
  <c r="F46" i="6"/>
  <c r="H46" i="6"/>
  <c r="J46" i="6"/>
  <c r="K48" i="6"/>
  <c r="E49" i="6"/>
  <c r="G49" i="6"/>
  <c r="I49" i="6"/>
  <c r="K50" i="6"/>
  <c r="K52" i="6"/>
  <c r="F53" i="6"/>
  <c r="H53" i="6"/>
  <c r="J53" i="6"/>
  <c r="K55" i="6"/>
  <c r="K57" i="6"/>
  <c r="D61" i="6"/>
  <c r="F61" i="6"/>
  <c r="H61" i="6"/>
  <c r="I61" i="6"/>
  <c r="K62" i="6"/>
  <c r="D64" i="6"/>
  <c r="G64" i="6"/>
  <c r="I64" i="6"/>
  <c r="K65" i="6"/>
  <c r="D67" i="6"/>
  <c r="F67" i="6"/>
  <c r="H67" i="6"/>
  <c r="J67" i="6"/>
  <c r="K69" i="6"/>
  <c r="K71" i="6"/>
  <c r="D73" i="6"/>
  <c r="F73" i="6"/>
  <c r="H73" i="6"/>
  <c r="J73" i="6"/>
  <c r="K75" i="6"/>
  <c r="K77" i="6"/>
  <c r="F79" i="6"/>
  <c r="G79" i="6"/>
  <c r="J79" i="6"/>
  <c r="K81" i="6"/>
  <c r="D83" i="6"/>
  <c r="F83" i="6"/>
  <c r="H83" i="6"/>
  <c r="J83" i="6"/>
  <c r="L36" i="8"/>
  <c r="I30" i="221"/>
  <c r="I50" i="220"/>
  <c r="I50" i="217"/>
  <c r="I50" i="213"/>
  <c r="I57" i="207"/>
  <c r="I41" i="206"/>
  <c r="I53" i="206"/>
  <c r="I47" i="205"/>
  <c r="I53" i="205"/>
  <c r="I41" i="204"/>
  <c r="I50" i="204"/>
  <c r="I57" i="204"/>
  <c r="I41" i="203"/>
  <c r="J34" i="116"/>
  <c r="D34" i="115"/>
  <c r="L34" i="115"/>
  <c r="H34" i="114"/>
  <c r="K34" i="114"/>
  <c r="F34" i="113"/>
  <c r="I57" i="113"/>
  <c r="F30" i="260"/>
  <c r="F24" i="260" s="1"/>
  <c r="F59" i="248"/>
  <c r="F30" i="87"/>
  <c r="I25" i="77"/>
  <c r="D26" i="6"/>
  <c r="F25" i="77"/>
  <c r="F24" i="77"/>
  <c r="G26" i="6"/>
  <c r="H26" i="6"/>
  <c r="J25" i="77"/>
  <c r="K27" i="6"/>
  <c r="K29" i="6"/>
  <c r="K31" i="6"/>
  <c r="K33" i="6"/>
  <c r="K35" i="6"/>
  <c r="D30" i="77"/>
  <c r="F37" i="6"/>
  <c r="H37" i="6"/>
  <c r="I37" i="6"/>
  <c r="J37" i="6"/>
  <c r="K39" i="6"/>
  <c r="K41" i="6"/>
  <c r="D43" i="6"/>
  <c r="F43" i="6"/>
  <c r="H43" i="6"/>
  <c r="J43" i="6"/>
  <c r="K45" i="6"/>
  <c r="E46" i="6"/>
  <c r="G46" i="6"/>
  <c r="I46" i="6"/>
  <c r="K47" i="6"/>
  <c r="D49" i="6"/>
  <c r="F49" i="6"/>
  <c r="H49" i="6"/>
  <c r="J49" i="6"/>
  <c r="K51" i="6"/>
  <c r="D53" i="6"/>
  <c r="G53" i="6"/>
  <c r="I53" i="6"/>
  <c r="K54" i="6"/>
  <c r="K56" i="6"/>
  <c r="K60" i="6"/>
  <c r="D59" i="77"/>
  <c r="E61" i="6"/>
  <c r="G61" i="6"/>
  <c r="H59" i="77"/>
  <c r="H58" i="77"/>
  <c r="I59" i="77"/>
  <c r="I58" i="77"/>
  <c r="J61" i="6"/>
  <c r="K63" i="6"/>
  <c r="E64" i="6"/>
  <c r="F64" i="6"/>
  <c r="H64" i="6"/>
  <c r="J64" i="6"/>
  <c r="K66" i="6"/>
  <c r="E67" i="6"/>
  <c r="G67" i="6"/>
  <c r="I67" i="6"/>
  <c r="K68" i="6"/>
  <c r="K70" i="6"/>
  <c r="K72" i="6"/>
  <c r="E73" i="6"/>
  <c r="G73" i="6"/>
  <c r="I73" i="6"/>
  <c r="K74" i="6"/>
  <c r="K76" i="6"/>
  <c r="D79" i="6"/>
  <c r="E79" i="6"/>
  <c r="G78" i="77"/>
  <c r="H79" i="6"/>
  <c r="I79" i="6"/>
  <c r="K80" i="6"/>
  <c r="K82" i="6"/>
  <c r="E83" i="6"/>
  <c r="G83" i="6"/>
  <c r="I83" i="6"/>
  <c r="K84" i="6"/>
  <c r="N25" i="8"/>
  <c r="F29" i="96"/>
  <c r="N29" i="96"/>
  <c r="I58" i="96"/>
  <c r="I57" i="96"/>
  <c r="O58" i="95"/>
  <c r="O57" i="95"/>
  <c r="M61" i="202"/>
  <c r="M39" i="116"/>
  <c r="M61" i="116"/>
  <c r="M43" i="115"/>
  <c r="M54" i="115"/>
  <c r="I53" i="115"/>
  <c r="M61" i="114"/>
  <c r="M33" i="113"/>
  <c r="M35" i="113"/>
  <c r="M43" i="113"/>
  <c r="F34" i="112"/>
  <c r="G34" i="154"/>
  <c r="L34" i="154"/>
  <c r="D34" i="152"/>
  <c r="M48" i="152"/>
  <c r="I47" i="152"/>
  <c r="I53" i="112"/>
  <c r="I47" i="111"/>
  <c r="I57" i="111"/>
  <c r="I57" i="110"/>
  <c r="I41" i="109"/>
  <c r="I41" i="107"/>
  <c r="I47" i="107"/>
  <c r="I57" i="107"/>
  <c r="I53" i="305"/>
  <c r="I53" i="304"/>
  <c r="I57" i="303"/>
  <c r="I50" i="302"/>
  <c r="I50" i="301"/>
  <c r="I57" i="299"/>
  <c r="I50" i="298"/>
  <c r="I30" i="296"/>
  <c r="I57" i="296"/>
  <c r="I47" i="295"/>
  <c r="I50" i="295"/>
  <c r="I53" i="294"/>
  <c r="I57" i="293"/>
  <c r="M46" i="152"/>
  <c r="L34" i="152"/>
  <c r="H34" i="151"/>
  <c r="I50" i="151"/>
  <c r="I53" i="149"/>
  <c r="I53" i="146"/>
  <c r="I57" i="143"/>
  <c r="I47" i="142"/>
  <c r="I53" i="140"/>
  <c r="I41" i="106"/>
  <c r="I53" i="106"/>
  <c r="I30" i="104"/>
  <c r="M38" i="102"/>
  <c r="M46" i="102"/>
  <c r="I47" i="102"/>
  <c r="I41" i="99"/>
  <c r="I57" i="99"/>
  <c r="K78" i="309"/>
  <c r="F59" i="309"/>
  <c r="F25" i="306"/>
  <c r="F24" i="306"/>
  <c r="F25" i="307"/>
  <c r="F24" i="307" s="1"/>
  <c r="K61" i="310"/>
  <c r="K61" i="311"/>
  <c r="K61" i="312"/>
  <c r="F30" i="275"/>
  <c r="H30" i="275"/>
  <c r="I30" i="176"/>
  <c r="G30" i="175"/>
  <c r="I30" i="175"/>
  <c r="D30" i="174"/>
  <c r="H30" i="172"/>
  <c r="D30" i="167"/>
  <c r="G30" i="165"/>
  <c r="I30" i="165"/>
  <c r="H30" i="33"/>
  <c r="G30" i="27"/>
  <c r="G24" i="27"/>
  <c r="I30" i="26"/>
  <c r="I24" i="26"/>
  <c r="H30" i="25"/>
  <c r="H30" i="23"/>
  <c r="H24" i="23" s="1"/>
  <c r="D35" i="288"/>
  <c r="D29" i="288" s="1"/>
  <c r="D27" i="288" s="1"/>
  <c r="J35" i="45"/>
  <c r="I36" i="65"/>
  <c r="I30" i="65" s="1"/>
  <c r="D30" i="260"/>
  <c r="D24" i="260" s="1"/>
  <c r="F59" i="260"/>
  <c r="J59" i="260"/>
  <c r="J58" i="260" s="1"/>
  <c r="J30" i="250"/>
  <c r="J24" i="250" s="1"/>
  <c r="K61" i="250"/>
  <c r="J30" i="249"/>
  <c r="F59" i="91"/>
  <c r="D59" i="86"/>
  <c r="D58" i="86"/>
  <c r="F59" i="86"/>
  <c r="F58" i="86"/>
  <c r="F30" i="85"/>
  <c r="F24" i="85"/>
  <c r="I59" i="83"/>
  <c r="I58" i="83"/>
  <c r="G59" i="82"/>
  <c r="G58" i="82"/>
  <c r="K53" i="81"/>
  <c r="D59" i="81"/>
  <c r="D58" i="81" s="1"/>
  <c r="J59" i="81"/>
  <c r="J58" i="81" s="1"/>
  <c r="I59" i="80"/>
  <c r="I58" i="80" s="1"/>
  <c r="E59" i="79"/>
  <c r="E58" i="79" s="1"/>
  <c r="E59" i="78"/>
  <c r="E58" i="78" s="1"/>
  <c r="I59" i="78"/>
  <c r="I58" i="78" s="1"/>
  <c r="G59" i="77"/>
  <c r="G58" i="77" s="1"/>
  <c r="D27" i="7"/>
  <c r="H60" i="290"/>
  <c r="H59" i="290"/>
  <c r="R33" i="8"/>
  <c r="R35" i="8"/>
  <c r="R40" i="8"/>
  <c r="I60" i="8"/>
  <c r="O60" i="8"/>
  <c r="R61" i="8"/>
  <c r="G30" i="276"/>
  <c r="G30" i="274"/>
  <c r="I30" i="272"/>
  <c r="G59" i="272"/>
  <c r="G58" i="272" s="1"/>
  <c r="D30" i="268"/>
  <c r="D24" i="268" s="1"/>
  <c r="D23" i="268" s="1"/>
  <c r="J37" i="263"/>
  <c r="J49" i="263"/>
  <c r="J49" i="177"/>
  <c r="J49" i="176"/>
  <c r="H30" i="174"/>
  <c r="H59" i="174"/>
  <c r="H58" i="174" s="1"/>
  <c r="I30" i="173"/>
  <c r="J49" i="172"/>
  <c r="H59" i="170"/>
  <c r="H58" i="170" s="1"/>
  <c r="I30" i="168"/>
  <c r="E59" i="165"/>
  <c r="E58" i="165"/>
  <c r="J79" i="39"/>
  <c r="I30" i="38"/>
  <c r="F30" i="21"/>
  <c r="D30" i="37"/>
  <c r="I30" i="37"/>
  <c r="I30" i="35"/>
  <c r="E59" i="34"/>
  <c r="E58" i="34"/>
  <c r="D30" i="33"/>
  <c r="H59" i="30"/>
  <c r="J83" i="29"/>
  <c r="J49" i="28"/>
  <c r="J37" i="27"/>
  <c r="D59" i="26"/>
  <c r="D58" i="26" s="1"/>
  <c r="F59" i="26"/>
  <c r="H30" i="24"/>
  <c r="G59" i="24"/>
  <c r="G58" i="24" s="1"/>
  <c r="D30" i="23"/>
  <c r="G30" i="23"/>
  <c r="G24" i="23"/>
  <c r="J35" i="288"/>
  <c r="J29" i="288"/>
  <c r="J64" i="288"/>
  <c r="J63" i="288"/>
  <c r="D35" i="286"/>
  <c r="J64" i="286"/>
  <c r="J63" i="286" s="1"/>
  <c r="L64" i="286"/>
  <c r="L63" i="286" s="1"/>
  <c r="J35" i="285"/>
  <c r="M35" i="282"/>
  <c r="M29" i="282" s="1"/>
  <c r="M27" i="282" s="1"/>
  <c r="L64" i="280"/>
  <c r="L63" i="280" s="1"/>
  <c r="K64" i="60"/>
  <c r="K63" i="60" s="1"/>
  <c r="L35" i="59"/>
  <c r="L64" i="58"/>
  <c r="L63" i="58"/>
  <c r="M64" i="57"/>
  <c r="M63" i="57" s="1"/>
  <c r="L64" i="55"/>
  <c r="L63" i="55" s="1"/>
  <c r="M64" i="54"/>
  <c r="M63" i="54" s="1"/>
  <c r="M64" i="50"/>
  <c r="M63" i="50" s="1"/>
  <c r="J35" i="43"/>
  <c r="J29" i="43" s="1"/>
  <c r="J65" i="243"/>
  <c r="J64" i="243" s="1"/>
  <c r="I65" i="232"/>
  <c r="I64" i="232" s="1"/>
  <c r="J65" i="75"/>
  <c r="J64" i="75" s="1"/>
  <c r="G59" i="261"/>
  <c r="G58" i="261" s="1"/>
  <c r="I59" i="261"/>
  <c r="I58" i="261" s="1"/>
  <c r="D30" i="258"/>
  <c r="G30" i="256"/>
  <c r="D30" i="255"/>
  <c r="D24" i="255" s="1"/>
  <c r="I30" i="252"/>
  <c r="G30" i="250"/>
  <c r="G24" i="250"/>
  <c r="G22" i="250" s="1"/>
  <c r="G30" i="248"/>
  <c r="G59" i="247"/>
  <c r="G58" i="247"/>
  <c r="I59" i="247"/>
  <c r="I58" i="247"/>
  <c r="F30" i="91"/>
  <c r="K30" i="91"/>
  <c r="I59" i="91"/>
  <c r="I58" i="91"/>
  <c r="K37" i="90"/>
  <c r="K46" i="90"/>
  <c r="K61" i="90"/>
  <c r="K67" i="90"/>
  <c r="E59" i="89"/>
  <c r="E58" i="89" s="1"/>
  <c r="K73" i="89"/>
  <c r="K73" i="86"/>
  <c r="E59" i="83"/>
  <c r="E58" i="83" s="1"/>
  <c r="J30" i="78"/>
  <c r="J24" i="78" s="1"/>
  <c r="G30" i="77"/>
  <c r="G24" i="77" s="1"/>
  <c r="L34" i="217"/>
  <c r="E34" i="216"/>
  <c r="L34" i="216"/>
  <c r="L34" i="213"/>
  <c r="E34" i="208"/>
  <c r="L34" i="208"/>
  <c r="D34" i="206"/>
  <c r="H34" i="206"/>
  <c r="J34" i="203"/>
  <c r="L34" i="203"/>
  <c r="D34" i="116"/>
  <c r="K34" i="116"/>
  <c r="J34" i="109"/>
  <c r="L34" i="303"/>
  <c r="L34" i="300"/>
  <c r="J34" i="151"/>
  <c r="E34" i="147"/>
  <c r="L34" i="147"/>
  <c r="D60" i="290"/>
  <c r="D60" i="7" s="1"/>
  <c r="R38" i="8"/>
  <c r="G29" i="96"/>
  <c r="G29" i="8"/>
  <c r="L58" i="96"/>
  <c r="Q72" i="96"/>
  <c r="J25" i="8"/>
  <c r="R26" i="8"/>
  <c r="I29" i="95"/>
  <c r="O29" i="95"/>
  <c r="J29" i="95"/>
  <c r="N42" i="8"/>
  <c r="R43" i="8"/>
  <c r="H52" i="8"/>
  <c r="L52" i="8"/>
  <c r="R56" i="8"/>
  <c r="J60" i="8"/>
  <c r="N58" i="95"/>
  <c r="Q62" i="8"/>
  <c r="E63" i="8"/>
  <c r="G58" i="95"/>
  <c r="R58" i="95" s="1"/>
  <c r="R66" i="95"/>
  <c r="R66" i="8" s="1"/>
  <c r="K34" i="222"/>
  <c r="K34" i="219"/>
  <c r="E34" i="218"/>
  <c r="L34" i="218"/>
  <c r="E34" i="215"/>
  <c r="L34" i="215"/>
  <c r="I50" i="215"/>
  <c r="K34" i="214"/>
  <c r="I30" i="213"/>
  <c r="K34" i="212"/>
  <c r="L34" i="210"/>
  <c r="I30" i="209"/>
  <c r="I29" i="209"/>
  <c r="J34" i="206"/>
  <c r="D34" i="205"/>
  <c r="K34" i="205"/>
  <c r="E34" i="204"/>
  <c r="L34" i="204"/>
  <c r="F34" i="115"/>
  <c r="J34" i="115"/>
  <c r="G34" i="113"/>
  <c r="I47" i="113"/>
  <c r="H34" i="111"/>
  <c r="G34" i="110"/>
  <c r="J34" i="110"/>
  <c r="D34" i="109"/>
  <c r="J34" i="298"/>
  <c r="I50" i="296"/>
  <c r="M51" i="296"/>
  <c r="J34" i="294"/>
  <c r="D34" i="161"/>
  <c r="F34" i="160"/>
  <c r="K34" i="149"/>
  <c r="F34" i="297"/>
  <c r="F34" i="296"/>
  <c r="I41" i="292"/>
  <c r="J34" i="160"/>
  <c r="G34" i="158"/>
  <c r="L34" i="155"/>
  <c r="G34" i="153"/>
  <c r="H34" i="153"/>
  <c r="G34" i="152"/>
  <c r="D34" i="151"/>
  <c r="L34" i="150"/>
  <c r="J34" i="149"/>
  <c r="H34" i="144"/>
  <c r="G34" i="101"/>
  <c r="I50" i="143"/>
  <c r="G34" i="141"/>
  <c r="G34" i="137"/>
  <c r="K34" i="137"/>
  <c r="H34" i="100"/>
  <c r="E34" i="97"/>
  <c r="K26" i="306"/>
  <c r="J30" i="306"/>
  <c r="F59" i="306"/>
  <c r="J59" i="306"/>
  <c r="J58" i="306"/>
  <c r="K67" i="306"/>
  <c r="K83" i="306"/>
  <c r="K26" i="307"/>
  <c r="J30" i="307"/>
  <c r="J24" i="307" s="1"/>
  <c r="F59" i="307"/>
  <c r="K83" i="307"/>
  <c r="J30" i="308"/>
  <c r="J24" i="308" s="1"/>
  <c r="F59" i="308"/>
  <c r="F58" i="308" s="1"/>
  <c r="J59" i="308"/>
  <c r="J58" i="308" s="1"/>
  <c r="K67" i="308"/>
  <c r="K43" i="309"/>
  <c r="H30" i="309"/>
  <c r="H24" i="309" s="1"/>
  <c r="K49" i="309"/>
  <c r="K61" i="309"/>
  <c r="K83" i="309"/>
  <c r="H59" i="311"/>
  <c r="H58" i="311" s="1"/>
  <c r="H30" i="312"/>
  <c r="H24" i="312" s="1"/>
  <c r="H30" i="313"/>
  <c r="H24" i="313" s="1"/>
  <c r="H30" i="314"/>
  <c r="H24" i="314" s="1"/>
  <c r="F59" i="314"/>
  <c r="J59" i="314"/>
  <c r="J58" i="314"/>
  <c r="K67" i="314"/>
  <c r="K83" i="314"/>
  <c r="G30" i="315"/>
  <c r="K64" i="315"/>
  <c r="K79" i="315"/>
  <c r="D30" i="309"/>
  <c r="D24" i="309" s="1"/>
  <c r="G30" i="309"/>
  <c r="K43" i="310"/>
  <c r="J30" i="310"/>
  <c r="H30" i="311"/>
  <c r="H24" i="311" s="1"/>
  <c r="H22" i="311" s="1"/>
  <c r="K49" i="311"/>
  <c r="I59" i="311"/>
  <c r="I58" i="311" s="1"/>
  <c r="K83" i="311"/>
  <c r="K49" i="312"/>
  <c r="H59" i="312"/>
  <c r="H58" i="312" s="1"/>
  <c r="K61" i="313"/>
  <c r="D59" i="313"/>
  <c r="D58" i="313"/>
  <c r="B11" i="173"/>
  <c r="B11" i="50"/>
  <c r="B11" i="258"/>
  <c r="B11" i="250"/>
  <c r="B11" i="238"/>
  <c r="B11" i="242"/>
  <c r="B11" i="74"/>
  <c r="B11" i="28"/>
  <c r="B11" i="106"/>
  <c r="B11" i="167"/>
  <c r="B11" i="143"/>
  <c r="B11" i="223"/>
  <c r="B11" i="217"/>
  <c r="B11" i="204"/>
  <c r="B11" i="3"/>
  <c r="B11" i="44"/>
  <c r="B11" i="111"/>
  <c r="B11" i="146"/>
  <c r="B11" i="164"/>
  <c r="B11" i="155"/>
  <c r="B11" i="117"/>
  <c r="B11" i="83"/>
  <c r="B11" i="5"/>
  <c r="B11" i="35"/>
  <c r="B11" i="48"/>
  <c r="B11" i="171"/>
  <c r="B11" i="304"/>
  <c r="B11" i="296"/>
  <c r="E50" i="14"/>
  <c r="K78" i="248"/>
  <c r="F78" i="261"/>
  <c r="K78" i="261" s="1"/>
  <c r="H30" i="85"/>
  <c r="H24" i="85" s="1"/>
  <c r="F78" i="247"/>
  <c r="K78" i="247"/>
  <c r="K26" i="85"/>
  <c r="G59" i="85"/>
  <c r="G58" i="85" s="1"/>
  <c r="I59" i="85"/>
  <c r="I58" i="85" s="1"/>
  <c r="K37" i="84"/>
  <c r="H31" i="93"/>
  <c r="H31" i="7"/>
  <c r="F24" i="96"/>
  <c r="F58" i="96"/>
  <c r="Q58" i="96" s="1"/>
  <c r="H58" i="96"/>
  <c r="P58" i="96"/>
  <c r="P57" i="96"/>
  <c r="I30" i="302"/>
  <c r="H34" i="295"/>
  <c r="K34" i="161"/>
  <c r="I30" i="222"/>
  <c r="I30" i="216"/>
  <c r="I29" i="216"/>
  <c r="I30" i="215"/>
  <c r="I50" i="214"/>
  <c r="I50" i="211"/>
  <c r="I30" i="208"/>
  <c r="I47" i="206"/>
  <c r="I57" i="206"/>
  <c r="I57" i="112"/>
  <c r="I53" i="111"/>
  <c r="I47" i="109"/>
  <c r="I50" i="303"/>
  <c r="J34" i="293"/>
  <c r="H34" i="292"/>
  <c r="L34" i="291"/>
  <c r="H34" i="160"/>
  <c r="I30" i="143"/>
  <c r="K67" i="311"/>
  <c r="K26" i="312"/>
  <c r="K43" i="312"/>
  <c r="G30" i="312"/>
  <c r="K26" i="313"/>
  <c r="K43" i="313"/>
  <c r="H59" i="313"/>
  <c r="H58" i="313"/>
  <c r="J59" i="313"/>
  <c r="J58" i="313"/>
  <c r="K79" i="313"/>
  <c r="D30" i="313"/>
  <c r="G30" i="313"/>
  <c r="G24" i="313"/>
  <c r="G22" i="313" s="1"/>
  <c r="F25" i="314"/>
  <c r="E47" i="180"/>
  <c r="D47" i="180"/>
  <c r="F57" i="96"/>
  <c r="D59" i="269"/>
  <c r="D58" i="269" s="1"/>
  <c r="G30" i="265"/>
  <c r="J46" i="177"/>
  <c r="E59" i="170"/>
  <c r="E58" i="170" s="1"/>
  <c r="D59" i="39"/>
  <c r="D58" i="39" s="1"/>
  <c r="D59" i="36"/>
  <c r="D58" i="36" s="1"/>
  <c r="F59" i="36"/>
  <c r="E59" i="35"/>
  <c r="E58" i="35"/>
  <c r="G59" i="35"/>
  <c r="J79" i="30"/>
  <c r="E59" i="29"/>
  <c r="E58" i="29"/>
  <c r="J46" i="28"/>
  <c r="G58" i="26"/>
  <c r="D59" i="25"/>
  <c r="D58" i="25"/>
  <c r="J43" i="24"/>
  <c r="D59" i="23"/>
  <c r="D58" i="23"/>
  <c r="F59" i="23"/>
  <c r="F58" i="23" s="1"/>
  <c r="D30" i="22"/>
  <c r="G30" i="22"/>
  <c r="G24" i="22"/>
  <c r="J65" i="62"/>
  <c r="J64" i="62"/>
  <c r="G30" i="261"/>
  <c r="G24" i="261" s="1"/>
  <c r="E59" i="261"/>
  <c r="E58" i="261" s="1"/>
  <c r="G30" i="252"/>
  <c r="F25" i="248"/>
  <c r="L64" i="288"/>
  <c r="L63" i="288" s="1"/>
  <c r="J64" i="287"/>
  <c r="J63" i="287" s="1"/>
  <c r="K35" i="58"/>
  <c r="K29" i="58" s="1"/>
  <c r="J35" i="46"/>
  <c r="D64" i="46"/>
  <c r="D63" i="46"/>
  <c r="K64" i="44"/>
  <c r="K63" i="44"/>
  <c r="J65" i="246"/>
  <c r="J64" i="246"/>
  <c r="H59" i="89"/>
  <c r="H58" i="89" s="1"/>
  <c r="K37" i="261"/>
  <c r="K67" i="261"/>
  <c r="K49" i="260"/>
  <c r="E59" i="260"/>
  <c r="E58" i="260" s="1"/>
  <c r="K26" i="259"/>
  <c r="K43" i="259"/>
  <c r="K49" i="259"/>
  <c r="E59" i="259"/>
  <c r="E58" i="259" s="1"/>
  <c r="G59" i="259"/>
  <c r="G58" i="259" s="1"/>
  <c r="D59" i="258"/>
  <c r="D58" i="258" s="1"/>
  <c r="G30" i="257"/>
  <c r="G24" i="257" s="1"/>
  <c r="E59" i="257"/>
  <c r="E58" i="257" s="1"/>
  <c r="I59" i="257"/>
  <c r="I58" i="257" s="1"/>
  <c r="E59" i="256"/>
  <c r="E58" i="256" s="1"/>
  <c r="G59" i="256"/>
  <c r="I59" i="256"/>
  <c r="K59" i="256"/>
  <c r="I30" i="255"/>
  <c r="I24" i="255"/>
  <c r="E59" i="255"/>
  <c r="E58" i="255"/>
  <c r="G59" i="255"/>
  <c r="G58" i="255"/>
  <c r="K26" i="254"/>
  <c r="J30" i="253"/>
  <c r="D30" i="252"/>
  <c r="K83" i="252"/>
  <c r="I30" i="250"/>
  <c r="I24" i="250"/>
  <c r="K43" i="250"/>
  <c r="E59" i="250"/>
  <c r="E58" i="250" s="1"/>
  <c r="J59" i="250"/>
  <c r="J58" i="250" s="1"/>
  <c r="K67" i="250"/>
  <c r="E59" i="249"/>
  <c r="E58" i="249"/>
  <c r="J59" i="249"/>
  <c r="J58" i="249"/>
  <c r="K67" i="249"/>
  <c r="K43" i="248"/>
  <c r="E59" i="248"/>
  <c r="E58" i="248"/>
  <c r="I59" i="248"/>
  <c r="I58" i="248"/>
  <c r="K64" i="248"/>
  <c r="K37" i="247"/>
  <c r="J30" i="247"/>
  <c r="J24" i="247"/>
  <c r="K46" i="247"/>
  <c r="D59" i="247"/>
  <c r="D58" i="247" s="1"/>
  <c r="K61" i="247"/>
  <c r="K79" i="247"/>
  <c r="E59" i="91"/>
  <c r="E58" i="91" s="1"/>
  <c r="J59" i="91"/>
  <c r="J58" i="91" s="1"/>
  <c r="E59" i="90"/>
  <c r="E58" i="90" s="1"/>
  <c r="G59" i="90"/>
  <c r="G58" i="90" s="1"/>
  <c r="K37" i="89"/>
  <c r="D59" i="89"/>
  <c r="D58" i="89"/>
  <c r="H59" i="88"/>
  <c r="H58" i="88"/>
  <c r="F59" i="88"/>
  <c r="F58" i="88"/>
  <c r="E59" i="88"/>
  <c r="E58" i="88"/>
  <c r="G59" i="87"/>
  <c r="G58" i="87"/>
  <c r="I59" i="87"/>
  <c r="I58" i="87"/>
  <c r="J30" i="85"/>
  <c r="K46" i="85"/>
  <c r="D59" i="85"/>
  <c r="D58" i="85"/>
  <c r="K53" i="84"/>
  <c r="F59" i="84"/>
  <c r="I59" i="84"/>
  <c r="I58" i="84"/>
  <c r="G30" i="83"/>
  <c r="H59" i="83"/>
  <c r="H58" i="83"/>
  <c r="D59" i="82"/>
  <c r="D58" i="82" s="1"/>
  <c r="F59" i="82"/>
  <c r="F58" i="82" s="1"/>
  <c r="H59" i="82"/>
  <c r="H58" i="82" s="1"/>
  <c r="F59" i="81"/>
  <c r="F58" i="81" s="1"/>
  <c r="G30" i="80"/>
  <c r="H59" i="80"/>
  <c r="H58" i="80" s="1"/>
  <c r="H30" i="79"/>
  <c r="J30" i="79"/>
  <c r="D59" i="78"/>
  <c r="F59" i="78"/>
  <c r="H59" i="78"/>
  <c r="H58" i="78" s="1"/>
  <c r="J59" i="78"/>
  <c r="J58" i="78" s="1"/>
  <c r="G59" i="78"/>
  <c r="G58" i="78" s="1"/>
  <c r="J59" i="77"/>
  <c r="J58" i="77" s="1"/>
  <c r="I60" i="290"/>
  <c r="K29" i="96"/>
  <c r="M29" i="96"/>
  <c r="L29" i="96"/>
  <c r="O58" i="96"/>
  <c r="O57" i="96" s="1"/>
  <c r="F77" i="96"/>
  <c r="Q77" i="96" s="1"/>
  <c r="Q82" i="96"/>
  <c r="Q61" i="8"/>
  <c r="I30" i="225"/>
  <c r="G34" i="224"/>
  <c r="E34" i="223"/>
  <c r="L34" i="223"/>
  <c r="L28" i="223"/>
  <c r="L27" i="223" s="1"/>
  <c r="L34" i="221"/>
  <c r="F34" i="217"/>
  <c r="G34" i="217"/>
  <c r="H34" i="205"/>
  <c r="I50" i="205"/>
  <c r="G34" i="116"/>
  <c r="I47" i="115"/>
  <c r="I41" i="114"/>
  <c r="D34" i="112"/>
  <c r="H34" i="112"/>
  <c r="I47" i="112"/>
  <c r="K34" i="111"/>
  <c r="D34" i="108"/>
  <c r="F34" i="108"/>
  <c r="J34" i="305"/>
  <c r="K34" i="304"/>
  <c r="E59" i="306"/>
  <c r="E58" i="306" s="1"/>
  <c r="E59" i="309"/>
  <c r="E58" i="309" s="1"/>
  <c r="K26" i="311"/>
  <c r="K34" i="303"/>
  <c r="E34" i="300"/>
  <c r="D34" i="298"/>
  <c r="F34" i="298"/>
  <c r="D34" i="297"/>
  <c r="D34" i="296"/>
  <c r="H34" i="296"/>
  <c r="K34" i="296"/>
  <c r="E34" i="294"/>
  <c r="E28" i="294"/>
  <c r="I50" i="291"/>
  <c r="L34" i="161"/>
  <c r="G30" i="306"/>
  <c r="G24" i="306"/>
  <c r="G22" i="306" s="1"/>
  <c r="I30" i="306"/>
  <c r="K43" i="306"/>
  <c r="K49" i="307"/>
  <c r="I59" i="307"/>
  <c r="I58" i="307"/>
  <c r="D30" i="308"/>
  <c r="H59" i="308"/>
  <c r="H58" i="308" s="1"/>
  <c r="H30" i="310"/>
  <c r="K30" i="310" s="1"/>
  <c r="K49" i="310"/>
  <c r="J30" i="311"/>
  <c r="J24" i="311"/>
  <c r="J22" i="311" s="1"/>
  <c r="D59" i="311"/>
  <c r="D58" i="311" s="1"/>
  <c r="F59" i="311"/>
  <c r="F58" i="311" s="1"/>
  <c r="D30" i="312"/>
  <c r="J59" i="312"/>
  <c r="J58" i="312"/>
  <c r="K67" i="312"/>
  <c r="E59" i="313"/>
  <c r="E58" i="313" s="1"/>
  <c r="H59" i="314"/>
  <c r="H58" i="314" s="1"/>
  <c r="K37" i="315"/>
  <c r="D30" i="315"/>
  <c r="D24" i="315"/>
  <c r="D22" i="315" s="1"/>
  <c r="D59" i="315"/>
  <c r="D58" i="315" s="1"/>
  <c r="F59" i="315"/>
  <c r="K59" i="315" s="1"/>
  <c r="H59" i="315"/>
  <c r="H58" i="315" s="1"/>
  <c r="G5" i="181"/>
  <c r="M65" i="101"/>
  <c r="M65" i="213"/>
  <c r="I24" i="273"/>
  <c r="H30" i="175"/>
  <c r="J49" i="174"/>
  <c r="J25" i="167"/>
  <c r="D30" i="38"/>
  <c r="H30" i="21"/>
  <c r="J73" i="35"/>
  <c r="L35" i="48"/>
  <c r="I36" i="241"/>
  <c r="I65" i="66"/>
  <c r="I64" i="66"/>
  <c r="I65" i="62"/>
  <c r="D59" i="252"/>
  <c r="D58" i="252" s="1"/>
  <c r="H30" i="249"/>
  <c r="K30" i="249" s="1"/>
  <c r="J30" i="90"/>
  <c r="J24" i="90" s="1"/>
  <c r="I59" i="89"/>
  <c r="I58" i="89" s="1"/>
  <c r="I22" i="89" s="1"/>
  <c r="G59" i="277"/>
  <c r="G58" i="277" s="1"/>
  <c r="J79" i="277"/>
  <c r="D58" i="273"/>
  <c r="D59" i="271"/>
  <c r="D58" i="271" s="1"/>
  <c r="G59" i="270"/>
  <c r="G58" i="270" s="1"/>
  <c r="J78" i="267"/>
  <c r="E59" i="263"/>
  <c r="E58" i="263"/>
  <c r="G59" i="263"/>
  <c r="G58" i="263"/>
  <c r="G30" i="169"/>
  <c r="G24" i="169"/>
  <c r="I30" i="169"/>
  <c r="I24" i="169"/>
  <c r="G30" i="166"/>
  <c r="G24" i="166"/>
  <c r="H30" i="165"/>
  <c r="I24" i="21"/>
  <c r="H58" i="33"/>
  <c r="G30" i="29"/>
  <c r="J53" i="27"/>
  <c r="I30" i="24"/>
  <c r="E59" i="24"/>
  <c r="E58" i="24"/>
  <c r="M35" i="287"/>
  <c r="L35" i="286"/>
  <c r="D64" i="286"/>
  <c r="D63" i="286"/>
  <c r="M64" i="286"/>
  <c r="M63" i="286"/>
  <c r="L35" i="280"/>
  <c r="M35" i="59"/>
  <c r="M35" i="48"/>
  <c r="K64" i="43"/>
  <c r="K63" i="43" s="1"/>
  <c r="H30" i="261"/>
  <c r="H24" i="261" s="1"/>
  <c r="I30" i="260"/>
  <c r="I24" i="260" s="1"/>
  <c r="D30" i="256"/>
  <c r="D30" i="254"/>
  <c r="D24" i="254"/>
  <c r="D22" i="254" s="1"/>
  <c r="K64" i="254"/>
  <c r="K61" i="252"/>
  <c r="D30" i="250"/>
  <c r="H30" i="247"/>
  <c r="H24" i="247"/>
  <c r="F30" i="89"/>
  <c r="F24" i="89"/>
  <c r="F30" i="82"/>
  <c r="D30" i="80"/>
  <c r="D24" i="80" s="1"/>
  <c r="D22" i="80" s="1"/>
  <c r="G30" i="79"/>
  <c r="K30" i="79"/>
  <c r="H60" i="8"/>
  <c r="I50" i="226"/>
  <c r="F34" i="225"/>
  <c r="K34" i="225"/>
  <c r="E34" i="225"/>
  <c r="L34" i="225"/>
  <c r="K34" i="223"/>
  <c r="K34" i="220"/>
  <c r="E34" i="220"/>
  <c r="L34" i="220"/>
  <c r="I30" i="218"/>
  <c r="K34" i="210"/>
  <c r="K34" i="208"/>
  <c r="J34" i="205"/>
  <c r="J34" i="204"/>
  <c r="F34" i="202"/>
  <c r="L34" i="111"/>
  <c r="F34" i="107"/>
  <c r="G34" i="305"/>
  <c r="L34" i="305"/>
  <c r="G34" i="304"/>
  <c r="L34" i="304"/>
  <c r="I30" i="303"/>
  <c r="G59" i="89"/>
  <c r="J30" i="88"/>
  <c r="J24" i="88"/>
  <c r="D59" i="88"/>
  <c r="D58" i="88"/>
  <c r="I59" i="88"/>
  <c r="I58" i="88"/>
  <c r="D59" i="87"/>
  <c r="D58" i="87"/>
  <c r="H59" i="87"/>
  <c r="H58" i="87"/>
  <c r="J59" i="87"/>
  <c r="J58" i="87"/>
  <c r="K83" i="87"/>
  <c r="H59" i="86"/>
  <c r="H58" i="86" s="1"/>
  <c r="F59" i="85"/>
  <c r="F58" i="85" s="1"/>
  <c r="H59" i="85"/>
  <c r="H58" i="85" s="1"/>
  <c r="J59" i="85"/>
  <c r="J58" i="85" s="1"/>
  <c r="I30" i="84"/>
  <c r="H30" i="84"/>
  <c r="K30" i="84" s="1"/>
  <c r="G59" i="84"/>
  <c r="G58" i="84" s="1"/>
  <c r="E59" i="82"/>
  <c r="E58" i="82" s="1"/>
  <c r="I59" i="82"/>
  <c r="I58" i="82" s="1"/>
  <c r="H59" i="81"/>
  <c r="H58" i="81" s="1"/>
  <c r="K37" i="79"/>
  <c r="G59" i="79"/>
  <c r="G58" i="79"/>
  <c r="I59" i="79"/>
  <c r="I58" i="79"/>
  <c r="E59" i="77"/>
  <c r="E58" i="77"/>
  <c r="K64" i="77"/>
  <c r="P36" i="8"/>
  <c r="H29" i="96"/>
  <c r="H29" i="8"/>
  <c r="O29" i="96"/>
  <c r="O29" i="8"/>
  <c r="G58" i="96"/>
  <c r="G57" i="96"/>
  <c r="K58" i="96"/>
  <c r="M58" i="96"/>
  <c r="M57" i="96" s="1"/>
  <c r="R28" i="8"/>
  <c r="F45" i="8"/>
  <c r="N45" i="8"/>
  <c r="F48" i="8"/>
  <c r="N48" i="8"/>
  <c r="R51" i="8"/>
  <c r="P52" i="8"/>
  <c r="K58" i="95"/>
  <c r="K57" i="95"/>
  <c r="N60" i="8"/>
  <c r="F63" i="8"/>
  <c r="I58" i="95"/>
  <c r="I58" i="8"/>
  <c r="F34" i="226"/>
  <c r="F34" i="222"/>
  <c r="E34" i="221"/>
  <c r="F34" i="213"/>
  <c r="I50" i="210"/>
  <c r="L34" i="209"/>
  <c r="F34" i="207"/>
  <c r="I53" i="207"/>
  <c r="F34" i="206"/>
  <c r="I41" i="116"/>
  <c r="I34" i="116" s="1"/>
  <c r="G34" i="114"/>
  <c r="J34" i="114"/>
  <c r="E34" i="112"/>
  <c r="H34" i="109"/>
  <c r="E34" i="108"/>
  <c r="G34" i="108"/>
  <c r="D34" i="302"/>
  <c r="K34" i="302"/>
  <c r="L34" i="292"/>
  <c r="F34" i="291"/>
  <c r="J34" i="159"/>
  <c r="L34" i="159"/>
  <c r="F34" i="155"/>
  <c r="H34" i="155"/>
  <c r="F34" i="153"/>
  <c r="D34" i="148"/>
  <c r="F34" i="148"/>
  <c r="M51" i="291"/>
  <c r="J34" i="158"/>
  <c r="D34" i="157"/>
  <c r="J34" i="153"/>
  <c r="E34" i="152"/>
  <c r="L34" i="145"/>
  <c r="E34" i="139"/>
  <c r="J34" i="101"/>
  <c r="G34" i="97"/>
  <c r="G28" i="97" s="1"/>
  <c r="G63" i="116"/>
  <c r="K63" i="110"/>
  <c r="G63" i="107"/>
  <c r="G63" i="305"/>
  <c r="E63" i="305"/>
  <c r="K63" i="304"/>
  <c r="K62" i="304"/>
  <c r="E63" i="303"/>
  <c r="K63" i="302"/>
  <c r="E63" i="301"/>
  <c r="K63" i="300"/>
  <c r="G63" i="297"/>
  <c r="E63" i="297"/>
  <c r="K63" i="296"/>
  <c r="H30" i="306"/>
  <c r="J59" i="307"/>
  <c r="J58" i="307"/>
  <c r="K26" i="308"/>
  <c r="K83" i="308"/>
  <c r="K67" i="309"/>
  <c r="I30" i="310"/>
  <c r="E59" i="310"/>
  <c r="E58" i="310"/>
  <c r="K83" i="310"/>
  <c r="K43" i="311"/>
  <c r="J59" i="311"/>
  <c r="J58" i="311"/>
  <c r="E59" i="312"/>
  <c r="E58" i="312"/>
  <c r="F59" i="313"/>
  <c r="F58" i="313"/>
  <c r="D30" i="306"/>
  <c r="H59" i="306"/>
  <c r="H58" i="306" s="1"/>
  <c r="G30" i="311"/>
  <c r="K30" i="311" s="1"/>
  <c r="J30" i="314"/>
  <c r="J24" i="314" s="1"/>
  <c r="J22" i="314" s="1"/>
  <c r="G30" i="314"/>
  <c r="I59" i="314"/>
  <c r="I58" i="314" s="1"/>
  <c r="K53" i="315"/>
  <c r="F45" i="129"/>
  <c r="F24" i="268"/>
  <c r="F24" i="263"/>
  <c r="F24" i="173"/>
  <c r="J25" i="173"/>
  <c r="J25" i="169"/>
  <c r="G24" i="38"/>
  <c r="F24" i="177"/>
  <c r="F24" i="40"/>
  <c r="J25" i="37"/>
  <c r="K60" i="8"/>
  <c r="M60" i="8"/>
  <c r="I30" i="224"/>
  <c r="I50" i="222"/>
  <c r="I30" i="214"/>
  <c r="I41" i="111"/>
  <c r="G34" i="303"/>
  <c r="F34" i="301"/>
  <c r="J34" i="299"/>
  <c r="M51" i="299"/>
  <c r="I50" i="299"/>
  <c r="I47" i="297"/>
  <c r="G34" i="295"/>
  <c r="J34" i="291"/>
  <c r="H34" i="161"/>
  <c r="E34" i="154"/>
  <c r="H34" i="150"/>
  <c r="E34" i="144"/>
  <c r="K34" i="97"/>
  <c r="L34" i="301"/>
  <c r="J34" i="296"/>
  <c r="H34" i="294"/>
  <c r="I50" i="293"/>
  <c r="M51" i="293"/>
  <c r="M50" i="293" s="1"/>
  <c r="G34" i="292"/>
  <c r="D34" i="160"/>
  <c r="E34" i="159"/>
  <c r="F34" i="157"/>
  <c r="J34" i="152"/>
  <c r="E34" i="141"/>
  <c r="D96" i="14"/>
  <c r="D45" i="129"/>
  <c r="G58" i="256"/>
  <c r="K59" i="257"/>
  <c r="G24" i="83"/>
  <c r="A11" i="71"/>
  <c r="I50" i="207"/>
  <c r="I50" i="206"/>
  <c r="M31" i="203"/>
  <c r="I30" i="203"/>
  <c r="I41" i="113"/>
  <c r="I41" i="10" s="1"/>
  <c r="G34" i="111"/>
  <c r="F34" i="110"/>
  <c r="K34" i="110"/>
  <c r="G34" i="109"/>
  <c r="L34" i="109"/>
  <c r="D34" i="301"/>
  <c r="I41" i="300"/>
  <c r="E34" i="295"/>
  <c r="J34" i="157"/>
  <c r="J34" i="156"/>
  <c r="L34" i="103"/>
  <c r="F34" i="204"/>
  <c r="D34" i="203"/>
  <c r="E34" i="305"/>
  <c r="D34" i="303"/>
  <c r="J34" i="302"/>
  <c r="K34" i="298"/>
  <c r="E34" i="153"/>
  <c r="L34" i="153"/>
  <c r="E34" i="150"/>
  <c r="E34" i="149"/>
  <c r="D30" i="310"/>
  <c r="M71" i="101"/>
  <c r="M65" i="206"/>
  <c r="R45" i="8"/>
  <c r="D36" i="68"/>
  <c r="I59" i="255"/>
  <c r="I58" i="255" s="1"/>
  <c r="I30" i="254"/>
  <c r="I24" i="254" s="1"/>
  <c r="E59" i="254"/>
  <c r="E58" i="254"/>
  <c r="G59" i="254"/>
  <c r="I59" i="254"/>
  <c r="I58" i="254" s="1"/>
  <c r="E59" i="87"/>
  <c r="E58" i="87" s="1"/>
  <c r="R54" i="8"/>
  <c r="L60" i="8"/>
  <c r="P60" i="8"/>
  <c r="R82" i="95"/>
  <c r="R82" i="8"/>
  <c r="E34" i="222"/>
  <c r="F34" i="214"/>
  <c r="E34" i="214"/>
  <c r="F34" i="210"/>
  <c r="L34" i="205"/>
  <c r="H34" i="204"/>
  <c r="K34" i="204"/>
  <c r="M68" i="305"/>
  <c r="M68" i="210"/>
  <c r="F24" i="254"/>
  <c r="D24" i="29"/>
  <c r="D23" i="29"/>
  <c r="J26" i="29"/>
  <c r="J34" i="295"/>
  <c r="L34" i="151"/>
  <c r="K34" i="150"/>
  <c r="D34" i="143"/>
  <c r="I68" i="97"/>
  <c r="I68" i="225"/>
  <c r="I68" i="223"/>
  <c r="I63" i="223" s="1"/>
  <c r="I68" i="221"/>
  <c r="I68" i="219"/>
  <c r="I68" i="217"/>
  <c r="I68" i="215"/>
  <c r="I68" i="213"/>
  <c r="I68" i="211"/>
  <c r="I68" i="209"/>
  <c r="I68" i="207"/>
  <c r="I68" i="205"/>
  <c r="I68" i="203"/>
  <c r="I68" i="116"/>
  <c r="I68" i="114"/>
  <c r="I68" i="112"/>
  <c r="I68" i="110"/>
  <c r="I68" i="108"/>
  <c r="I68" i="305"/>
  <c r="I68" i="303"/>
  <c r="I68" i="301"/>
  <c r="I68" i="299"/>
  <c r="I68" i="297"/>
  <c r="I68" i="295"/>
  <c r="I68" i="293"/>
  <c r="I68" i="291"/>
  <c r="I68" i="160"/>
  <c r="I68" i="158"/>
  <c r="I68" i="156"/>
  <c r="I68" i="154"/>
  <c r="I68" i="152"/>
  <c r="I68" i="150"/>
  <c r="I68" i="148"/>
  <c r="I68" i="146"/>
  <c r="I68" i="144"/>
  <c r="I68" i="142"/>
  <c r="I68" i="140"/>
  <c r="I68" i="138"/>
  <c r="I68" i="100"/>
  <c r="F63" i="107"/>
  <c r="F63" i="304"/>
  <c r="F63" i="302"/>
  <c r="F63" i="300"/>
  <c r="F63" i="298"/>
  <c r="F63" i="296"/>
  <c r="F62" i="296"/>
  <c r="F63" i="294"/>
  <c r="L63" i="291"/>
  <c r="J63" i="160"/>
  <c r="G63" i="158"/>
  <c r="E63" i="156"/>
  <c r="K63" i="153"/>
  <c r="L63" i="150"/>
  <c r="G63" i="146"/>
  <c r="K63" i="141"/>
  <c r="I30" i="309"/>
  <c r="I24" i="309"/>
  <c r="K73" i="315"/>
  <c r="K78" i="258"/>
  <c r="F24" i="31"/>
  <c r="K78" i="257"/>
  <c r="K78" i="256"/>
  <c r="H24" i="255"/>
  <c r="J24" i="255"/>
  <c r="J22" i="255"/>
  <c r="H24" i="250"/>
  <c r="I24" i="83"/>
  <c r="I22" i="83" s="1"/>
  <c r="K34" i="226"/>
  <c r="F34" i="224"/>
  <c r="L34" i="222"/>
  <c r="G34" i="213"/>
  <c r="G34" i="212"/>
  <c r="L34" i="206"/>
  <c r="D34" i="291"/>
  <c r="D34" i="158"/>
  <c r="H34" i="158"/>
  <c r="L34" i="158"/>
  <c r="F34" i="151"/>
  <c r="H34" i="101"/>
  <c r="F24" i="314"/>
  <c r="I34" i="107"/>
  <c r="M71" i="296"/>
  <c r="M71" i="112"/>
  <c r="M68" i="145"/>
  <c r="M68" i="300"/>
  <c r="M68" i="152"/>
  <c r="M68" i="108"/>
  <c r="M65" i="150"/>
  <c r="M65" i="147"/>
  <c r="M65" i="215"/>
  <c r="M47" i="137"/>
  <c r="K25" i="257"/>
  <c r="B11" i="280"/>
  <c r="B11" i="301"/>
  <c r="B11" i="137"/>
  <c r="B11" i="29"/>
  <c r="B11" i="174"/>
  <c r="B11" i="57"/>
  <c r="B11" i="221"/>
  <c r="B11" i="80"/>
  <c r="B11" i="128"/>
  <c r="B11" i="22"/>
  <c r="B11" i="233"/>
  <c r="B11" i="253"/>
  <c r="B11" i="71"/>
  <c r="J37" i="277"/>
  <c r="J53" i="277"/>
  <c r="J83" i="277"/>
  <c r="J53" i="276"/>
  <c r="J37" i="275"/>
  <c r="J53" i="275"/>
  <c r="J64" i="275"/>
  <c r="J46" i="274"/>
  <c r="J67" i="274"/>
  <c r="J79" i="177"/>
  <c r="J73" i="175"/>
  <c r="I58" i="174"/>
  <c r="H58" i="32"/>
  <c r="J49" i="26"/>
  <c r="L64" i="56"/>
  <c r="L63" i="56"/>
  <c r="D35" i="45"/>
  <c r="D29" i="45"/>
  <c r="M35" i="45"/>
  <c r="M29" i="45"/>
  <c r="K35" i="41"/>
  <c r="D65" i="67"/>
  <c r="D64" i="67" s="1"/>
  <c r="J65" i="64"/>
  <c r="J64" i="64" s="1"/>
  <c r="K26" i="261"/>
  <c r="K37" i="260"/>
  <c r="J30" i="260"/>
  <c r="J24" i="260" s="1"/>
  <c r="D59" i="260"/>
  <c r="D58" i="260" s="1"/>
  <c r="H59" i="260"/>
  <c r="H58" i="260" s="1"/>
  <c r="K58" i="260" s="1"/>
  <c r="H30" i="259"/>
  <c r="J30" i="259"/>
  <c r="G30" i="258"/>
  <c r="I30" i="258"/>
  <c r="I24" i="258"/>
  <c r="E59" i="258"/>
  <c r="E58" i="258"/>
  <c r="G59" i="258"/>
  <c r="G58" i="258"/>
  <c r="I59" i="258"/>
  <c r="I58" i="258"/>
  <c r="K78" i="249"/>
  <c r="K26" i="248"/>
  <c r="D30" i="248"/>
  <c r="G30" i="247"/>
  <c r="G24" i="247" s="1"/>
  <c r="G22" i="247" s="1"/>
  <c r="J30" i="91"/>
  <c r="D59" i="90"/>
  <c r="D58" i="90" s="1"/>
  <c r="H59" i="90"/>
  <c r="J59" i="90"/>
  <c r="J58" i="90"/>
  <c r="K43" i="87"/>
  <c r="K61" i="87"/>
  <c r="K79" i="85"/>
  <c r="K25" i="83"/>
  <c r="H24" i="83"/>
  <c r="I59" i="81"/>
  <c r="I58" i="81" s="1"/>
  <c r="K26" i="80"/>
  <c r="K78" i="79"/>
  <c r="D30" i="78"/>
  <c r="Q60" i="96"/>
  <c r="Q60" i="8"/>
  <c r="J58" i="96"/>
  <c r="J57" i="96"/>
  <c r="N58" i="96"/>
  <c r="K77" i="8"/>
  <c r="J42" i="8"/>
  <c r="Q66" i="95"/>
  <c r="Q72" i="95"/>
  <c r="Q72" i="8"/>
  <c r="D34" i="106"/>
  <c r="F34" i="106"/>
  <c r="K63" i="216"/>
  <c r="K62" i="216"/>
  <c r="H63" i="216"/>
  <c r="F63" i="216"/>
  <c r="L63" i="215"/>
  <c r="J63" i="215"/>
  <c r="G63" i="215"/>
  <c r="H63" i="214"/>
  <c r="H62" i="214" s="1"/>
  <c r="F63" i="214"/>
  <c r="G63" i="213"/>
  <c r="K63" i="97"/>
  <c r="G63" i="226"/>
  <c r="E63" i="226"/>
  <c r="K63" i="225"/>
  <c r="K62" i="225"/>
  <c r="L63" i="224"/>
  <c r="J63" i="224"/>
  <c r="G63" i="224"/>
  <c r="L63" i="223"/>
  <c r="G63" i="223"/>
  <c r="G63" i="216"/>
  <c r="E63" i="216"/>
  <c r="K63" i="215"/>
  <c r="K62" i="215" s="1"/>
  <c r="G63" i="212"/>
  <c r="E63" i="212"/>
  <c r="G63" i="206"/>
  <c r="E63" i="206"/>
  <c r="K63" i="205"/>
  <c r="G63" i="204"/>
  <c r="E63" i="204"/>
  <c r="K63" i="203"/>
  <c r="G63" i="202"/>
  <c r="G63" i="115"/>
  <c r="E63" i="115"/>
  <c r="K63" i="114"/>
  <c r="H63" i="114"/>
  <c r="F63" i="114"/>
  <c r="L63" i="113"/>
  <c r="L63" i="112"/>
  <c r="J63" i="112"/>
  <c r="K63" i="111"/>
  <c r="H63" i="111"/>
  <c r="L63" i="110"/>
  <c r="J63" i="110"/>
  <c r="E63" i="295"/>
  <c r="K63" i="294"/>
  <c r="H63" i="294"/>
  <c r="J63" i="293"/>
  <c r="G63" i="293"/>
  <c r="H63" i="292"/>
  <c r="F63" i="292"/>
  <c r="G63" i="291"/>
  <c r="E63" i="291"/>
  <c r="F63" i="161"/>
  <c r="L63" i="160"/>
  <c r="E63" i="160"/>
  <c r="K63" i="159"/>
  <c r="L63" i="158"/>
  <c r="J63" i="158"/>
  <c r="K63" i="157"/>
  <c r="H63" i="157"/>
  <c r="J63" i="156"/>
  <c r="G63" i="156"/>
  <c r="H63" i="155"/>
  <c r="F63" i="155"/>
  <c r="G63" i="154"/>
  <c r="E63" i="154"/>
  <c r="F63" i="153"/>
  <c r="L63" i="152"/>
  <c r="E63" i="152"/>
  <c r="K63" i="151"/>
  <c r="H63" i="151"/>
  <c r="J63" i="150"/>
  <c r="G63" i="150"/>
  <c r="K63" i="149"/>
  <c r="H63" i="149"/>
  <c r="F63" i="149"/>
  <c r="E63" i="148"/>
  <c r="H63" i="147"/>
  <c r="L63" i="146"/>
  <c r="K63" i="145"/>
  <c r="F63" i="145"/>
  <c r="J63" i="144"/>
  <c r="H63" i="143"/>
  <c r="L63" i="142"/>
  <c r="L62" i="142" s="1"/>
  <c r="G63" i="105"/>
  <c r="E63" i="105"/>
  <c r="K63" i="104"/>
  <c r="G63" i="104"/>
  <c r="E63" i="104"/>
  <c r="K63" i="103"/>
  <c r="H63" i="98"/>
  <c r="L63" i="220"/>
  <c r="H63" i="211"/>
  <c r="L63" i="206"/>
  <c r="H63" i="205"/>
  <c r="L63" i="202"/>
  <c r="L62" i="202"/>
  <c r="L63" i="115"/>
  <c r="F63" i="108"/>
  <c r="J63" i="107"/>
  <c r="J62" i="107"/>
  <c r="J63" i="304"/>
  <c r="J63" i="302"/>
  <c r="J63" i="300"/>
  <c r="J63" i="298"/>
  <c r="J63" i="296"/>
  <c r="J63" i="294"/>
  <c r="J63" i="98"/>
  <c r="L63" i="97"/>
  <c r="H63" i="212"/>
  <c r="E63" i="209"/>
  <c r="L63" i="207"/>
  <c r="G63" i="203"/>
  <c r="G62" i="203" s="1"/>
  <c r="G63" i="114"/>
  <c r="J63" i="305"/>
  <c r="J63" i="303"/>
  <c r="J63" i="301"/>
  <c r="G63" i="301"/>
  <c r="J63" i="299"/>
  <c r="J63" i="297"/>
  <c r="J63" i="295"/>
  <c r="G63" i="142"/>
  <c r="J63" i="140"/>
  <c r="J62" i="140"/>
  <c r="G63" i="138"/>
  <c r="E63" i="106"/>
  <c r="H63" i="105"/>
  <c r="J63" i="102"/>
  <c r="G63" i="102"/>
  <c r="E63" i="102"/>
  <c r="H63" i="101"/>
  <c r="L63" i="100"/>
  <c r="I65" i="97"/>
  <c r="K26" i="309"/>
  <c r="D30" i="311"/>
  <c r="I30" i="311"/>
  <c r="I24" i="311" s="1"/>
  <c r="E59" i="311"/>
  <c r="E58" i="311" s="1"/>
  <c r="I59" i="290"/>
  <c r="F58" i="84"/>
  <c r="F58" i="248"/>
  <c r="K78" i="91"/>
  <c r="M50" i="138"/>
  <c r="K25" i="255"/>
  <c r="G24" i="255"/>
  <c r="G22" i="255" s="1"/>
  <c r="M71" i="97"/>
  <c r="K25" i="307"/>
  <c r="K30" i="87"/>
  <c r="I34" i="144"/>
  <c r="Q48" i="8"/>
  <c r="B11" i="309"/>
  <c r="B11" i="313"/>
  <c r="M47" i="141"/>
  <c r="M57" i="148"/>
  <c r="J24" i="84"/>
  <c r="B11" i="266"/>
  <c r="B11" i="269"/>
  <c r="B11" i="273"/>
  <c r="B11" i="276"/>
  <c r="B11" i="159"/>
  <c r="B11" i="26"/>
  <c r="F58" i="274"/>
  <c r="I58" i="275"/>
  <c r="G30" i="275"/>
  <c r="F58" i="272"/>
  <c r="G30" i="273"/>
  <c r="G24" i="273" s="1"/>
  <c r="J79" i="276"/>
  <c r="H58" i="276"/>
  <c r="F30" i="277"/>
  <c r="B11" i="105"/>
  <c r="B11" i="281"/>
  <c r="B11" i="285"/>
  <c r="B11" i="109"/>
  <c r="J79" i="264"/>
  <c r="B11" i="295"/>
  <c r="B11" i="303"/>
  <c r="B11" i="150"/>
  <c r="B11" i="66"/>
  <c r="B11" i="32"/>
  <c r="B11" i="59"/>
  <c r="B11" i="86"/>
  <c r="B11" i="10"/>
  <c r="B11" i="138"/>
  <c r="B11" i="151"/>
  <c r="B11" i="166"/>
  <c r="A26" i="13"/>
  <c r="B11" i="90"/>
  <c r="B11" i="55"/>
  <c r="B11" i="208"/>
  <c r="B11" i="214"/>
  <c r="B11" i="226"/>
  <c r="B11" i="104"/>
  <c r="B11" i="36"/>
  <c r="B11" i="114"/>
  <c r="B11" i="70"/>
  <c r="B11" i="96"/>
  <c r="B11" i="37"/>
  <c r="B11" i="235"/>
  <c r="B11" i="247"/>
  <c r="B11" i="255"/>
  <c r="B11" i="21"/>
  <c r="B11" i="9"/>
  <c r="D30" i="277"/>
  <c r="I58" i="277"/>
  <c r="H58" i="267"/>
  <c r="J46" i="174"/>
  <c r="E59" i="174"/>
  <c r="E58" i="174" s="1"/>
  <c r="J46" i="172"/>
  <c r="I58" i="170"/>
  <c r="I58" i="167"/>
  <c r="J67" i="39"/>
  <c r="E59" i="38"/>
  <c r="E58" i="38" s="1"/>
  <c r="G59" i="38"/>
  <c r="G58" i="38" s="1"/>
  <c r="G23" i="38" s="1"/>
  <c r="J83" i="38"/>
  <c r="M64" i="281"/>
  <c r="M63" i="281" s="1"/>
  <c r="M64" i="59"/>
  <c r="M63" i="59" s="1"/>
  <c r="L35" i="46"/>
  <c r="L35" i="45"/>
  <c r="I36" i="246"/>
  <c r="J65" i="234"/>
  <c r="J64" i="234"/>
  <c r="F25" i="261"/>
  <c r="F24" i="261"/>
  <c r="J30" i="261"/>
  <c r="J24" i="261"/>
  <c r="K46" i="261"/>
  <c r="D59" i="261"/>
  <c r="D58" i="261" s="1"/>
  <c r="K61" i="261"/>
  <c r="H59" i="261"/>
  <c r="H58" i="261"/>
  <c r="J59" i="261"/>
  <c r="J58" i="261"/>
  <c r="G30" i="260"/>
  <c r="I59" i="259"/>
  <c r="I58" i="259" s="1"/>
  <c r="K37" i="253"/>
  <c r="H30" i="253"/>
  <c r="I59" i="252"/>
  <c r="I58" i="252" s="1"/>
  <c r="I22" i="252" s="1"/>
  <c r="D59" i="250"/>
  <c r="D58" i="250" s="1"/>
  <c r="H59" i="250"/>
  <c r="H58" i="250" s="1"/>
  <c r="K61" i="249"/>
  <c r="D59" i="248"/>
  <c r="D58" i="248"/>
  <c r="K61" i="248"/>
  <c r="H59" i="248"/>
  <c r="H58" i="248"/>
  <c r="K73" i="248"/>
  <c r="H59" i="247"/>
  <c r="H58" i="247" s="1"/>
  <c r="J59" i="247"/>
  <c r="J58" i="247" s="1"/>
  <c r="K67" i="247"/>
  <c r="K37" i="91"/>
  <c r="G59" i="91"/>
  <c r="G58" i="91" s="1"/>
  <c r="H30" i="90"/>
  <c r="H24" i="90" s="1"/>
  <c r="H22" i="90" s="1"/>
  <c r="K53" i="90"/>
  <c r="K61" i="89"/>
  <c r="E59" i="85"/>
  <c r="E58" i="85"/>
  <c r="H59" i="84"/>
  <c r="H58" i="84"/>
  <c r="J59" i="84"/>
  <c r="J58" i="84"/>
  <c r="J22" i="84" s="1"/>
  <c r="I30" i="82"/>
  <c r="I24" i="82" s="1"/>
  <c r="I22" i="82" s="1"/>
  <c r="G59" i="81"/>
  <c r="H30" i="80"/>
  <c r="K46" i="79"/>
  <c r="D59" i="79"/>
  <c r="D58" i="79" s="1"/>
  <c r="F59" i="79"/>
  <c r="F58" i="79" s="1"/>
  <c r="H59" i="79"/>
  <c r="H58" i="79" s="1"/>
  <c r="J59" i="79"/>
  <c r="J58" i="79" s="1"/>
  <c r="F30" i="78"/>
  <c r="F24" i="78" s="1"/>
  <c r="J30" i="77"/>
  <c r="H44" i="7"/>
  <c r="D47" i="7"/>
  <c r="I47" i="7"/>
  <c r="H50" i="7"/>
  <c r="D54" i="7"/>
  <c r="I54" i="7"/>
  <c r="H62" i="7"/>
  <c r="I65" i="7"/>
  <c r="H68" i="7"/>
  <c r="D74" i="7"/>
  <c r="I74" i="7"/>
  <c r="J29" i="96"/>
  <c r="P29" i="96"/>
  <c r="P29" i="8"/>
  <c r="F42" i="8"/>
  <c r="E58" i="96"/>
  <c r="E57" i="96" s="1"/>
  <c r="Q78" i="96"/>
  <c r="Q78" i="95"/>
  <c r="L34" i="226"/>
  <c r="G34" i="221"/>
  <c r="F34" i="219"/>
  <c r="G34" i="218"/>
  <c r="L34" i="214"/>
  <c r="D34" i="211"/>
  <c r="I50" i="208"/>
  <c r="L34" i="116"/>
  <c r="F34" i="114"/>
  <c r="L34" i="112"/>
  <c r="J34" i="107"/>
  <c r="H34" i="303"/>
  <c r="D34" i="300"/>
  <c r="G34" i="293"/>
  <c r="E34" i="158"/>
  <c r="K34" i="153"/>
  <c r="K34" i="152"/>
  <c r="F34" i="147"/>
  <c r="F28" i="147" s="1"/>
  <c r="E34" i="140"/>
  <c r="F34" i="100"/>
  <c r="K34" i="100"/>
  <c r="G63" i="97"/>
  <c r="K63" i="226"/>
  <c r="L63" i="225"/>
  <c r="J63" i="225"/>
  <c r="G63" i="225"/>
  <c r="L63" i="222"/>
  <c r="J63" i="222"/>
  <c r="H63" i="221"/>
  <c r="F63" i="221"/>
  <c r="F62" i="221"/>
  <c r="K63" i="220"/>
  <c r="F63" i="220"/>
  <c r="L63" i="212"/>
  <c r="J63" i="212"/>
  <c r="J63" i="211"/>
  <c r="G63" i="211"/>
  <c r="H63" i="210"/>
  <c r="F63" i="210"/>
  <c r="G63" i="209"/>
  <c r="H63" i="203"/>
  <c r="F63" i="203"/>
  <c r="F63" i="202"/>
  <c r="L63" i="116"/>
  <c r="K63" i="115"/>
  <c r="K62" i="115" s="1"/>
  <c r="H63" i="115"/>
  <c r="F63" i="110"/>
  <c r="L63" i="109"/>
  <c r="J63" i="109"/>
  <c r="L63" i="303"/>
  <c r="G63" i="303"/>
  <c r="H63" i="302"/>
  <c r="L63" i="300"/>
  <c r="H63" i="299"/>
  <c r="L63" i="298"/>
  <c r="H63" i="295"/>
  <c r="G63" i="140"/>
  <c r="E63" i="140"/>
  <c r="K63" i="139"/>
  <c r="F63" i="139"/>
  <c r="L63" i="138"/>
  <c r="J63" i="138"/>
  <c r="K63" i="137"/>
  <c r="K62" i="137"/>
  <c r="J63" i="106"/>
  <c r="G63" i="103"/>
  <c r="E63" i="103"/>
  <c r="K63" i="102"/>
  <c r="H63" i="102"/>
  <c r="F63" i="102"/>
  <c r="L63" i="101"/>
  <c r="J63" i="101"/>
  <c r="G63" i="101"/>
  <c r="E63" i="101"/>
  <c r="K63" i="100"/>
  <c r="G63" i="100"/>
  <c r="E63" i="100"/>
  <c r="H63" i="99"/>
  <c r="F63" i="99"/>
  <c r="L63" i="98"/>
  <c r="E63" i="98"/>
  <c r="F63" i="141"/>
  <c r="D63" i="224"/>
  <c r="D63" i="222"/>
  <c r="D62" i="222" s="1"/>
  <c r="D63" i="214"/>
  <c r="D63" i="212"/>
  <c r="D63" i="208"/>
  <c r="D63" i="206"/>
  <c r="D63" i="151"/>
  <c r="D63" i="149"/>
  <c r="D63" i="145"/>
  <c r="D63" i="143"/>
  <c r="D63" i="105"/>
  <c r="D63" i="103"/>
  <c r="D63" i="99"/>
  <c r="F63" i="97"/>
  <c r="L63" i="226"/>
  <c r="H63" i="225"/>
  <c r="H62" i="225"/>
  <c r="F63" i="225"/>
  <c r="K63" i="224"/>
  <c r="H63" i="223"/>
  <c r="F63" i="222"/>
  <c r="L63" i="221"/>
  <c r="G63" i="221"/>
  <c r="J63" i="220"/>
  <c r="J63" i="219"/>
  <c r="J62" i="219" s="1"/>
  <c r="G63" i="219"/>
  <c r="K63" i="218"/>
  <c r="H63" i="218"/>
  <c r="F63" i="218"/>
  <c r="G63" i="217"/>
  <c r="J63" i="216"/>
  <c r="L63" i="214"/>
  <c r="J63" i="214"/>
  <c r="H63" i="213"/>
  <c r="F63" i="213"/>
  <c r="K63" i="212"/>
  <c r="F63" i="212"/>
  <c r="J63" i="210"/>
  <c r="H63" i="209"/>
  <c r="F63" i="209"/>
  <c r="K63" i="208"/>
  <c r="F63" i="208"/>
  <c r="J63" i="206"/>
  <c r="F63" i="205"/>
  <c r="J63" i="202"/>
  <c r="J62" i="202"/>
  <c r="F63" i="116"/>
  <c r="J63" i="114"/>
  <c r="E63" i="114"/>
  <c r="F63" i="112"/>
  <c r="L63" i="111"/>
  <c r="H63" i="110"/>
  <c r="E63" i="110"/>
  <c r="H63" i="109"/>
  <c r="H62" i="109" s="1"/>
  <c r="L63" i="108"/>
  <c r="J63" i="108"/>
  <c r="L63" i="107"/>
  <c r="H63" i="305"/>
  <c r="L63" i="304"/>
  <c r="H63" i="303"/>
  <c r="L63" i="299"/>
  <c r="G63" i="299"/>
  <c r="E63" i="299"/>
  <c r="K63" i="298"/>
  <c r="H63" i="298"/>
  <c r="H63" i="296"/>
  <c r="G63" i="295"/>
  <c r="L63" i="294"/>
  <c r="L63" i="292"/>
  <c r="J63" i="292"/>
  <c r="H63" i="291"/>
  <c r="J63" i="161"/>
  <c r="H63" i="160"/>
  <c r="F63" i="160"/>
  <c r="F63" i="158"/>
  <c r="L63" i="157"/>
  <c r="L63" i="155"/>
  <c r="J63" i="155"/>
  <c r="J62" i="155"/>
  <c r="H63" i="154"/>
  <c r="J63" i="153"/>
  <c r="H63" i="152"/>
  <c r="F63" i="152"/>
  <c r="F62" i="152"/>
  <c r="F63" i="150"/>
  <c r="L63" i="149"/>
  <c r="H63" i="148"/>
  <c r="F63" i="148"/>
  <c r="L63" i="147"/>
  <c r="J63" i="147"/>
  <c r="H63" i="146"/>
  <c r="F63" i="146"/>
  <c r="L63" i="145"/>
  <c r="J63" i="145"/>
  <c r="H63" i="144"/>
  <c r="F63" i="144"/>
  <c r="L63" i="143"/>
  <c r="J63" i="143"/>
  <c r="J62" i="143"/>
  <c r="E63" i="142"/>
  <c r="H63" i="141"/>
  <c r="L63" i="140"/>
  <c r="G63" i="106"/>
  <c r="K63" i="105"/>
  <c r="F63" i="105"/>
  <c r="F62" i="105"/>
  <c r="J63" i="104"/>
  <c r="F63" i="104"/>
  <c r="L63" i="103"/>
  <c r="J63" i="103"/>
  <c r="I65" i="138"/>
  <c r="I65" i="104"/>
  <c r="I65" i="102"/>
  <c r="I65" i="98"/>
  <c r="I68" i="104"/>
  <c r="I71" i="97"/>
  <c r="I71" i="225"/>
  <c r="I71" i="223"/>
  <c r="I71" i="221"/>
  <c r="I71" i="219"/>
  <c r="I71" i="217"/>
  <c r="I71" i="215"/>
  <c r="I71" i="213"/>
  <c r="I71" i="211"/>
  <c r="I63" i="211" s="1"/>
  <c r="I62" i="211" s="1"/>
  <c r="I71" i="209"/>
  <c r="I71" i="207"/>
  <c r="I71" i="205"/>
  <c r="I71" i="203"/>
  <c r="I71" i="116"/>
  <c r="I71" i="114"/>
  <c r="I71" i="112"/>
  <c r="I71" i="110"/>
  <c r="I71" i="108"/>
  <c r="I71" i="305"/>
  <c r="I71" i="303"/>
  <c r="I71" i="301"/>
  <c r="I71" i="299"/>
  <c r="I71" i="297"/>
  <c r="I71" i="295"/>
  <c r="I71" i="293"/>
  <c r="I71" i="291"/>
  <c r="I71" i="160"/>
  <c r="I71" i="158"/>
  <c r="I71" i="156"/>
  <c r="I71" i="154"/>
  <c r="I71" i="152"/>
  <c r="I71" i="150"/>
  <c r="I71" i="148"/>
  <c r="I71" i="146"/>
  <c r="I71" i="144"/>
  <c r="I71" i="142"/>
  <c r="I71" i="140"/>
  <c r="I71" i="138"/>
  <c r="I71" i="106"/>
  <c r="I71" i="104"/>
  <c r="I71" i="102"/>
  <c r="I71" i="100"/>
  <c r="I71" i="98"/>
  <c r="D59" i="306"/>
  <c r="D58" i="306"/>
  <c r="E59" i="307"/>
  <c r="E58" i="307" s="1"/>
  <c r="G59" i="307"/>
  <c r="G58" i="307" s="1"/>
  <c r="H30" i="308"/>
  <c r="H24" i="308" s="1"/>
  <c r="H22" i="308" s="1"/>
  <c r="H59" i="309"/>
  <c r="H58" i="309"/>
  <c r="J59" i="309"/>
  <c r="J58" i="309"/>
  <c r="J22" i="309"/>
  <c r="I59" i="310"/>
  <c r="I58" i="310"/>
  <c r="J30" i="312"/>
  <c r="D59" i="312"/>
  <c r="D58" i="312" s="1"/>
  <c r="F59" i="312"/>
  <c r="K59" i="312" s="1"/>
  <c r="I30" i="314"/>
  <c r="I24" i="314" s="1"/>
  <c r="K46" i="315"/>
  <c r="J59" i="315"/>
  <c r="J58" i="315"/>
  <c r="M68" i="215"/>
  <c r="K59" i="89"/>
  <c r="J24" i="77"/>
  <c r="M65" i="149"/>
  <c r="M65" i="204"/>
  <c r="M65" i="158"/>
  <c r="M65" i="304"/>
  <c r="R78" i="8"/>
  <c r="F24" i="255"/>
  <c r="F22" i="255" s="1"/>
  <c r="Q92" i="8"/>
  <c r="D24" i="30"/>
  <c r="J25" i="23"/>
  <c r="G24" i="88"/>
  <c r="F30" i="83"/>
  <c r="F24" i="83" s="1"/>
  <c r="J30" i="83"/>
  <c r="J24" i="83" s="1"/>
  <c r="J30" i="82"/>
  <c r="J24" i="82" s="1"/>
  <c r="H24" i="81"/>
  <c r="H22" i="81" s="1"/>
  <c r="I30" i="78"/>
  <c r="K34" i="218"/>
  <c r="F34" i="205"/>
  <c r="D34" i="204"/>
  <c r="J34" i="297"/>
  <c r="L34" i="297"/>
  <c r="L34" i="4" s="1"/>
  <c r="I47" i="294"/>
  <c r="E34" i="292"/>
  <c r="G63" i="98"/>
  <c r="J63" i="97"/>
  <c r="H63" i="224"/>
  <c r="H63" i="220"/>
  <c r="L63" i="219"/>
  <c r="J63" i="205"/>
  <c r="F63" i="204"/>
  <c r="J63" i="203"/>
  <c r="J62" i="203" s="1"/>
  <c r="F63" i="111"/>
  <c r="H63" i="107"/>
  <c r="L63" i="305"/>
  <c r="H63" i="304"/>
  <c r="L63" i="301"/>
  <c r="H63" i="300"/>
  <c r="H62" i="300"/>
  <c r="L63" i="297"/>
  <c r="L63" i="295"/>
  <c r="L63" i="293"/>
  <c r="J63" i="291"/>
  <c r="H63" i="161"/>
  <c r="F63" i="159"/>
  <c r="L63" i="156"/>
  <c r="J63" i="154"/>
  <c r="H63" i="153"/>
  <c r="F63" i="151"/>
  <c r="L63" i="148"/>
  <c r="F63" i="147"/>
  <c r="J63" i="146"/>
  <c r="H63" i="145"/>
  <c r="L63" i="144"/>
  <c r="F63" i="143"/>
  <c r="J63" i="142"/>
  <c r="H63" i="103"/>
  <c r="H63" i="4" s="1"/>
  <c r="L63" i="102"/>
  <c r="F63" i="101"/>
  <c r="F62" i="101" s="1"/>
  <c r="J63" i="100"/>
  <c r="J63" i="4" s="1"/>
  <c r="K43" i="308"/>
  <c r="K49" i="308"/>
  <c r="E59" i="308"/>
  <c r="E58" i="308"/>
  <c r="G59" i="308"/>
  <c r="G58" i="308"/>
  <c r="I59" i="308"/>
  <c r="I58" i="308"/>
  <c r="D59" i="308"/>
  <c r="D58" i="308"/>
  <c r="G24" i="310"/>
  <c r="G22" i="310"/>
  <c r="I59" i="313"/>
  <c r="K59" i="313"/>
  <c r="I58" i="313"/>
  <c r="K49" i="314"/>
  <c r="J53" i="172"/>
  <c r="I58" i="172"/>
  <c r="G59" i="170"/>
  <c r="D59" i="169"/>
  <c r="D58" i="169" s="1"/>
  <c r="E59" i="168"/>
  <c r="E58" i="168" s="1"/>
  <c r="G59" i="168"/>
  <c r="G58" i="168" s="1"/>
  <c r="E59" i="167"/>
  <c r="E58" i="167" s="1"/>
  <c r="G59" i="167"/>
  <c r="G58" i="167" s="1"/>
  <c r="H58" i="166"/>
  <c r="E59" i="164"/>
  <c r="E58" i="164"/>
  <c r="G59" i="164"/>
  <c r="G58" i="164"/>
  <c r="J61" i="39"/>
  <c r="H59" i="39"/>
  <c r="J59" i="39" s="1"/>
  <c r="D59" i="21"/>
  <c r="D58" i="21" s="1"/>
  <c r="E59" i="37"/>
  <c r="E58" i="37" s="1"/>
  <c r="G59" i="37"/>
  <c r="G58" i="37" s="1"/>
  <c r="D59" i="35"/>
  <c r="D58" i="35" s="1"/>
  <c r="F59" i="35"/>
  <c r="F58" i="35" s="1"/>
  <c r="J79" i="31"/>
  <c r="D30" i="28"/>
  <c r="D24" i="28"/>
  <c r="D23" i="28" s="1"/>
  <c r="J49" i="27"/>
  <c r="E59" i="27"/>
  <c r="E58" i="27"/>
  <c r="J37" i="26"/>
  <c r="J43" i="25"/>
  <c r="J53" i="25"/>
  <c r="E59" i="25"/>
  <c r="E58" i="25" s="1"/>
  <c r="D59" i="24"/>
  <c r="D58" i="24" s="1"/>
  <c r="K64" i="288"/>
  <c r="K63" i="288" s="1"/>
  <c r="L35" i="283"/>
  <c r="L29" i="283" s="1"/>
  <c r="I36" i="244"/>
  <c r="I30" i="244" s="1"/>
  <c r="D65" i="239"/>
  <c r="D64" i="239" s="1"/>
  <c r="J65" i="239"/>
  <c r="J64" i="239" s="1"/>
  <c r="J65" i="238"/>
  <c r="J64" i="238" s="1"/>
  <c r="D65" i="236"/>
  <c r="D64" i="236" s="1"/>
  <c r="J65" i="236"/>
  <c r="J64" i="236" s="1"/>
  <c r="D65" i="61"/>
  <c r="D64" i="61" s="1"/>
  <c r="I30" i="259"/>
  <c r="K67" i="253"/>
  <c r="K49" i="249"/>
  <c r="D24" i="248"/>
  <c r="D22" i="248" s="1"/>
  <c r="K83" i="248"/>
  <c r="D30" i="90"/>
  <c r="D24" i="90"/>
  <c r="D22" i="90" s="1"/>
  <c r="I30" i="90"/>
  <c r="K25" i="88"/>
  <c r="I24" i="81"/>
  <c r="H60" i="93"/>
  <c r="H59" i="93"/>
  <c r="D31" i="290"/>
  <c r="D31" i="7"/>
  <c r="Q52" i="96"/>
  <c r="Q52" i="8"/>
  <c r="J77" i="8"/>
  <c r="N77" i="8"/>
  <c r="H36" i="8"/>
  <c r="J45" i="8"/>
  <c r="J48" i="8"/>
  <c r="R49" i="8"/>
  <c r="R62" i="8"/>
  <c r="Q82" i="95"/>
  <c r="Q82" i="8" s="1"/>
  <c r="L34" i="224"/>
  <c r="G34" i="220"/>
  <c r="L34" i="114"/>
  <c r="J34" i="300"/>
  <c r="D34" i="150"/>
  <c r="D63" i="221"/>
  <c r="D63" i="205"/>
  <c r="D63" i="303"/>
  <c r="D63" i="158"/>
  <c r="D63" i="142"/>
  <c r="E63" i="225"/>
  <c r="E63" i="222"/>
  <c r="E63" i="221"/>
  <c r="G63" i="218"/>
  <c r="G62" i="218"/>
  <c r="E63" i="218"/>
  <c r="E63" i="217"/>
  <c r="E63" i="214"/>
  <c r="E63" i="210"/>
  <c r="E63" i="203"/>
  <c r="K63" i="116"/>
  <c r="K63" i="112"/>
  <c r="G63" i="110"/>
  <c r="G62" i="110" s="1"/>
  <c r="K63" i="109"/>
  <c r="K63" i="108"/>
  <c r="K63" i="292"/>
  <c r="G63" i="160"/>
  <c r="E63" i="158"/>
  <c r="K63" i="155"/>
  <c r="G63" i="152"/>
  <c r="E63" i="150"/>
  <c r="G63" i="148"/>
  <c r="K63" i="147"/>
  <c r="E63" i="146"/>
  <c r="G63" i="144"/>
  <c r="K63" i="143"/>
  <c r="E63" i="138"/>
  <c r="H63" i="137"/>
  <c r="L63" i="106"/>
  <c r="J63" i="226"/>
  <c r="F63" i="223"/>
  <c r="H63" i="219"/>
  <c r="H63" i="215"/>
  <c r="F63" i="215"/>
  <c r="F63" i="211"/>
  <c r="F63" i="207"/>
  <c r="J63" i="204"/>
  <c r="J63" i="115"/>
  <c r="H63" i="112"/>
  <c r="J63" i="111"/>
  <c r="L63" i="302"/>
  <c r="H63" i="301"/>
  <c r="H63" i="297"/>
  <c r="L63" i="296"/>
  <c r="I63" i="219"/>
  <c r="I71" i="226"/>
  <c r="I71" i="224"/>
  <c r="I71" i="222"/>
  <c r="I71" i="220"/>
  <c r="I71" i="218"/>
  <c r="I71" i="216"/>
  <c r="I63" i="216"/>
  <c r="I62" i="216" s="1"/>
  <c r="I71" i="214"/>
  <c r="I71" i="212"/>
  <c r="I71" i="210"/>
  <c r="I71" i="208"/>
  <c r="I71" i="206"/>
  <c r="I71" i="204"/>
  <c r="I71" i="202"/>
  <c r="I71" i="115"/>
  <c r="I71" i="113"/>
  <c r="I71" i="111"/>
  <c r="I71" i="109"/>
  <c r="I71" i="107"/>
  <c r="I71" i="304"/>
  <c r="I71" i="302"/>
  <c r="I71" i="300"/>
  <c r="I71" i="298"/>
  <c r="I71" i="296"/>
  <c r="I71" i="294"/>
  <c r="I71" i="292"/>
  <c r="I71" i="161"/>
  <c r="I71" i="159"/>
  <c r="I71" i="157"/>
  <c r="I71" i="155"/>
  <c r="I71" i="153"/>
  <c r="I71" i="151"/>
  <c r="I71" i="149"/>
  <c r="I71" i="147"/>
  <c r="I71" i="145"/>
  <c r="I71" i="143"/>
  <c r="I71" i="141"/>
  <c r="I71" i="139"/>
  <c r="I71" i="137"/>
  <c r="I71" i="105"/>
  <c r="I71" i="103"/>
  <c r="I63" i="103"/>
  <c r="I71" i="101"/>
  <c r="I71" i="99"/>
  <c r="K49" i="306"/>
  <c r="I30" i="307"/>
  <c r="I24" i="307" s="1"/>
  <c r="K43" i="307"/>
  <c r="H59" i="307"/>
  <c r="H58" i="307"/>
  <c r="K67" i="307"/>
  <c r="D59" i="309"/>
  <c r="D58" i="309" s="1"/>
  <c r="J24" i="312"/>
  <c r="G45" i="129"/>
  <c r="M68" i="116"/>
  <c r="J25" i="32"/>
  <c r="J25" i="22"/>
  <c r="K78" i="254"/>
  <c r="H24" i="82"/>
  <c r="K25" i="81"/>
  <c r="K78" i="80"/>
  <c r="G58" i="89"/>
  <c r="F77" i="8"/>
  <c r="G24" i="252"/>
  <c r="M71" i="143"/>
  <c r="M68" i="154"/>
  <c r="M71" i="216"/>
  <c r="M68" i="101"/>
  <c r="M63" i="101" s="1"/>
  <c r="M68" i="115"/>
  <c r="M65" i="152"/>
  <c r="M65" i="225"/>
  <c r="I34" i="298"/>
  <c r="J57" i="95"/>
  <c r="P23" i="95"/>
  <c r="K59" i="252"/>
  <c r="I24" i="32"/>
  <c r="F28" i="184"/>
  <c r="I30" i="277"/>
  <c r="F59" i="277"/>
  <c r="D30" i="276"/>
  <c r="J83" i="276"/>
  <c r="G30" i="268"/>
  <c r="J30" i="268" s="1"/>
  <c r="G30" i="177"/>
  <c r="G24" i="177" s="1"/>
  <c r="D30" i="176"/>
  <c r="D24" i="176" s="1"/>
  <c r="D23" i="176" s="1"/>
  <c r="J53" i="176"/>
  <c r="E59" i="175"/>
  <c r="E58" i="175" s="1"/>
  <c r="I30" i="174"/>
  <c r="F59" i="174"/>
  <c r="F58" i="174"/>
  <c r="D30" i="168"/>
  <c r="H59" i="168"/>
  <c r="D59" i="167"/>
  <c r="D58" i="167"/>
  <c r="F59" i="167"/>
  <c r="F58" i="167"/>
  <c r="H59" i="167"/>
  <c r="H59" i="164"/>
  <c r="H58" i="164" s="1"/>
  <c r="G30" i="163"/>
  <c r="J30" i="163" s="1"/>
  <c r="G30" i="40"/>
  <c r="J30" i="40" s="1"/>
  <c r="J26" i="38"/>
  <c r="J73" i="38"/>
  <c r="G30" i="35"/>
  <c r="E59" i="33"/>
  <c r="E58" i="33"/>
  <c r="H30" i="32"/>
  <c r="H24" i="32"/>
  <c r="H23" i="32" s="1"/>
  <c r="J43" i="27"/>
  <c r="D59" i="27"/>
  <c r="D58" i="27"/>
  <c r="J53" i="26"/>
  <c r="E59" i="23"/>
  <c r="E58" i="23" s="1"/>
  <c r="H58" i="22"/>
  <c r="D64" i="287"/>
  <c r="D63" i="287"/>
  <c r="M64" i="287"/>
  <c r="M63" i="287"/>
  <c r="J35" i="286"/>
  <c r="D64" i="280"/>
  <c r="D63" i="280" s="1"/>
  <c r="D29" i="58"/>
  <c r="D27" i="58" s="1"/>
  <c r="L35" i="53"/>
  <c r="L29" i="53"/>
  <c r="K64" i="42"/>
  <c r="K63" i="42"/>
  <c r="J36" i="246"/>
  <c r="I36" i="242"/>
  <c r="I30" i="242" s="1"/>
  <c r="I28" i="242" s="1"/>
  <c r="K22" i="242" s="1"/>
  <c r="L22" i="242" s="1"/>
  <c r="D65" i="238"/>
  <c r="D64" i="238"/>
  <c r="D65" i="237"/>
  <c r="D64" i="237"/>
  <c r="J65" i="237"/>
  <c r="J64" i="237"/>
  <c r="D65" i="235"/>
  <c r="D64" i="235"/>
  <c r="J65" i="235"/>
  <c r="J64" i="235"/>
  <c r="J36" i="234"/>
  <c r="I65" i="234"/>
  <c r="I64" i="234" s="1"/>
  <c r="D65" i="70"/>
  <c r="D64" i="70" s="1"/>
  <c r="J65" i="70"/>
  <c r="J64" i="70" s="1"/>
  <c r="D36" i="69"/>
  <c r="J65" i="68"/>
  <c r="J64" i="68"/>
  <c r="J65" i="66"/>
  <c r="J64" i="66"/>
  <c r="K79" i="261"/>
  <c r="H24" i="260"/>
  <c r="F30" i="259"/>
  <c r="K30" i="259"/>
  <c r="I30" i="256"/>
  <c r="I24" i="256"/>
  <c r="E59" i="251"/>
  <c r="E58" i="251"/>
  <c r="G59" i="251"/>
  <c r="G58" i="251"/>
  <c r="I59" i="251"/>
  <c r="I58" i="251"/>
  <c r="I59" i="250"/>
  <c r="K43" i="249"/>
  <c r="D59" i="249"/>
  <c r="D58" i="249"/>
  <c r="K79" i="249"/>
  <c r="I30" i="247"/>
  <c r="I24" i="247" s="1"/>
  <c r="E59" i="247"/>
  <c r="E58" i="247" s="1"/>
  <c r="J30" i="89"/>
  <c r="J24" i="89" s="1"/>
  <c r="J22" i="89" s="1"/>
  <c r="K67" i="89"/>
  <c r="K67" i="87"/>
  <c r="K83" i="85"/>
  <c r="D30" i="84"/>
  <c r="E59" i="84"/>
  <c r="E58" i="84"/>
  <c r="K46" i="83"/>
  <c r="D59" i="83"/>
  <c r="D58" i="83" s="1"/>
  <c r="G59" i="83"/>
  <c r="G58" i="83" s="1"/>
  <c r="D30" i="82"/>
  <c r="D24" i="82" s="1"/>
  <c r="D22" i="82" s="1"/>
  <c r="G30" i="81"/>
  <c r="G24" i="81"/>
  <c r="J30" i="81"/>
  <c r="J24" i="81"/>
  <c r="J22" i="81" s="1"/>
  <c r="E59" i="81"/>
  <c r="E58" i="81" s="1"/>
  <c r="F59" i="80"/>
  <c r="F58" i="80" s="1"/>
  <c r="J59" i="80"/>
  <c r="J58" i="80" s="1"/>
  <c r="K43" i="77"/>
  <c r="G20" i="7"/>
  <c r="G39" i="185"/>
  <c r="D38" i="7"/>
  <c r="F25" i="8"/>
  <c r="R31" i="8"/>
  <c r="Q36" i="96"/>
  <c r="Q36" i="8" s="1"/>
  <c r="R46" i="8"/>
  <c r="Q66" i="96"/>
  <c r="N29" i="95"/>
  <c r="N29" i="8" s="1"/>
  <c r="R60" i="95"/>
  <c r="R60" i="8" s="1"/>
  <c r="G34" i="223"/>
  <c r="I50" i="212"/>
  <c r="I50" i="10"/>
  <c r="L34" i="211"/>
  <c r="K34" i="202"/>
  <c r="E34" i="116"/>
  <c r="H34" i="113"/>
  <c r="D34" i="111"/>
  <c r="F34" i="303"/>
  <c r="K34" i="300"/>
  <c r="K34" i="294"/>
  <c r="D34" i="294"/>
  <c r="J34" i="292"/>
  <c r="G34" i="159"/>
  <c r="H34" i="106"/>
  <c r="J34" i="102"/>
  <c r="K34" i="98"/>
  <c r="I41" i="97"/>
  <c r="D63" i="226"/>
  <c r="D63" i="220"/>
  <c r="D63" i="218"/>
  <c r="D63" i="216"/>
  <c r="D63" i="210"/>
  <c r="D63" i="204"/>
  <c r="D63" i="202"/>
  <c r="D62" i="202" s="1"/>
  <c r="D63" i="115"/>
  <c r="D63" i="109"/>
  <c r="D63" i="302"/>
  <c r="D63" i="300"/>
  <c r="D63" i="298"/>
  <c r="D63" i="292"/>
  <c r="D63" i="157"/>
  <c r="D63" i="155"/>
  <c r="D63" i="153"/>
  <c r="D63" i="147"/>
  <c r="D63" i="141"/>
  <c r="D63" i="139"/>
  <c r="D63" i="137"/>
  <c r="D63" i="101"/>
  <c r="E63" i="97"/>
  <c r="H63" i="226"/>
  <c r="F63" i="226"/>
  <c r="F63" i="224"/>
  <c r="J63" i="223"/>
  <c r="E63" i="223"/>
  <c r="K63" i="222"/>
  <c r="H63" i="222"/>
  <c r="J63" i="221"/>
  <c r="E63" i="219"/>
  <c r="L63" i="217"/>
  <c r="J63" i="217"/>
  <c r="E63" i="215"/>
  <c r="K63" i="214"/>
  <c r="K62" i="214"/>
  <c r="L63" i="213"/>
  <c r="J63" i="213"/>
  <c r="E63" i="211"/>
  <c r="K63" i="210"/>
  <c r="L63" i="209"/>
  <c r="J63" i="209"/>
  <c r="J62" i="209" s="1"/>
  <c r="E63" i="207"/>
  <c r="K63" i="206"/>
  <c r="G63" i="205"/>
  <c r="H63" i="202"/>
  <c r="J63" i="116"/>
  <c r="E63" i="116"/>
  <c r="E62" i="116"/>
  <c r="L63" i="114"/>
  <c r="H63" i="113"/>
  <c r="F63" i="113"/>
  <c r="G63" i="112"/>
  <c r="E63" i="112"/>
  <c r="F63" i="109"/>
  <c r="G63" i="108"/>
  <c r="E63" i="108"/>
  <c r="K63" i="107"/>
  <c r="G63" i="304"/>
  <c r="G62" i="304" s="1"/>
  <c r="E63" i="304"/>
  <c r="K63" i="301"/>
  <c r="K62" i="301" s="1"/>
  <c r="G63" i="300"/>
  <c r="E63" i="300"/>
  <c r="K63" i="297"/>
  <c r="G63" i="296"/>
  <c r="G63" i="294"/>
  <c r="H63" i="293"/>
  <c r="F63" i="293"/>
  <c r="G63" i="292"/>
  <c r="E63" i="292"/>
  <c r="F63" i="291"/>
  <c r="L63" i="161"/>
  <c r="E63" i="161"/>
  <c r="K63" i="160"/>
  <c r="L63" i="159"/>
  <c r="L62" i="159"/>
  <c r="J63" i="159"/>
  <c r="K63" i="158"/>
  <c r="H63" i="158"/>
  <c r="J63" i="157"/>
  <c r="G63" i="157"/>
  <c r="H63" i="156"/>
  <c r="F63" i="156"/>
  <c r="G63" i="155"/>
  <c r="E63" i="155"/>
  <c r="F63" i="154"/>
  <c r="L63" i="153"/>
  <c r="E63" i="153"/>
  <c r="K63" i="152"/>
  <c r="L63" i="151"/>
  <c r="J63" i="151"/>
  <c r="K63" i="150"/>
  <c r="H63" i="150"/>
  <c r="J63" i="149"/>
  <c r="G63" i="149"/>
  <c r="H63" i="140"/>
  <c r="J63" i="139"/>
  <c r="G63" i="139"/>
  <c r="E63" i="139"/>
  <c r="K63" i="138"/>
  <c r="H63" i="106"/>
  <c r="J63" i="105"/>
  <c r="G62" i="105"/>
  <c r="E62" i="105"/>
  <c r="K62" i="104"/>
  <c r="I77" i="107"/>
  <c r="G59" i="306"/>
  <c r="I59" i="306"/>
  <c r="I58" i="306" s="1"/>
  <c r="H30" i="307"/>
  <c r="H24" i="307" s="1"/>
  <c r="D30" i="307"/>
  <c r="D24" i="307" s="1"/>
  <c r="G30" i="307"/>
  <c r="G30" i="308"/>
  <c r="G24" i="308"/>
  <c r="I30" i="308"/>
  <c r="I24" i="308"/>
  <c r="J59" i="310"/>
  <c r="J58" i="310"/>
  <c r="I59" i="312"/>
  <c r="I58" i="312"/>
  <c r="K83" i="312"/>
  <c r="K26" i="314"/>
  <c r="D30" i="314"/>
  <c r="D24" i="314"/>
  <c r="E59" i="314"/>
  <c r="E58" i="314"/>
  <c r="G59" i="314"/>
  <c r="G58" i="314"/>
  <c r="I30" i="315"/>
  <c r="I24" i="315"/>
  <c r="I22" i="315" s="1"/>
  <c r="D30" i="272"/>
  <c r="I30" i="265"/>
  <c r="D30" i="175"/>
  <c r="D24" i="175" s="1"/>
  <c r="D30" i="164"/>
  <c r="I30" i="164"/>
  <c r="H30" i="163"/>
  <c r="G30" i="37"/>
  <c r="G24" i="37"/>
  <c r="D30" i="32"/>
  <c r="D24" i="32"/>
  <c r="H30" i="31"/>
  <c r="J30" i="31"/>
  <c r="D30" i="24"/>
  <c r="I30" i="23"/>
  <c r="I24" i="23" s="1"/>
  <c r="I30" i="261"/>
  <c r="I24" i="261" s="1"/>
  <c r="I22" i="261" s="1"/>
  <c r="G77" i="8"/>
  <c r="G34" i="209"/>
  <c r="K34" i="115"/>
  <c r="F34" i="109"/>
  <c r="H34" i="297"/>
  <c r="K34" i="297"/>
  <c r="F34" i="292"/>
  <c r="F34" i="161"/>
  <c r="H34" i="157"/>
  <c r="E45" i="129"/>
  <c r="I24" i="84"/>
  <c r="I64" i="62"/>
  <c r="H24" i="21"/>
  <c r="I34" i="112"/>
  <c r="K25" i="248"/>
  <c r="G62" i="116"/>
  <c r="D58" i="78"/>
  <c r="K59" i="77"/>
  <c r="I24" i="265"/>
  <c r="L34" i="113"/>
  <c r="A11" i="237"/>
  <c r="D34" i="113"/>
  <c r="F25" i="309"/>
  <c r="F24" i="309"/>
  <c r="I59" i="309"/>
  <c r="G58" i="254"/>
  <c r="N57" i="96"/>
  <c r="H58" i="90"/>
  <c r="G58" i="81"/>
  <c r="G24" i="260"/>
  <c r="G22" i="260" s="1"/>
  <c r="J29" i="8"/>
  <c r="K25" i="261"/>
  <c r="J59" i="38"/>
  <c r="K30" i="82"/>
  <c r="I24" i="90"/>
  <c r="I22" i="90" s="1"/>
  <c r="G58" i="306"/>
  <c r="K62" i="107"/>
  <c r="H58" i="168"/>
  <c r="I58" i="309"/>
  <c r="H58" i="39"/>
  <c r="F24" i="86"/>
  <c r="J59" i="270"/>
  <c r="M71" i="302"/>
  <c r="R36" i="8"/>
  <c r="H30" i="273"/>
  <c r="H30" i="272"/>
  <c r="H30" i="269"/>
  <c r="H24" i="265"/>
  <c r="H23" i="265" s="1"/>
  <c r="D30" i="177"/>
  <c r="D24" i="177" s="1"/>
  <c r="I30" i="177"/>
  <c r="I24" i="177" s="1"/>
  <c r="I23" i="177" s="1"/>
  <c r="H30" i="176"/>
  <c r="H24" i="176"/>
  <c r="D30" i="173"/>
  <c r="D24" i="173"/>
  <c r="H30" i="171"/>
  <c r="J30" i="171"/>
  <c r="I24" i="166"/>
  <c r="H30" i="164"/>
  <c r="I30" i="163"/>
  <c r="H30" i="34"/>
  <c r="F59" i="22"/>
  <c r="I59" i="253"/>
  <c r="K59" i="253"/>
  <c r="M71" i="157"/>
  <c r="M65" i="219"/>
  <c r="M65" i="224"/>
  <c r="B11" i="176"/>
  <c r="B11" i="286"/>
  <c r="I34" i="211"/>
  <c r="B11" i="172"/>
  <c r="B11" i="113"/>
  <c r="B11" i="115"/>
  <c r="B11" i="216"/>
  <c r="B11" i="177"/>
  <c r="B11" i="241"/>
  <c r="B11" i="25"/>
  <c r="H30" i="277"/>
  <c r="I30" i="276"/>
  <c r="G59" i="274"/>
  <c r="J61" i="272"/>
  <c r="J73" i="272"/>
  <c r="G30" i="270"/>
  <c r="G24" i="270"/>
  <c r="J67" i="270"/>
  <c r="J64" i="269"/>
  <c r="J73" i="268"/>
  <c r="D59" i="267"/>
  <c r="D58" i="267" s="1"/>
  <c r="J53" i="266"/>
  <c r="E59" i="266"/>
  <c r="E58" i="266"/>
  <c r="H24" i="177"/>
  <c r="J25" i="175"/>
  <c r="I58" i="175"/>
  <c r="J53" i="174"/>
  <c r="E59" i="173"/>
  <c r="E58" i="173"/>
  <c r="I30" i="172"/>
  <c r="I24" i="172"/>
  <c r="I23" i="172" s="1"/>
  <c r="H30" i="169"/>
  <c r="H24" i="169" s="1"/>
  <c r="E59" i="166"/>
  <c r="E58" i="166" s="1"/>
  <c r="I30" i="40"/>
  <c r="F59" i="21"/>
  <c r="F58" i="21"/>
  <c r="G59" i="33"/>
  <c r="G58" i="33"/>
  <c r="G24" i="31"/>
  <c r="G30" i="28"/>
  <c r="G24" i="28" s="1"/>
  <c r="D65" i="233"/>
  <c r="D64" i="233" s="1"/>
  <c r="E29" i="95"/>
  <c r="E23" i="95" s="1"/>
  <c r="M29" i="95"/>
  <c r="M29" i="8" s="1"/>
  <c r="L34" i="219"/>
  <c r="F34" i="216"/>
  <c r="H30" i="252"/>
  <c r="H24" i="252" s="1"/>
  <c r="F59" i="83"/>
  <c r="F58" i="83" s="1"/>
  <c r="J59" i="83"/>
  <c r="J58" i="83" s="1"/>
  <c r="I30" i="77"/>
  <c r="K30" i="77" s="1"/>
  <c r="L63" i="211"/>
  <c r="H63" i="208"/>
  <c r="H62" i="208"/>
  <c r="H63" i="139"/>
  <c r="F63" i="137"/>
  <c r="F63" i="103"/>
  <c r="K63" i="101"/>
  <c r="D59" i="310"/>
  <c r="D58" i="310"/>
  <c r="F59" i="310"/>
  <c r="F58" i="310"/>
  <c r="I30" i="313"/>
  <c r="K30" i="313"/>
  <c r="K73" i="313"/>
  <c r="D59" i="314"/>
  <c r="D58" i="314" s="1"/>
  <c r="G20" i="181"/>
  <c r="H58" i="167"/>
  <c r="I58" i="250"/>
  <c r="M65" i="139"/>
  <c r="K59" i="308"/>
  <c r="L57" i="96"/>
  <c r="L58" i="8"/>
  <c r="M71" i="108"/>
  <c r="I34" i="148"/>
  <c r="D24" i="167"/>
  <c r="I24" i="37"/>
  <c r="I23" i="37" s="1"/>
  <c r="J25" i="31"/>
  <c r="D35" i="281"/>
  <c r="D59" i="22"/>
  <c r="G58" i="274"/>
  <c r="F58" i="22"/>
  <c r="G62" i="157"/>
  <c r="L62" i="161"/>
  <c r="E62" i="304"/>
  <c r="D62" i="141"/>
  <c r="K62" i="296"/>
  <c r="E62" i="297"/>
  <c r="G62" i="297"/>
  <c r="E62" i="146"/>
  <c r="E62" i="158"/>
  <c r="L62" i="293"/>
  <c r="H62" i="102"/>
  <c r="E62" i="104"/>
  <c r="E62" i="148"/>
  <c r="H62" i="155"/>
  <c r="G62" i="291"/>
  <c r="J62" i="293"/>
  <c r="K62" i="294"/>
  <c r="F62" i="138"/>
  <c r="I29" i="156"/>
  <c r="M68" i="159"/>
  <c r="I29" i="105"/>
  <c r="J46" i="263"/>
  <c r="J59" i="88"/>
  <c r="J58" i="88"/>
  <c r="K25" i="84"/>
  <c r="J59" i="82"/>
  <c r="F30" i="81"/>
  <c r="H38" i="7"/>
  <c r="D44" i="7"/>
  <c r="D62" i="7"/>
  <c r="H65" i="7"/>
  <c r="D68" i="7"/>
  <c r="M54" i="304"/>
  <c r="M37" i="303"/>
  <c r="M38" i="303"/>
  <c r="M61" i="299"/>
  <c r="E29" i="298"/>
  <c r="G29" i="298"/>
  <c r="J29" i="298"/>
  <c r="L29" i="298"/>
  <c r="L28" i="298" s="1"/>
  <c r="L27" i="298" s="1"/>
  <c r="M39" i="298"/>
  <c r="I29" i="304"/>
  <c r="H24" i="248"/>
  <c r="M50" i="304"/>
  <c r="J83" i="271"/>
  <c r="J46" i="266"/>
  <c r="D29" i="305"/>
  <c r="E29" i="305"/>
  <c r="F29" i="305"/>
  <c r="G29" i="305"/>
  <c r="H29" i="305"/>
  <c r="J29" i="305"/>
  <c r="K29" i="305"/>
  <c r="L29" i="305"/>
  <c r="M31" i="305"/>
  <c r="M44" i="305"/>
  <c r="M54" i="305"/>
  <c r="D29" i="304"/>
  <c r="E29" i="304"/>
  <c r="F29" i="304"/>
  <c r="G29" i="304"/>
  <c r="H29" i="304"/>
  <c r="J29" i="304"/>
  <c r="K29" i="304"/>
  <c r="K28" i="304" s="1"/>
  <c r="K27" i="304" s="1"/>
  <c r="L29" i="304"/>
  <c r="M31" i="304"/>
  <c r="M32" i="304"/>
  <c r="M33" i="304"/>
  <c r="M59" i="303"/>
  <c r="D29" i="298"/>
  <c r="F29" i="298"/>
  <c r="H29" i="298"/>
  <c r="H28" i="298" s="1"/>
  <c r="K29" i="298"/>
  <c r="M31" i="298"/>
  <c r="L34" i="298"/>
  <c r="M39" i="296"/>
  <c r="M37" i="295"/>
  <c r="M43" i="295"/>
  <c r="M33" i="293"/>
  <c r="M35" i="293"/>
  <c r="M35" i="291"/>
  <c r="M37" i="161"/>
  <c r="M37" i="160"/>
  <c r="M33" i="159"/>
  <c r="M35" i="159"/>
  <c r="F29" i="157"/>
  <c r="G29" i="157"/>
  <c r="H29" i="157"/>
  <c r="J29" i="157"/>
  <c r="K29" i="157"/>
  <c r="K28" i="157"/>
  <c r="L29" i="157"/>
  <c r="M31" i="157"/>
  <c r="M30" i="157" s="1"/>
  <c r="M29" i="157" s="1"/>
  <c r="M37" i="157"/>
  <c r="M40" i="155"/>
  <c r="D34" i="155"/>
  <c r="M33" i="154"/>
  <c r="M60" i="154"/>
  <c r="M40" i="153"/>
  <c r="M42" i="153"/>
  <c r="M60" i="153"/>
  <c r="M52" i="152"/>
  <c r="M54" i="152"/>
  <c r="M60" i="152"/>
  <c r="M40" i="151"/>
  <c r="M42" i="151"/>
  <c r="M36" i="148"/>
  <c r="K29" i="147"/>
  <c r="L29" i="147"/>
  <c r="M31" i="147"/>
  <c r="M49" i="147"/>
  <c r="M51" i="147"/>
  <c r="M52" i="147"/>
  <c r="M54" i="147"/>
  <c r="M52" i="145"/>
  <c r="M56" i="145"/>
  <c r="M58" i="145"/>
  <c r="M36" i="142"/>
  <c r="M44" i="142"/>
  <c r="M60" i="141"/>
  <c r="M38" i="139"/>
  <c r="M46" i="139"/>
  <c r="M38" i="137"/>
  <c r="M44" i="137"/>
  <c r="M44" i="100"/>
  <c r="M56" i="100"/>
  <c r="M58" i="100"/>
  <c r="M61" i="97"/>
  <c r="D63" i="295"/>
  <c r="D63" i="294"/>
  <c r="F63" i="303"/>
  <c r="K63" i="299"/>
  <c r="K63" i="295"/>
  <c r="K62" i="295"/>
  <c r="G63" i="161"/>
  <c r="K63" i="156"/>
  <c r="E63" i="151"/>
  <c r="E63" i="147"/>
  <c r="K63" i="144"/>
  <c r="G63" i="141"/>
  <c r="G62" i="141" s="1"/>
  <c r="G27" i="141" s="1"/>
  <c r="M75" i="101"/>
  <c r="M79" i="160"/>
  <c r="M79" i="159"/>
  <c r="M79" i="158"/>
  <c r="M79" i="157"/>
  <c r="M79" i="156"/>
  <c r="M79" i="155"/>
  <c r="M79" i="154"/>
  <c r="M79" i="153"/>
  <c r="M79" i="152"/>
  <c r="M79" i="151"/>
  <c r="M79" i="150"/>
  <c r="M79" i="149"/>
  <c r="M79" i="148"/>
  <c r="M79" i="147"/>
  <c r="M79" i="146"/>
  <c r="M79" i="145"/>
  <c r="M79" i="144"/>
  <c r="M79" i="143"/>
  <c r="M79" i="142"/>
  <c r="M79" i="141"/>
  <c r="M79" i="140"/>
  <c r="M79" i="139"/>
  <c r="M79" i="138"/>
  <c r="M79" i="137"/>
  <c r="M79" i="106"/>
  <c r="M79" i="105"/>
  <c r="M79" i="104"/>
  <c r="M79" i="103"/>
  <c r="M79" i="102"/>
  <c r="M79" i="101"/>
  <c r="M79" i="100"/>
  <c r="M79" i="99"/>
  <c r="M79" i="98"/>
  <c r="M80" i="97"/>
  <c r="K67" i="310"/>
  <c r="K49" i="313"/>
  <c r="K62" i="101"/>
  <c r="L62" i="153"/>
  <c r="F62" i="156"/>
  <c r="K62" i="160"/>
  <c r="G62" i="300"/>
  <c r="K62" i="143"/>
  <c r="G62" i="148"/>
  <c r="K62" i="292"/>
  <c r="L62" i="149"/>
  <c r="H62" i="160"/>
  <c r="F62" i="141"/>
  <c r="G62" i="101"/>
  <c r="J62" i="138"/>
  <c r="H62" i="101"/>
  <c r="L62" i="146"/>
  <c r="F62" i="161"/>
  <c r="I34" i="147"/>
  <c r="E28" i="157"/>
  <c r="M68" i="207"/>
  <c r="M65" i="110"/>
  <c r="M30" i="147"/>
  <c r="I29" i="147"/>
  <c r="I29" i="160"/>
  <c r="I29" i="106"/>
  <c r="J29" i="58"/>
  <c r="J27" i="58" s="1"/>
  <c r="N21" i="58" s="1"/>
  <c r="E28" i="103"/>
  <c r="E39" i="14"/>
  <c r="G30" i="176"/>
  <c r="G24" i="176"/>
  <c r="H30" i="168"/>
  <c r="G30" i="164"/>
  <c r="D30" i="40"/>
  <c r="D24" i="40"/>
  <c r="D23" i="40" s="1"/>
  <c r="G24" i="32"/>
  <c r="I30" i="28"/>
  <c r="G24" i="26"/>
  <c r="G23" i="26" s="1"/>
  <c r="D30" i="26"/>
  <c r="D24" i="26" s="1"/>
  <c r="F24" i="23"/>
  <c r="I30" i="233"/>
  <c r="G24" i="84"/>
  <c r="G22" i="84" s="1"/>
  <c r="D24" i="83"/>
  <c r="R52" i="8"/>
  <c r="G30" i="277"/>
  <c r="F30" i="276"/>
  <c r="J53" i="273"/>
  <c r="F59" i="271"/>
  <c r="F58" i="271"/>
  <c r="H24" i="268"/>
  <c r="J64" i="264"/>
  <c r="I30" i="263"/>
  <c r="I24" i="263"/>
  <c r="H30" i="173"/>
  <c r="H24" i="173"/>
  <c r="G30" i="34"/>
  <c r="J30" i="34" s="1"/>
  <c r="I36" i="73"/>
  <c r="I30" i="73" s="1"/>
  <c r="D24" i="89"/>
  <c r="K78" i="89"/>
  <c r="D24" i="81"/>
  <c r="E29" i="96"/>
  <c r="M38" i="304"/>
  <c r="M60" i="304"/>
  <c r="D29" i="303"/>
  <c r="E29" i="303"/>
  <c r="F29" i="303"/>
  <c r="G29" i="303"/>
  <c r="H29" i="303"/>
  <c r="M35" i="303"/>
  <c r="M36" i="303"/>
  <c r="M33" i="302"/>
  <c r="M61" i="302"/>
  <c r="D29" i="301"/>
  <c r="E29" i="301"/>
  <c r="F29" i="301"/>
  <c r="G29" i="301"/>
  <c r="H29" i="301"/>
  <c r="J29" i="301"/>
  <c r="K29" i="301"/>
  <c r="L29" i="301"/>
  <c r="L28" i="301" s="1"/>
  <c r="L27" i="301" s="1"/>
  <c r="M31" i="301"/>
  <c r="M37" i="301"/>
  <c r="M38" i="305"/>
  <c r="M42" i="305"/>
  <c r="M46" i="305"/>
  <c r="M48" i="305"/>
  <c r="M47" i="305"/>
  <c r="M52" i="305"/>
  <c r="M44" i="304"/>
  <c r="M45" i="303"/>
  <c r="M45" i="296"/>
  <c r="M31" i="294"/>
  <c r="M37" i="294"/>
  <c r="M45" i="294"/>
  <c r="M49" i="294"/>
  <c r="M51" i="294"/>
  <c r="M55" i="294"/>
  <c r="M59" i="294"/>
  <c r="M54" i="161"/>
  <c r="M55" i="161"/>
  <c r="M56" i="161"/>
  <c r="M58" i="161"/>
  <c r="M59" i="161"/>
  <c r="M59" i="160"/>
  <c r="M49" i="158"/>
  <c r="M47" i="158" s="1"/>
  <c r="M51" i="158"/>
  <c r="M36" i="155"/>
  <c r="M54" i="153"/>
  <c r="M54" i="150"/>
  <c r="M52" i="142"/>
  <c r="M56" i="142"/>
  <c r="H29" i="104"/>
  <c r="K29" i="104"/>
  <c r="K28" i="104"/>
  <c r="K27" i="104" s="1"/>
  <c r="M42" i="104"/>
  <c r="M52" i="301"/>
  <c r="M59" i="301"/>
  <c r="M33" i="300"/>
  <c r="M35" i="300"/>
  <c r="M43" i="300"/>
  <c r="M55" i="300"/>
  <c r="M59" i="300"/>
  <c r="M57" i="300"/>
  <c r="M33" i="299"/>
  <c r="M35" i="299"/>
  <c r="M33" i="298"/>
  <c r="M35" i="298"/>
  <c r="M45" i="298"/>
  <c r="M49" i="298"/>
  <c r="M51" i="298"/>
  <c r="M55" i="298"/>
  <c r="M53" i="298" s="1"/>
  <c r="M59" i="298"/>
  <c r="D29" i="297"/>
  <c r="D28" i="297"/>
  <c r="D27" i="297" s="1"/>
  <c r="E29" i="297"/>
  <c r="M33" i="297"/>
  <c r="M35" i="297"/>
  <c r="M61" i="297"/>
  <c r="D29" i="296"/>
  <c r="E29" i="296"/>
  <c r="E28" i="296"/>
  <c r="E27" i="296" s="1"/>
  <c r="F29" i="296"/>
  <c r="G29" i="296"/>
  <c r="H29" i="296"/>
  <c r="J29" i="296"/>
  <c r="M58" i="296"/>
  <c r="M33" i="295"/>
  <c r="M35" i="295"/>
  <c r="M36" i="295"/>
  <c r="M39" i="293"/>
  <c r="M45" i="293"/>
  <c r="M49" i="293"/>
  <c r="M61" i="293"/>
  <c r="M31" i="292"/>
  <c r="M37" i="292"/>
  <c r="M49" i="292"/>
  <c r="M51" i="292"/>
  <c r="M55" i="292"/>
  <c r="M59" i="292"/>
  <c r="M57" i="292"/>
  <c r="M33" i="291"/>
  <c r="M59" i="291"/>
  <c r="M60" i="291"/>
  <c r="M61" i="291"/>
  <c r="D29" i="161"/>
  <c r="E29" i="161"/>
  <c r="F29" i="161"/>
  <c r="G29" i="161"/>
  <c r="H29" i="161"/>
  <c r="J29" i="161"/>
  <c r="J28" i="161" s="1"/>
  <c r="K29" i="161"/>
  <c r="L29" i="161"/>
  <c r="M31" i="161"/>
  <c r="M43" i="161"/>
  <c r="M43" i="159"/>
  <c r="M61" i="158"/>
  <c r="M42" i="157"/>
  <c r="M43" i="157"/>
  <c r="M44" i="157"/>
  <c r="M45" i="157"/>
  <c r="M46" i="157"/>
  <c r="M48" i="157"/>
  <c r="D29" i="154"/>
  <c r="E29" i="154"/>
  <c r="E28" i="154"/>
  <c r="F29" i="154"/>
  <c r="G29" i="154"/>
  <c r="G28" i="154" s="1"/>
  <c r="G27" i="154" s="1"/>
  <c r="H29" i="154"/>
  <c r="J29" i="154"/>
  <c r="K29" i="154"/>
  <c r="L29" i="154"/>
  <c r="M31" i="154"/>
  <c r="M32" i="154"/>
  <c r="M30" i="154" s="1"/>
  <c r="M29" i="154" s="1"/>
  <c r="M36" i="152"/>
  <c r="M38" i="149"/>
  <c r="D29" i="148"/>
  <c r="D28" i="148" s="1"/>
  <c r="D27" i="148" s="1"/>
  <c r="E29" i="148"/>
  <c r="E28" i="148"/>
  <c r="E27" i="148" s="1"/>
  <c r="K29" i="148"/>
  <c r="L29" i="148"/>
  <c r="L28" i="148"/>
  <c r="M31" i="148"/>
  <c r="M32" i="148"/>
  <c r="M33" i="148"/>
  <c r="M40" i="148"/>
  <c r="M44" i="148"/>
  <c r="M36" i="147"/>
  <c r="M42" i="147"/>
  <c r="D29" i="146"/>
  <c r="E29" i="146"/>
  <c r="F29" i="146"/>
  <c r="G29" i="146"/>
  <c r="H29" i="146"/>
  <c r="J29" i="146"/>
  <c r="K29" i="146"/>
  <c r="L29" i="146"/>
  <c r="M31" i="146"/>
  <c r="M30" i="146" s="1"/>
  <c r="M29" i="146" s="1"/>
  <c r="M46" i="146"/>
  <c r="M51" i="146"/>
  <c r="M52" i="146"/>
  <c r="M54" i="146"/>
  <c r="M53" i="146" s="1"/>
  <c r="M46" i="145"/>
  <c r="D29" i="144"/>
  <c r="E29" i="144"/>
  <c r="F29" i="144"/>
  <c r="G29" i="144"/>
  <c r="H29" i="144"/>
  <c r="J29" i="144"/>
  <c r="K29" i="144"/>
  <c r="L29" i="144"/>
  <c r="M31" i="144"/>
  <c r="M32" i="144"/>
  <c r="M33" i="144"/>
  <c r="M52" i="144"/>
  <c r="M36" i="143"/>
  <c r="D29" i="142"/>
  <c r="E29" i="142"/>
  <c r="F29" i="142"/>
  <c r="G29" i="142"/>
  <c r="G28" i="142"/>
  <c r="H29" i="142"/>
  <c r="J29" i="142"/>
  <c r="K29" i="142"/>
  <c r="L29" i="142"/>
  <c r="L28" i="142" s="1"/>
  <c r="L27" i="142" s="1"/>
  <c r="M31" i="142"/>
  <c r="M32" i="142"/>
  <c r="M33" i="142"/>
  <c r="M35" i="142"/>
  <c r="M38" i="141"/>
  <c r="M42" i="141"/>
  <c r="M40" i="140"/>
  <c r="M42" i="140"/>
  <c r="D29" i="139"/>
  <c r="E29" i="139"/>
  <c r="F29" i="139"/>
  <c r="G29" i="139"/>
  <c r="H29" i="139"/>
  <c r="J29" i="139"/>
  <c r="J28" i="139"/>
  <c r="K29" i="139"/>
  <c r="L29" i="139"/>
  <c r="M31" i="139"/>
  <c r="M32" i="139"/>
  <c r="M33" i="139"/>
  <c r="D29" i="138"/>
  <c r="D28" i="138" s="1"/>
  <c r="E29" i="138"/>
  <c r="F29" i="138"/>
  <c r="G29" i="138"/>
  <c r="H29" i="138"/>
  <c r="H28" i="138"/>
  <c r="H27" i="138" s="1"/>
  <c r="J29" i="138"/>
  <c r="K29" i="138"/>
  <c r="K28" i="138"/>
  <c r="L29" i="138"/>
  <c r="M31" i="138"/>
  <c r="M30" i="138" s="1"/>
  <c r="M46" i="138"/>
  <c r="M48" i="138"/>
  <c r="M60" i="138"/>
  <c r="M52" i="137"/>
  <c r="M50" i="137"/>
  <c r="M54" i="137"/>
  <c r="M60" i="137"/>
  <c r="M40" i="106"/>
  <c r="M42" i="106"/>
  <c r="M43" i="106"/>
  <c r="M44" i="106"/>
  <c r="M56" i="106"/>
  <c r="M58" i="106"/>
  <c r="M40" i="105"/>
  <c r="M44" i="105"/>
  <c r="M48" i="105"/>
  <c r="M52" i="105"/>
  <c r="M54" i="105"/>
  <c r="M60" i="105"/>
  <c r="E29" i="104"/>
  <c r="F29" i="104"/>
  <c r="G29" i="104"/>
  <c r="J29" i="104"/>
  <c r="J28" i="104" s="1"/>
  <c r="M38" i="104"/>
  <c r="D63" i="296"/>
  <c r="D63" i="161"/>
  <c r="M75" i="139"/>
  <c r="M76" i="157"/>
  <c r="M76" i="156"/>
  <c r="M76" i="155"/>
  <c r="M76" i="154"/>
  <c r="M76" i="153"/>
  <c r="M76" i="152"/>
  <c r="M76" i="151"/>
  <c r="M76" i="150"/>
  <c r="M76" i="149"/>
  <c r="M76" i="148"/>
  <c r="M76" i="147"/>
  <c r="M76" i="146"/>
  <c r="M76" i="145"/>
  <c r="M76" i="144"/>
  <c r="M76" i="143"/>
  <c r="M76" i="142"/>
  <c r="M76" i="141"/>
  <c r="M76" i="140"/>
  <c r="M76" i="139"/>
  <c r="M76" i="138"/>
  <c r="M76" i="137"/>
  <c r="M76" i="106"/>
  <c r="M76" i="105"/>
  <c r="M76" i="104"/>
  <c r="M76" i="103"/>
  <c r="M76" i="102"/>
  <c r="M76" i="101"/>
  <c r="M76" i="100"/>
  <c r="M76" i="99"/>
  <c r="M76" i="98"/>
  <c r="M78" i="97"/>
  <c r="M33" i="103"/>
  <c r="M35" i="103"/>
  <c r="M39" i="100"/>
  <c r="D29" i="99"/>
  <c r="E29" i="99"/>
  <c r="E28" i="99" s="1"/>
  <c r="F29" i="99"/>
  <c r="G29" i="99"/>
  <c r="G28" i="99"/>
  <c r="H29" i="99"/>
  <c r="J29" i="99"/>
  <c r="K29" i="99"/>
  <c r="L29" i="99"/>
  <c r="M31" i="99"/>
  <c r="M32" i="99"/>
  <c r="M33" i="99"/>
  <c r="M44" i="99"/>
  <c r="M45" i="99"/>
  <c r="M46" i="99"/>
  <c r="F34" i="99"/>
  <c r="M48" i="99"/>
  <c r="M38" i="98"/>
  <c r="M42" i="98"/>
  <c r="M61" i="98"/>
  <c r="D29" i="97"/>
  <c r="M51" i="97"/>
  <c r="K63" i="303"/>
  <c r="G63" i="302"/>
  <c r="F63" i="301"/>
  <c r="G63" i="298"/>
  <c r="E63" i="296"/>
  <c r="E63" i="294"/>
  <c r="K63" i="291"/>
  <c r="G63" i="159"/>
  <c r="E63" i="157"/>
  <c r="E62" i="157" s="1"/>
  <c r="E27" i="157" s="1"/>
  <c r="K63" i="154"/>
  <c r="G63" i="151"/>
  <c r="E63" i="149"/>
  <c r="G63" i="147"/>
  <c r="K63" i="146"/>
  <c r="E63" i="145"/>
  <c r="G63" i="143"/>
  <c r="K63" i="142"/>
  <c r="E63" i="141"/>
  <c r="D59" i="307"/>
  <c r="D58" i="307" s="1"/>
  <c r="H59" i="310"/>
  <c r="F28" i="161"/>
  <c r="F27" i="161"/>
  <c r="H62" i="106"/>
  <c r="J62" i="151"/>
  <c r="K62" i="152"/>
  <c r="F62" i="154"/>
  <c r="E62" i="292"/>
  <c r="F62" i="293"/>
  <c r="G62" i="294"/>
  <c r="D62" i="147"/>
  <c r="D62" i="157"/>
  <c r="D62" i="300"/>
  <c r="I63" i="143"/>
  <c r="G62" i="152"/>
  <c r="D28" i="150"/>
  <c r="J62" i="100"/>
  <c r="J62" i="142"/>
  <c r="J62" i="154"/>
  <c r="L62" i="301"/>
  <c r="I63" i="156"/>
  <c r="L62" i="140"/>
  <c r="H62" i="152"/>
  <c r="G62" i="295"/>
  <c r="D62" i="99"/>
  <c r="H62" i="295"/>
  <c r="J62" i="144"/>
  <c r="G62" i="150"/>
  <c r="F62" i="155"/>
  <c r="J62" i="156"/>
  <c r="H62" i="157"/>
  <c r="K62" i="157"/>
  <c r="J62" i="158"/>
  <c r="L62" i="158"/>
  <c r="E62" i="291"/>
  <c r="H62" i="142"/>
  <c r="I34" i="139"/>
  <c r="I29" i="298"/>
  <c r="G28" i="294"/>
  <c r="I29" i="151"/>
  <c r="J28" i="155"/>
  <c r="J27" i="155" s="1"/>
  <c r="M68" i="142"/>
  <c r="M65" i="97"/>
  <c r="I34" i="146"/>
  <c r="I29" i="158"/>
  <c r="I29" i="297"/>
  <c r="I29" i="299"/>
  <c r="I29" i="305"/>
  <c r="J25" i="267"/>
  <c r="F24" i="27"/>
  <c r="E62" i="305"/>
  <c r="F28" i="155"/>
  <c r="I29" i="296"/>
  <c r="I29" i="101"/>
  <c r="M68" i="144"/>
  <c r="M65" i="137"/>
  <c r="I34" i="98"/>
  <c r="J25" i="26"/>
  <c r="F24" i="26"/>
  <c r="F28" i="103"/>
  <c r="D28" i="104"/>
  <c r="I29" i="138"/>
  <c r="I29" i="144"/>
  <c r="I29" i="148"/>
  <c r="I29" i="157"/>
  <c r="G28" i="296"/>
  <c r="E28" i="298"/>
  <c r="E28" i="301"/>
  <c r="I29" i="301"/>
  <c r="I29" i="103"/>
  <c r="I34" i="104"/>
  <c r="I34" i="138"/>
  <c r="I29" i="294"/>
  <c r="M47" i="296"/>
  <c r="M36" i="305"/>
  <c r="M40" i="305"/>
  <c r="M60" i="305"/>
  <c r="M36" i="304"/>
  <c r="M40" i="304"/>
  <c r="M55" i="301"/>
  <c r="M56" i="301"/>
  <c r="M61" i="301"/>
  <c r="D29" i="300"/>
  <c r="E29" i="300"/>
  <c r="F29" i="300"/>
  <c r="G29" i="300"/>
  <c r="H29" i="300"/>
  <c r="J29" i="300"/>
  <c r="K29" i="300"/>
  <c r="K28" i="300" s="1"/>
  <c r="L29" i="300"/>
  <c r="M31" i="300"/>
  <c r="M37" i="300"/>
  <c r="M55" i="299"/>
  <c r="M54" i="149"/>
  <c r="M60" i="149"/>
  <c r="G29" i="148"/>
  <c r="H29" i="148"/>
  <c r="M52" i="148"/>
  <c r="M54" i="148"/>
  <c r="M53" i="148"/>
  <c r="D29" i="147"/>
  <c r="E29" i="147"/>
  <c r="M40" i="147"/>
  <c r="M44" i="141"/>
  <c r="M52" i="141"/>
  <c r="M56" i="141"/>
  <c r="M58" i="141"/>
  <c r="D29" i="140"/>
  <c r="E29" i="140"/>
  <c r="F29" i="140"/>
  <c r="G29" i="140"/>
  <c r="H29" i="140"/>
  <c r="H28" i="140" s="1"/>
  <c r="H27" i="140" s="1"/>
  <c r="J29" i="140"/>
  <c r="K29" i="140"/>
  <c r="L29" i="140"/>
  <c r="M56" i="105"/>
  <c r="M58" i="105"/>
  <c r="M40" i="104"/>
  <c r="D63" i="301"/>
  <c r="D63" i="299"/>
  <c r="D62" i="299"/>
  <c r="D63" i="297"/>
  <c r="D63" i="293"/>
  <c r="D63" i="291"/>
  <c r="D63" i="156"/>
  <c r="D63" i="154"/>
  <c r="D63" i="152"/>
  <c r="D62" i="152" s="1"/>
  <c r="D63" i="150"/>
  <c r="D63" i="148"/>
  <c r="D63" i="146"/>
  <c r="D63" i="144"/>
  <c r="D63" i="140"/>
  <c r="D63" i="138"/>
  <c r="D63" i="106"/>
  <c r="D63" i="104"/>
  <c r="D63" i="102"/>
  <c r="D63" i="100"/>
  <c r="D63" i="98"/>
  <c r="F62" i="303"/>
  <c r="E63" i="293"/>
  <c r="H63" i="159"/>
  <c r="F63" i="157"/>
  <c r="L63" i="154"/>
  <c r="J63" i="152"/>
  <c r="J63" i="148"/>
  <c r="E62" i="147"/>
  <c r="E63" i="144"/>
  <c r="H63" i="104"/>
  <c r="K63" i="99"/>
  <c r="K63" i="161"/>
  <c r="I65" i="106"/>
  <c r="I63" i="106" s="1"/>
  <c r="I62" i="106" s="1"/>
  <c r="I68" i="304"/>
  <c r="M76" i="305"/>
  <c r="M76" i="304"/>
  <c r="M76" i="303"/>
  <c r="M76" i="302"/>
  <c r="M76" i="301"/>
  <c r="M76" i="300"/>
  <c r="M76" i="299"/>
  <c r="M76" i="298"/>
  <c r="M76" i="297"/>
  <c r="M76" i="296"/>
  <c r="M76" i="295"/>
  <c r="M76" i="294"/>
  <c r="M76" i="293"/>
  <c r="M76" i="292"/>
  <c r="M76" i="291"/>
  <c r="M76" i="161"/>
  <c r="M76" i="160"/>
  <c r="M76" i="159"/>
  <c r="M76" i="158"/>
  <c r="M79" i="305"/>
  <c r="M79" i="304"/>
  <c r="M79" i="303"/>
  <c r="M79" i="302"/>
  <c r="M79" i="301"/>
  <c r="M79" i="300"/>
  <c r="M79" i="299"/>
  <c r="M79" i="298"/>
  <c r="M79" i="297"/>
  <c r="M79" i="296"/>
  <c r="M79" i="295"/>
  <c r="M79" i="294"/>
  <c r="M79" i="293"/>
  <c r="M79" i="292"/>
  <c r="M79" i="291"/>
  <c r="M79" i="161"/>
  <c r="M79" i="4" s="1"/>
  <c r="M42" i="304"/>
  <c r="M46" i="304"/>
  <c r="M48" i="304"/>
  <c r="M49" i="304"/>
  <c r="M56" i="304"/>
  <c r="M58" i="304"/>
  <c r="K29" i="303"/>
  <c r="L29" i="303"/>
  <c r="L28" i="303" s="1"/>
  <c r="L27" i="303" s="1"/>
  <c r="M31" i="303"/>
  <c r="M30" i="303"/>
  <c r="M32" i="303"/>
  <c r="M43" i="303"/>
  <c r="M49" i="303"/>
  <c r="M51" i="303"/>
  <c r="M52" i="303"/>
  <c r="M61" i="303"/>
  <c r="D29" i="302"/>
  <c r="E29" i="302"/>
  <c r="F29" i="302"/>
  <c r="G29" i="302"/>
  <c r="H29" i="302"/>
  <c r="J29" i="302"/>
  <c r="K29" i="302"/>
  <c r="L29" i="302"/>
  <c r="L28" i="302" s="1"/>
  <c r="L27" i="302" s="1"/>
  <c r="M31" i="302"/>
  <c r="M37" i="302"/>
  <c r="M45" i="302"/>
  <c r="M49" i="302"/>
  <c r="M51" i="302"/>
  <c r="M55" i="302"/>
  <c r="M59" i="302"/>
  <c r="M33" i="301"/>
  <c r="M35" i="301"/>
  <c r="M39" i="301"/>
  <c r="M45" i="301"/>
  <c r="M49" i="301"/>
  <c r="M47" i="301"/>
  <c r="M51" i="301"/>
  <c r="M45" i="300"/>
  <c r="M49" i="300"/>
  <c r="M51" i="300"/>
  <c r="M52" i="300"/>
  <c r="M61" i="300"/>
  <c r="D29" i="299"/>
  <c r="E29" i="299"/>
  <c r="F29" i="299"/>
  <c r="G29" i="299"/>
  <c r="H29" i="299"/>
  <c r="J29" i="299"/>
  <c r="K29" i="299"/>
  <c r="L29" i="299"/>
  <c r="L28" i="299"/>
  <c r="L27" i="299" s="1"/>
  <c r="M31" i="299"/>
  <c r="M37" i="299"/>
  <c r="M37" i="298"/>
  <c r="M43" i="298"/>
  <c r="M61" i="298"/>
  <c r="F29" i="297"/>
  <c r="G29" i="297"/>
  <c r="H29" i="297"/>
  <c r="J29" i="297"/>
  <c r="K29" i="297"/>
  <c r="K28" i="297"/>
  <c r="L29" i="297"/>
  <c r="M31" i="297"/>
  <c r="M37" i="297"/>
  <c r="M45" i="297"/>
  <c r="M49" i="297"/>
  <c r="M51" i="297"/>
  <c r="M50" i="297" s="1"/>
  <c r="M55" i="297"/>
  <c r="M59" i="297"/>
  <c r="M33" i="296"/>
  <c r="M35" i="296"/>
  <c r="M43" i="296"/>
  <c r="M55" i="296"/>
  <c r="M53" i="296"/>
  <c r="M61" i="296"/>
  <c r="D29" i="295"/>
  <c r="E29" i="295"/>
  <c r="F29" i="295"/>
  <c r="F28" i="295" s="1"/>
  <c r="G29" i="295"/>
  <c r="H29" i="295"/>
  <c r="J29" i="295"/>
  <c r="K29" i="295"/>
  <c r="K28" i="295"/>
  <c r="K27" i="295" s="1"/>
  <c r="L29" i="295"/>
  <c r="M31" i="295"/>
  <c r="M39" i="295"/>
  <c r="M40" i="295"/>
  <c r="M45" i="295"/>
  <c r="M49" i="295"/>
  <c r="M47" i="295"/>
  <c r="M51" i="295"/>
  <c r="M55" i="295"/>
  <c r="M59" i="295"/>
  <c r="M33" i="294"/>
  <c r="M35" i="294"/>
  <c r="M39" i="294"/>
  <c r="M43" i="294"/>
  <c r="M61" i="294"/>
  <c r="D29" i="293"/>
  <c r="E29" i="293"/>
  <c r="E28" i="293"/>
  <c r="F29" i="293"/>
  <c r="G29" i="293"/>
  <c r="H29" i="293"/>
  <c r="J29" i="293"/>
  <c r="K29" i="293"/>
  <c r="L29" i="293"/>
  <c r="L28" i="293" s="1"/>
  <c r="M31" i="293"/>
  <c r="M37" i="293"/>
  <c r="M42" i="293"/>
  <c r="M43" i="293"/>
  <c r="M55" i="293"/>
  <c r="M59" i="293"/>
  <c r="M33" i="292"/>
  <c r="M35" i="292"/>
  <c r="M39" i="292"/>
  <c r="M43" i="292"/>
  <c r="M61" i="292"/>
  <c r="D29" i="291"/>
  <c r="E29" i="291"/>
  <c r="F29" i="291"/>
  <c r="G29" i="291"/>
  <c r="H29" i="291"/>
  <c r="J29" i="291"/>
  <c r="K29" i="291"/>
  <c r="K28" i="291" s="1"/>
  <c r="L29" i="291"/>
  <c r="M31" i="291"/>
  <c r="M37" i="291"/>
  <c r="M45" i="291"/>
  <c r="M49" i="291"/>
  <c r="M54" i="291"/>
  <c r="M55" i="291"/>
  <c r="M56" i="291"/>
  <c r="M53" i="291" s="1"/>
  <c r="M33" i="161"/>
  <c r="M35" i="161"/>
  <c r="M39" i="161"/>
  <c r="J34" i="161"/>
  <c r="J34" i="4"/>
  <c r="M45" i="161"/>
  <c r="M49" i="161"/>
  <c r="M47" i="161" s="1"/>
  <c r="M51" i="161"/>
  <c r="M61" i="161"/>
  <c r="D29" i="160"/>
  <c r="D28" i="160" s="1"/>
  <c r="E29" i="160"/>
  <c r="F29" i="160"/>
  <c r="G29" i="160"/>
  <c r="G28" i="160"/>
  <c r="H29" i="160"/>
  <c r="J29" i="160"/>
  <c r="K29" i="160"/>
  <c r="L29" i="160"/>
  <c r="M31" i="160"/>
  <c r="M32" i="160"/>
  <c r="M33" i="160"/>
  <c r="M35" i="160"/>
  <c r="M39" i="160"/>
  <c r="M40" i="160"/>
  <c r="M42" i="160"/>
  <c r="M43" i="160"/>
  <c r="M44" i="160"/>
  <c r="M45" i="160"/>
  <c r="M46" i="160"/>
  <c r="M61" i="160"/>
  <c r="D29" i="159"/>
  <c r="E29" i="159"/>
  <c r="F29" i="159"/>
  <c r="G29" i="159"/>
  <c r="G28" i="159" s="1"/>
  <c r="G27" i="159" s="1"/>
  <c r="H29" i="159"/>
  <c r="J29" i="159"/>
  <c r="K29" i="159"/>
  <c r="L29" i="159"/>
  <c r="M31" i="159"/>
  <c r="M37" i="159"/>
  <c r="M45" i="159"/>
  <c r="M49" i="159"/>
  <c r="M47" i="159" s="1"/>
  <c r="M51" i="159"/>
  <c r="M55" i="159"/>
  <c r="M59" i="159"/>
  <c r="M33" i="158"/>
  <c r="M35" i="158"/>
  <c r="M39" i="158"/>
  <c r="M43" i="158"/>
  <c r="M59" i="158"/>
  <c r="M57" i="158"/>
  <c r="D29" i="157"/>
  <c r="M33" i="157"/>
  <c r="M35" i="157"/>
  <c r="M39" i="157"/>
  <c r="M55" i="157"/>
  <c r="M56" i="157"/>
  <c r="M53" i="157" s="1"/>
  <c r="M58" i="157"/>
  <c r="M59" i="157"/>
  <c r="M57" i="157"/>
  <c r="M60" i="157"/>
  <c r="M61" i="157"/>
  <c r="D29" i="156"/>
  <c r="E29" i="156"/>
  <c r="F29" i="156"/>
  <c r="G29" i="156"/>
  <c r="H29" i="156"/>
  <c r="J29" i="156"/>
  <c r="J28" i="156" s="1"/>
  <c r="J27" i="156" s="1"/>
  <c r="K29" i="156"/>
  <c r="L29" i="156"/>
  <c r="M31" i="156"/>
  <c r="M32" i="156"/>
  <c r="M33" i="156"/>
  <c r="M35" i="156"/>
  <c r="M36" i="156"/>
  <c r="M37" i="156"/>
  <c r="M38" i="156"/>
  <c r="M39" i="156"/>
  <c r="M40" i="156"/>
  <c r="M42" i="156"/>
  <c r="M43" i="156"/>
  <c r="M44" i="156"/>
  <c r="M45" i="156"/>
  <c r="M46" i="156"/>
  <c r="M48" i="156"/>
  <c r="M49" i="156"/>
  <c r="M51" i="156"/>
  <c r="M52" i="156"/>
  <c r="D29" i="155"/>
  <c r="E29" i="155"/>
  <c r="E28" i="155"/>
  <c r="K29" i="155"/>
  <c r="L29" i="155"/>
  <c r="M31" i="155"/>
  <c r="M32" i="155"/>
  <c r="M33" i="155"/>
  <c r="M38" i="155"/>
  <c r="M42" i="155"/>
  <c r="M46" i="155"/>
  <c r="M48" i="155"/>
  <c r="M52" i="155"/>
  <c r="M54" i="155"/>
  <c r="M60" i="155"/>
  <c r="M36" i="154"/>
  <c r="M40" i="154"/>
  <c r="M42" i="154"/>
  <c r="M46" i="154"/>
  <c r="M48" i="154"/>
  <c r="M52" i="154"/>
  <c r="M50" i="154" s="1"/>
  <c r="M56" i="154"/>
  <c r="M58" i="154"/>
  <c r="D29" i="153"/>
  <c r="E29" i="153"/>
  <c r="F29" i="153"/>
  <c r="G29" i="153"/>
  <c r="H29" i="153"/>
  <c r="J29" i="153"/>
  <c r="J28" i="153"/>
  <c r="K29" i="153"/>
  <c r="L29" i="153"/>
  <c r="M31" i="153"/>
  <c r="M32" i="153"/>
  <c r="M33" i="153"/>
  <c r="M38" i="153"/>
  <c r="M44" i="153"/>
  <c r="M56" i="153"/>
  <c r="M58" i="153"/>
  <c r="D29" i="152"/>
  <c r="D28" i="152" s="1"/>
  <c r="D27" i="152" s="1"/>
  <c r="E29" i="152"/>
  <c r="F29" i="152"/>
  <c r="G29" i="152"/>
  <c r="H29" i="152"/>
  <c r="H28" i="152" s="1"/>
  <c r="H27" i="152" s="1"/>
  <c r="J29" i="152"/>
  <c r="K29" i="152"/>
  <c r="L29" i="152"/>
  <c r="M31" i="152"/>
  <c r="M32" i="152"/>
  <c r="M33" i="152"/>
  <c r="M38" i="152"/>
  <c r="M44" i="152"/>
  <c r="M56" i="152"/>
  <c r="M58" i="152"/>
  <c r="D29" i="151"/>
  <c r="E29" i="151"/>
  <c r="E28" i="151" s="1"/>
  <c r="F29" i="151"/>
  <c r="G29" i="151"/>
  <c r="H29" i="151"/>
  <c r="J29" i="151"/>
  <c r="J28" i="151"/>
  <c r="K29" i="151"/>
  <c r="L29" i="151"/>
  <c r="M31" i="151"/>
  <c r="M32" i="151"/>
  <c r="M33" i="151"/>
  <c r="M38" i="151"/>
  <c r="M44" i="151"/>
  <c r="M56" i="151"/>
  <c r="M60" i="151"/>
  <c r="E29" i="150"/>
  <c r="F29" i="150"/>
  <c r="G29" i="150"/>
  <c r="G28" i="150" s="1"/>
  <c r="G27" i="150" s="1"/>
  <c r="H29" i="150"/>
  <c r="J29" i="150"/>
  <c r="K29" i="150"/>
  <c r="M32" i="150"/>
  <c r="M30" i="150"/>
  <c r="M29" i="150" s="1"/>
  <c r="M36" i="150"/>
  <c r="M40" i="150"/>
  <c r="M44" i="150"/>
  <c r="M56" i="150"/>
  <c r="M58" i="150"/>
  <c r="D29" i="149"/>
  <c r="D28" i="149"/>
  <c r="E29" i="149"/>
  <c r="F29" i="149"/>
  <c r="G29" i="149"/>
  <c r="H29" i="149"/>
  <c r="H28" i="149" s="1"/>
  <c r="J29" i="149"/>
  <c r="K29" i="149"/>
  <c r="L29" i="149"/>
  <c r="M31" i="149"/>
  <c r="M32" i="149"/>
  <c r="M36" i="149"/>
  <c r="M40" i="149"/>
  <c r="M38" i="148"/>
  <c r="M46" i="148"/>
  <c r="M46" i="147"/>
  <c r="M60" i="147"/>
  <c r="M38" i="146"/>
  <c r="M44" i="146"/>
  <c r="M56" i="146"/>
  <c r="M58" i="146"/>
  <c r="D29" i="145"/>
  <c r="E29" i="145"/>
  <c r="F29" i="145"/>
  <c r="F28" i="145"/>
  <c r="F27" i="145" s="1"/>
  <c r="G29" i="145"/>
  <c r="H29" i="145"/>
  <c r="J29" i="145"/>
  <c r="K29" i="145"/>
  <c r="K28" i="145"/>
  <c r="L29" i="145"/>
  <c r="M31" i="145"/>
  <c r="M32" i="145"/>
  <c r="M33" i="145"/>
  <c r="M35" i="145"/>
  <c r="M36" i="145"/>
  <c r="M37" i="145"/>
  <c r="M38" i="145"/>
  <c r="M39" i="145"/>
  <c r="M40" i="145"/>
  <c r="M42" i="145"/>
  <c r="M43" i="145"/>
  <c r="M44" i="145"/>
  <c r="M49" i="145"/>
  <c r="M60" i="145"/>
  <c r="M36" i="144"/>
  <c r="M40" i="144"/>
  <c r="D34" i="144"/>
  <c r="M46" i="144"/>
  <c r="M56" i="144"/>
  <c r="M60" i="144"/>
  <c r="M61" i="144"/>
  <c r="D29" i="143"/>
  <c r="E29" i="143"/>
  <c r="E28" i="143" s="1"/>
  <c r="F29" i="143"/>
  <c r="G29" i="143"/>
  <c r="H29" i="143"/>
  <c r="J29" i="143"/>
  <c r="K29" i="143"/>
  <c r="L29" i="143"/>
  <c r="L28" i="143"/>
  <c r="M31" i="143"/>
  <c r="M32" i="143"/>
  <c r="M33" i="143"/>
  <c r="M38" i="143"/>
  <c r="M46" i="143"/>
  <c r="M48" i="143"/>
  <c r="M52" i="143"/>
  <c r="M54" i="143"/>
  <c r="M60" i="143"/>
  <c r="M38" i="142"/>
  <c r="M39" i="142"/>
  <c r="M40" i="142"/>
  <c r="M42" i="142"/>
  <c r="M46" i="142"/>
  <c r="M48" i="142"/>
  <c r="M49" i="142"/>
  <c r="M60" i="142"/>
  <c r="M61" i="142"/>
  <c r="D29" i="141"/>
  <c r="E29" i="141"/>
  <c r="E28" i="141" s="1"/>
  <c r="F29" i="141"/>
  <c r="G29" i="141"/>
  <c r="H29" i="141"/>
  <c r="J29" i="141"/>
  <c r="J28" i="141"/>
  <c r="K29" i="141"/>
  <c r="L29" i="141"/>
  <c r="M31" i="141"/>
  <c r="M32" i="141"/>
  <c r="M36" i="141"/>
  <c r="M40" i="141"/>
  <c r="M38" i="140"/>
  <c r="M44" i="140"/>
  <c r="M52" i="140"/>
  <c r="M54" i="140"/>
  <c r="M60" i="140"/>
  <c r="M36" i="139"/>
  <c r="M40" i="139"/>
  <c r="M44" i="139"/>
  <c r="M52" i="139"/>
  <c r="M56" i="139"/>
  <c r="M53" i="139" s="1"/>
  <c r="M60" i="139"/>
  <c r="M56" i="138"/>
  <c r="M58" i="138"/>
  <c r="D29" i="137"/>
  <c r="D28" i="137"/>
  <c r="D27" i="137" s="1"/>
  <c r="E29" i="137"/>
  <c r="F29" i="137"/>
  <c r="G29" i="137"/>
  <c r="H29" i="137"/>
  <c r="H28" i="137"/>
  <c r="J29" i="137"/>
  <c r="K29" i="137"/>
  <c r="L29" i="137"/>
  <c r="M31" i="137"/>
  <c r="M30" i="137" s="1"/>
  <c r="M32" i="137"/>
  <c r="M36" i="137"/>
  <c r="M40" i="137"/>
  <c r="M42" i="137"/>
  <c r="M46" i="137"/>
  <c r="M56" i="137"/>
  <c r="M58" i="137"/>
  <c r="M57" i="137" s="1"/>
  <c r="D29" i="106"/>
  <c r="E29" i="106"/>
  <c r="F29" i="106"/>
  <c r="G29" i="106"/>
  <c r="H29" i="106"/>
  <c r="J29" i="106"/>
  <c r="K29" i="106"/>
  <c r="K28" i="106"/>
  <c r="L29" i="106"/>
  <c r="M31" i="106"/>
  <c r="M32" i="106"/>
  <c r="M33" i="106"/>
  <c r="M38" i="106"/>
  <c r="M46" i="106"/>
  <c r="M48" i="106"/>
  <c r="M52" i="106"/>
  <c r="M54" i="106"/>
  <c r="M60" i="106"/>
  <c r="M57" i="106" s="1"/>
  <c r="M32" i="105"/>
  <c r="M33" i="105"/>
  <c r="M38" i="105"/>
  <c r="M46" i="105"/>
  <c r="M44" i="104"/>
  <c r="M56" i="104"/>
  <c r="M58" i="104"/>
  <c r="M31" i="103"/>
  <c r="M37" i="103"/>
  <c r="M43" i="103"/>
  <c r="M55" i="103"/>
  <c r="M59" i="103"/>
  <c r="M61" i="103"/>
  <c r="E29" i="102"/>
  <c r="E28" i="102" s="1"/>
  <c r="G29" i="102"/>
  <c r="K29" i="102"/>
  <c r="M40" i="102"/>
  <c r="M42" i="102"/>
  <c r="M44" i="102"/>
  <c r="M58" i="102"/>
  <c r="E29" i="100"/>
  <c r="G29" i="100"/>
  <c r="G28" i="100"/>
  <c r="K29" i="100"/>
  <c r="M42" i="100"/>
  <c r="M46" i="100"/>
  <c r="M48" i="100"/>
  <c r="M52" i="100"/>
  <c r="M54" i="100"/>
  <c r="M60" i="100"/>
  <c r="M51" i="99"/>
  <c r="M61" i="99"/>
  <c r="D29" i="98"/>
  <c r="D28" i="98" s="1"/>
  <c r="D27" i="98" s="1"/>
  <c r="F29" i="98"/>
  <c r="H29" i="98"/>
  <c r="J29" i="98"/>
  <c r="L29" i="98"/>
  <c r="M31" i="98"/>
  <c r="M51" i="98"/>
  <c r="M50" i="98" s="1"/>
  <c r="M55" i="98"/>
  <c r="M59" i="98"/>
  <c r="F29" i="97"/>
  <c r="M37" i="97"/>
  <c r="M45" i="97"/>
  <c r="I68" i="149"/>
  <c r="I68" i="145"/>
  <c r="I68" i="141"/>
  <c r="M75" i="105"/>
  <c r="M75" i="4" s="1"/>
  <c r="M76" i="97"/>
  <c r="M78" i="305"/>
  <c r="M77" i="305" s="1"/>
  <c r="M78" i="304"/>
  <c r="M77" i="304" s="1"/>
  <c r="M78" i="303"/>
  <c r="M78" i="302"/>
  <c r="M78" i="301"/>
  <c r="M78" i="300"/>
  <c r="M78" i="299"/>
  <c r="M78" i="298"/>
  <c r="M78" i="297"/>
  <c r="M77" i="297" s="1"/>
  <c r="M78" i="296"/>
  <c r="M78" i="295"/>
  <c r="M78" i="294"/>
  <c r="M78" i="293"/>
  <c r="M78" i="292"/>
  <c r="M78" i="291"/>
  <c r="M78" i="161"/>
  <c r="M78" i="160"/>
  <c r="M77" i="160" s="1"/>
  <c r="M78" i="159"/>
  <c r="M78" i="158"/>
  <c r="M78" i="157"/>
  <c r="M78" i="156"/>
  <c r="M78" i="155"/>
  <c r="M78" i="154"/>
  <c r="M78" i="153"/>
  <c r="M78" i="152"/>
  <c r="M77" i="152" s="1"/>
  <c r="M78" i="151"/>
  <c r="M78" i="150"/>
  <c r="M78" i="149"/>
  <c r="M78" i="148"/>
  <c r="M78" i="147"/>
  <c r="M78" i="146"/>
  <c r="M78" i="145"/>
  <c r="M78" i="144"/>
  <c r="M77" i="144" s="1"/>
  <c r="M78" i="143"/>
  <c r="M78" i="142"/>
  <c r="M78" i="141"/>
  <c r="M78" i="140"/>
  <c r="M78" i="139"/>
  <c r="M78" i="138"/>
  <c r="M78" i="137"/>
  <c r="M78" i="106"/>
  <c r="M77" i="106" s="1"/>
  <c r="M78" i="105"/>
  <c r="M78" i="104"/>
  <c r="M78" i="102"/>
  <c r="M78" i="101"/>
  <c r="M78" i="100"/>
  <c r="M80" i="305"/>
  <c r="M80" i="304"/>
  <c r="M80" i="303"/>
  <c r="M80" i="302"/>
  <c r="M80" i="301"/>
  <c r="M80" i="300"/>
  <c r="M80" i="299"/>
  <c r="M80" i="298"/>
  <c r="M80" i="297"/>
  <c r="M80" i="296"/>
  <c r="M80" i="295"/>
  <c r="M80" i="294"/>
  <c r="M80" i="293"/>
  <c r="M80" i="292"/>
  <c r="M80" i="291"/>
  <c r="M80" i="161"/>
  <c r="M80" i="160"/>
  <c r="M80" i="159"/>
  <c r="M77" i="159" s="1"/>
  <c r="M80" i="158"/>
  <c r="M80" i="157"/>
  <c r="M80" i="156"/>
  <c r="M80" i="155"/>
  <c r="M80" i="154"/>
  <c r="M80" i="153"/>
  <c r="M80" i="152"/>
  <c r="M80" i="151"/>
  <c r="M80" i="150"/>
  <c r="M80" i="149"/>
  <c r="M80" i="148"/>
  <c r="M80" i="147"/>
  <c r="M80" i="146"/>
  <c r="M80" i="145"/>
  <c r="M80" i="144"/>
  <c r="M80" i="143"/>
  <c r="M80" i="142"/>
  <c r="M80" i="141"/>
  <c r="M80" i="140"/>
  <c r="M80" i="139"/>
  <c r="M80" i="138"/>
  <c r="M80" i="137"/>
  <c r="M80" i="106"/>
  <c r="M80" i="105"/>
  <c r="M80" i="104"/>
  <c r="M80" i="102"/>
  <c r="M77" i="102" s="1"/>
  <c r="M80" i="101"/>
  <c r="M80" i="100"/>
  <c r="M81" i="305"/>
  <c r="M81" i="304"/>
  <c r="M81" i="303"/>
  <c r="M81" i="302"/>
  <c r="M81" i="301"/>
  <c r="M81" i="300"/>
  <c r="M81" i="299"/>
  <c r="M81" i="298"/>
  <c r="M81" i="297"/>
  <c r="M81" i="296"/>
  <c r="M81" i="295"/>
  <c r="M81" i="294"/>
  <c r="M81" i="293"/>
  <c r="M81" i="292"/>
  <c r="M81" i="291"/>
  <c r="M81" i="161"/>
  <c r="M77" i="161" s="1"/>
  <c r="M81" i="160"/>
  <c r="M81" i="159"/>
  <c r="M81" i="158"/>
  <c r="M81" i="157"/>
  <c r="M81" i="156"/>
  <c r="M81" i="155"/>
  <c r="M81" i="154"/>
  <c r="M81" i="153"/>
  <c r="M81" i="152"/>
  <c r="M81" i="151"/>
  <c r="M81" i="150"/>
  <c r="M81" i="149"/>
  <c r="M81" i="148"/>
  <c r="M81" i="147"/>
  <c r="M81" i="146"/>
  <c r="M81" i="145"/>
  <c r="M81" i="144"/>
  <c r="M81" i="143"/>
  <c r="M81" i="142"/>
  <c r="M81" i="141"/>
  <c r="M81" i="140"/>
  <c r="M81" i="139"/>
  <c r="M81" i="138"/>
  <c r="M81" i="137"/>
  <c r="M81" i="106"/>
  <c r="M81" i="105"/>
  <c r="M81" i="103"/>
  <c r="M81" i="99"/>
  <c r="M81" i="98"/>
  <c r="J88" i="5"/>
  <c r="K30" i="81"/>
  <c r="F24" i="81"/>
  <c r="D62" i="295"/>
  <c r="J28" i="304"/>
  <c r="M30" i="305"/>
  <c r="J58" i="82"/>
  <c r="H58" i="310"/>
  <c r="M50" i="97"/>
  <c r="H28" i="146"/>
  <c r="M50" i="292"/>
  <c r="M30" i="294"/>
  <c r="J28" i="301"/>
  <c r="E23" i="96"/>
  <c r="E22" i="96" s="1"/>
  <c r="J28" i="99"/>
  <c r="H28" i="139"/>
  <c r="M50" i="144"/>
  <c r="D28" i="161"/>
  <c r="M57" i="301"/>
  <c r="E28" i="303"/>
  <c r="I24" i="28"/>
  <c r="I23" i="28"/>
  <c r="G28" i="137"/>
  <c r="M57" i="146"/>
  <c r="G28" i="152"/>
  <c r="H28" i="156"/>
  <c r="F28" i="293"/>
  <c r="M47" i="297"/>
  <c r="K28" i="302"/>
  <c r="D62" i="148"/>
  <c r="L28" i="140"/>
  <c r="G28" i="140"/>
  <c r="M57" i="293"/>
  <c r="M53" i="105"/>
  <c r="M41" i="144"/>
  <c r="M77" i="143"/>
  <c r="M77" i="296"/>
  <c r="M57" i="98"/>
  <c r="L28" i="98"/>
  <c r="M47" i="100"/>
  <c r="K28" i="102"/>
  <c r="M30" i="103"/>
  <c r="M29" i="103" s="1"/>
  <c r="M50" i="106"/>
  <c r="D28" i="106"/>
  <c r="F28" i="137"/>
  <c r="M53" i="138"/>
  <c r="L28" i="141"/>
  <c r="G28" i="141"/>
  <c r="M47" i="143"/>
  <c r="G28" i="143"/>
  <c r="M47" i="145"/>
  <c r="M34" i="145" s="1"/>
  <c r="H28" i="145"/>
  <c r="D28" i="145"/>
  <c r="F28" i="149"/>
  <c r="M53" i="150"/>
  <c r="J28" i="150"/>
  <c r="L28" i="151"/>
  <c r="G28" i="151"/>
  <c r="K28" i="152"/>
  <c r="K27" i="152"/>
  <c r="F28" i="152"/>
  <c r="L28" i="153"/>
  <c r="G28" i="153"/>
  <c r="M50" i="155"/>
  <c r="L28" i="156"/>
  <c r="E28" i="156"/>
  <c r="M53" i="159"/>
  <c r="J28" i="159"/>
  <c r="L28" i="160"/>
  <c r="E28" i="160"/>
  <c r="E27" i="160" s="1"/>
  <c r="M30" i="291"/>
  <c r="H28" i="291"/>
  <c r="J28" i="293"/>
  <c r="M53" i="295"/>
  <c r="M30" i="295"/>
  <c r="H28" i="295"/>
  <c r="D28" i="295"/>
  <c r="D27" i="295" s="1"/>
  <c r="M57" i="297"/>
  <c r="M30" i="297"/>
  <c r="F28" i="297"/>
  <c r="E28" i="299"/>
  <c r="M53" i="302"/>
  <c r="G28" i="302"/>
  <c r="F62" i="157"/>
  <c r="D62" i="98"/>
  <c r="D62" i="106"/>
  <c r="D62" i="146"/>
  <c r="D62" i="154"/>
  <c r="D62" i="291"/>
  <c r="D62" i="297"/>
  <c r="D28" i="140"/>
  <c r="M53" i="299"/>
  <c r="F28" i="300"/>
  <c r="M50" i="143"/>
  <c r="G27" i="294"/>
  <c r="B6" i="321"/>
  <c r="B11" i="257"/>
  <c r="B11" i="6"/>
  <c r="C12" i="125"/>
  <c r="B11" i="211"/>
  <c r="B11" i="152"/>
  <c r="B11" i="81"/>
  <c r="B11" i="282"/>
  <c r="B11" i="272"/>
  <c r="B11" i="267"/>
  <c r="B11" i="264"/>
  <c r="B11" i="314"/>
  <c r="B11" i="310"/>
  <c r="B11" i="306"/>
  <c r="B10" i="129"/>
  <c r="B11" i="88"/>
  <c r="B11" i="62"/>
  <c r="B11" i="39"/>
  <c r="B11" i="260"/>
  <c r="B11" i="256"/>
  <c r="B11" i="252"/>
  <c r="B11" i="248"/>
  <c r="B11" i="243"/>
  <c r="B11" i="236"/>
  <c r="B11" i="232"/>
  <c r="B11" i="239"/>
  <c r="B11" i="30"/>
  <c r="B11" i="8"/>
  <c r="B9" i="184"/>
  <c r="B11" i="46"/>
  <c r="B11" i="91"/>
  <c r="B11" i="107"/>
  <c r="B11" i="142"/>
  <c r="B11" i="158"/>
  <c r="B11" i="168"/>
  <c r="B8" i="134"/>
  <c r="B11" i="78"/>
  <c r="B11" i="220"/>
  <c r="B11" i="218"/>
  <c r="B11" i="215"/>
  <c r="B11" i="209"/>
  <c r="B11" i="210"/>
  <c r="B11" i="203"/>
  <c r="B11" i="54"/>
  <c r="B11" i="60"/>
  <c r="B11" i="68"/>
  <c r="B11" i="98"/>
  <c r="B11" i="11"/>
  <c r="B12" i="127"/>
  <c r="B11" i="156"/>
  <c r="B11" i="140"/>
  <c r="B11" i="163"/>
  <c r="B11" i="169"/>
  <c r="B11" i="145"/>
  <c r="C11" i="133"/>
  <c r="B11" i="108"/>
  <c r="B11" i="99"/>
  <c r="B11" i="89"/>
  <c r="B11" i="63"/>
  <c r="B11" i="45"/>
  <c r="B11" i="27"/>
  <c r="B11" i="34"/>
  <c r="C10" i="135"/>
  <c r="B11" i="82"/>
  <c r="B11" i="147"/>
  <c r="B11" i="160"/>
  <c r="B11" i="290"/>
  <c r="B11" i="302"/>
  <c r="B11" i="298"/>
  <c r="B11" i="294"/>
  <c r="B11" i="144"/>
  <c r="B11" i="284"/>
  <c r="B11" i="293"/>
  <c r="B11" i="100"/>
  <c r="M9" i="198"/>
  <c r="B11" i="65"/>
  <c r="C9" i="130"/>
  <c r="B11" i="175"/>
  <c r="B11" i="85"/>
  <c r="B11" i="205"/>
  <c r="B11" i="249"/>
  <c r="B11" i="58"/>
  <c r="B11" i="53"/>
  <c r="B11" i="31"/>
  <c r="B11" i="47"/>
  <c r="B11" i="297"/>
  <c r="B11" i="42"/>
  <c r="B11" i="73"/>
  <c r="B11" i="274"/>
  <c r="B11" i="33"/>
  <c r="M9" i="201"/>
  <c r="B11" i="259"/>
  <c r="B11" i="251"/>
  <c r="B11" i="240"/>
  <c r="B11" i="244"/>
  <c r="B11" i="51"/>
  <c r="B11" i="23"/>
  <c r="B11" i="84"/>
  <c r="B11" i="153"/>
  <c r="B11" i="154"/>
  <c r="B11" i="61"/>
  <c r="B11" i="225"/>
  <c r="B11" i="219"/>
  <c r="B11" i="207"/>
  <c r="B11" i="202"/>
  <c r="B11" i="43"/>
  <c r="B11" i="116"/>
  <c r="B11" i="141"/>
  <c r="B11" i="157"/>
  <c r="B11" i="165"/>
  <c r="B11" i="119"/>
  <c r="B11" i="97"/>
  <c r="B11" i="72"/>
  <c r="B11" i="24"/>
  <c r="C11" i="185"/>
  <c r="B8" i="132"/>
  <c r="B11" i="93"/>
  <c r="B11" i="299"/>
  <c r="B11" i="291"/>
  <c r="B11" i="287"/>
  <c r="B11" i="283"/>
  <c r="B11" i="279"/>
  <c r="B11" i="4"/>
  <c r="B11" i="148"/>
  <c r="B11" i="277"/>
  <c r="B11" i="271"/>
  <c r="B11" i="265"/>
  <c r="B11" i="263"/>
  <c r="B11" i="315"/>
  <c r="B11" i="311"/>
  <c r="B11" i="307"/>
  <c r="B10" i="136"/>
  <c r="B11" i="261"/>
  <c r="B11" i="245"/>
  <c r="B11" i="40"/>
  <c r="B11" i="69"/>
  <c r="B9" i="179"/>
  <c r="B11" i="212"/>
  <c r="B8" i="131"/>
  <c r="B11" i="101"/>
  <c r="B11" i="288"/>
  <c r="B11" i="292"/>
  <c r="B11" i="300"/>
  <c r="B11" i="112"/>
  <c r="B11" i="110"/>
  <c r="B10" i="180"/>
  <c r="B11" i="52"/>
  <c r="B11" i="67"/>
  <c r="B11" i="103"/>
  <c r="C12" i="126"/>
  <c r="B11" i="139"/>
  <c r="B11" i="170"/>
  <c r="B11" i="1"/>
  <c r="B11" i="79"/>
  <c r="B11" i="56"/>
  <c r="B11" i="206"/>
  <c r="B11" i="213"/>
  <c r="B11" i="224"/>
  <c r="B11" i="7"/>
  <c r="B11" i="161"/>
  <c r="B11" i="120"/>
  <c r="B11" i="64"/>
  <c r="C9" i="200"/>
  <c r="B11" i="38"/>
  <c r="B11" i="234"/>
  <c r="B11" i="246"/>
  <c r="B11" i="254"/>
  <c r="D12" i="199"/>
  <c r="B11" i="95"/>
  <c r="B11" i="77"/>
  <c r="B11" i="308"/>
  <c r="B11" i="75"/>
  <c r="B11" i="270"/>
  <c r="B11" i="305"/>
  <c r="B11" i="41"/>
  <c r="B9" i="182"/>
  <c r="B11" i="49"/>
  <c r="B11" i="102"/>
  <c r="B11" i="87"/>
  <c r="K28" i="144"/>
  <c r="L28" i="161"/>
  <c r="L28" i="147"/>
  <c r="J62" i="139"/>
  <c r="H62" i="150"/>
  <c r="E62" i="155"/>
  <c r="H62" i="158"/>
  <c r="H62" i="293"/>
  <c r="F62" i="113"/>
  <c r="G62" i="205"/>
  <c r="D62" i="137"/>
  <c r="D62" i="298"/>
  <c r="D62" i="220"/>
  <c r="D28" i="294"/>
  <c r="I63" i="137"/>
  <c r="J62" i="111"/>
  <c r="J62" i="115"/>
  <c r="K62" i="109"/>
  <c r="E62" i="203"/>
  <c r="E62" i="214"/>
  <c r="E62" i="218"/>
  <c r="G58" i="170"/>
  <c r="J59" i="170"/>
  <c r="H62" i="220"/>
  <c r="I63" i="146"/>
  <c r="I63" i="150"/>
  <c r="I63" i="154"/>
  <c r="I63" i="291"/>
  <c r="I63" i="303"/>
  <c r="I63" i="205"/>
  <c r="L62" i="103"/>
  <c r="J62" i="104"/>
  <c r="K62" i="105"/>
  <c r="E62" i="142"/>
  <c r="L62" i="143"/>
  <c r="L62" i="145"/>
  <c r="H62" i="146"/>
  <c r="H27" i="146" s="1"/>
  <c r="H62" i="148"/>
  <c r="H62" i="154"/>
  <c r="L62" i="155"/>
  <c r="F62" i="158"/>
  <c r="L62" i="292"/>
  <c r="H62" i="298"/>
  <c r="E62" i="299"/>
  <c r="L62" i="299"/>
  <c r="L62" i="304"/>
  <c r="F62" i="205"/>
  <c r="G62" i="217"/>
  <c r="H62" i="218"/>
  <c r="D62" i="149"/>
  <c r="J62" i="109"/>
  <c r="H62" i="203"/>
  <c r="L62" i="212"/>
  <c r="J62" i="225"/>
  <c r="G62" i="114"/>
  <c r="L62" i="207"/>
  <c r="H62" i="212"/>
  <c r="J62" i="98"/>
  <c r="J62" i="300"/>
  <c r="L62" i="115"/>
  <c r="H62" i="205"/>
  <c r="H62" i="211"/>
  <c r="F62" i="145"/>
  <c r="H62" i="151"/>
  <c r="G62" i="154"/>
  <c r="E62" i="160"/>
  <c r="H62" i="292"/>
  <c r="H62" i="111"/>
  <c r="H62" i="114"/>
  <c r="K62" i="205"/>
  <c r="G62" i="212"/>
  <c r="G62" i="223"/>
  <c r="G62" i="224"/>
  <c r="L62" i="224"/>
  <c r="E62" i="226"/>
  <c r="G62" i="213"/>
  <c r="J62" i="215"/>
  <c r="K62" i="153"/>
  <c r="I63" i="152"/>
  <c r="L28" i="103"/>
  <c r="I34" i="300"/>
  <c r="I29" i="203"/>
  <c r="I29" i="224"/>
  <c r="E62" i="301"/>
  <c r="M50" i="291"/>
  <c r="L28" i="221"/>
  <c r="I29" i="225"/>
  <c r="K59" i="84"/>
  <c r="I29" i="222"/>
  <c r="F58" i="307"/>
  <c r="F58" i="306"/>
  <c r="L28" i="150"/>
  <c r="L27" i="150" s="1"/>
  <c r="I34" i="292"/>
  <c r="I34" i="113"/>
  <c r="F58" i="91"/>
  <c r="K58" i="91" s="1"/>
  <c r="K59" i="91"/>
  <c r="F58" i="309"/>
  <c r="K59" i="309"/>
  <c r="I34" i="102"/>
  <c r="I34" i="295"/>
  <c r="I34" i="152"/>
  <c r="D58" i="77"/>
  <c r="I34" i="205"/>
  <c r="L28" i="104"/>
  <c r="K28" i="147"/>
  <c r="J28" i="147"/>
  <c r="J28" i="148"/>
  <c r="D34" i="10"/>
  <c r="D28" i="107"/>
  <c r="I34" i="203"/>
  <c r="I29" i="210"/>
  <c r="I29" i="223"/>
  <c r="L62" i="139"/>
  <c r="H28" i="103"/>
  <c r="I29" i="300"/>
  <c r="I34" i="202"/>
  <c r="L28" i="207"/>
  <c r="J28" i="138"/>
  <c r="J27" i="138" s="1"/>
  <c r="J28" i="146"/>
  <c r="I34" i="101"/>
  <c r="I28" i="101"/>
  <c r="I29" i="217"/>
  <c r="M68" i="111"/>
  <c r="M68" i="113"/>
  <c r="M68" i="214"/>
  <c r="M68" i="216"/>
  <c r="I29" i="146"/>
  <c r="I28" i="146" s="1"/>
  <c r="I34" i="150"/>
  <c r="I34" i="151"/>
  <c r="I34" i="159"/>
  <c r="I28" i="159" s="1"/>
  <c r="I34" i="293"/>
  <c r="I34" i="301"/>
  <c r="I34" i="303"/>
  <c r="I34" i="305"/>
  <c r="I53" i="10"/>
  <c r="F58" i="261"/>
  <c r="G24" i="311"/>
  <c r="I63" i="101"/>
  <c r="I65" i="10"/>
  <c r="I29" i="99"/>
  <c r="D28" i="221"/>
  <c r="H77" i="8"/>
  <c r="R29" i="95"/>
  <c r="L23" i="95"/>
  <c r="L22" i="95"/>
  <c r="I59" i="93"/>
  <c r="I59" i="7"/>
  <c r="I60" i="7"/>
  <c r="I29" i="161"/>
  <c r="I29" i="292"/>
  <c r="I34" i="296"/>
  <c r="I34" i="110"/>
  <c r="G24" i="78"/>
  <c r="F58" i="164"/>
  <c r="F58" i="29"/>
  <c r="F24" i="38"/>
  <c r="J30" i="38"/>
  <c r="G58" i="22"/>
  <c r="J59" i="22"/>
  <c r="G24" i="248"/>
  <c r="F24" i="249"/>
  <c r="F58" i="253"/>
  <c r="F24" i="259"/>
  <c r="F22" i="259" s="1"/>
  <c r="G26" i="185"/>
  <c r="F58" i="77"/>
  <c r="F58" i="90"/>
  <c r="K59" i="90"/>
  <c r="M53" i="97"/>
  <c r="M47" i="97"/>
  <c r="I29" i="100"/>
  <c r="I29" i="108"/>
  <c r="I29" i="113"/>
  <c r="I29" i="202"/>
  <c r="I28" i="202"/>
  <c r="M53" i="107"/>
  <c r="I34" i="208"/>
  <c r="I34" i="210"/>
  <c r="I34" i="212"/>
  <c r="I34" i="213"/>
  <c r="I34" i="214"/>
  <c r="A11" i="120"/>
  <c r="A11" i="119"/>
  <c r="A11" i="117"/>
  <c r="R92" i="8"/>
  <c r="I24" i="267"/>
  <c r="I24" i="176"/>
  <c r="G24" i="175"/>
  <c r="H24" i="175"/>
  <c r="I24" i="175"/>
  <c r="I23" i="175"/>
  <c r="D24" i="170"/>
  <c r="I24" i="38"/>
  <c r="J25" i="21"/>
  <c r="F24" i="21"/>
  <c r="F24" i="28"/>
  <c r="H24" i="28"/>
  <c r="J59" i="28"/>
  <c r="H24" i="25"/>
  <c r="D24" i="23"/>
  <c r="D23" i="23"/>
  <c r="K78" i="255"/>
  <c r="D24" i="252"/>
  <c r="K25" i="252"/>
  <c r="J24" i="252"/>
  <c r="J22" i="252" s="1"/>
  <c r="I24" i="248"/>
  <c r="G24" i="90"/>
  <c r="D24" i="87"/>
  <c r="E24" i="8"/>
  <c r="M29" i="295"/>
  <c r="H27" i="295"/>
  <c r="M29" i="305"/>
  <c r="I62" i="143"/>
  <c r="M50" i="141"/>
  <c r="M41" i="300"/>
  <c r="M30" i="152"/>
  <c r="D28" i="144"/>
  <c r="M41" i="105"/>
  <c r="M57" i="151"/>
  <c r="I28" i="148"/>
  <c r="M50" i="139"/>
  <c r="M47" i="291"/>
  <c r="L28" i="300"/>
  <c r="G28" i="148"/>
  <c r="D28" i="147"/>
  <c r="E28" i="140"/>
  <c r="J28" i="140"/>
  <c r="J27" i="140" s="1"/>
  <c r="M57" i="105"/>
  <c r="D62" i="104"/>
  <c r="D27" i="104"/>
  <c r="H62" i="159"/>
  <c r="K62" i="161"/>
  <c r="D28" i="302"/>
  <c r="M30" i="302"/>
  <c r="M29" i="302" s="1"/>
  <c r="F28" i="299"/>
  <c r="G28" i="297"/>
  <c r="M53" i="297"/>
  <c r="G28" i="295"/>
  <c r="G27" i="295"/>
  <c r="M50" i="295"/>
  <c r="H28" i="293"/>
  <c r="M53" i="293"/>
  <c r="L28" i="291"/>
  <c r="F28" i="160"/>
  <c r="M41" i="160"/>
  <c r="K28" i="159"/>
  <c r="M57" i="159"/>
  <c r="K28" i="156"/>
  <c r="D28" i="155"/>
  <c r="M47" i="155"/>
  <c r="M53" i="154"/>
  <c r="K28" i="153"/>
  <c r="J28" i="152"/>
  <c r="H28" i="151"/>
  <c r="F28" i="150"/>
  <c r="E28" i="149"/>
  <c r="E28" i="145"/>
  <c r="M41" i="145"/>
  <c r="F28" i="143"/>
  <c r="F28" i="141"/>
  <c r="M50" i="140"/>
  <c r="E28" i="137"/>
  <c r="M53" i="106"/>
  <c r="K28" i="100"/>
  <c r="I63" i="145"/>
  <c r="M77" i="301"/>
  <c r="M77" i="293"/>
  <c r="M77" i="156"/>
  <c r="M77" i="148"/>
  <c r="M77" i="140"/>
  <c r="J30" i="276"/>
  <c r="M53" i="294"/>
  <c r="M30" i="139"/>
  <c r="L28" i="99"/>
  <c r="M47" i="99"/>
  <c r="D28" i="97"/>
  <c r="D28" i="303"/>
  <c r="M57" i="161"/>
  <c r="J28" i="296"/>
  <c r="G28" i="161"/>
  <c r="J28" i="154"/>
  <c r="J27" i="154" s="1"/>
  <c r="F28" i="146"/>
  <c r="F28" i="144"/>
  <c r="E28" i="139"/>
  <c r="F28" i="138"/>
  <c r="F27" i="138"/>
  <c r="F28" i="104"/>
  <c r="K28" i="305"/>
  <c r="G28" i="304"/>
  <c r="G27" i="304" s="1"/>
  <c r="L28" i="304"/>
  <c r="K28" i="298"/>
  <c r="F28" i="157"/>
  <c r="M50" i="145"/>
  <c r="M76" i="4"/>
  <c r="E62" i="145"/>
  <c r="G62" i="147"/>
  <c r="K62" i="156"/>
  <c r="E62" i="296"/>
  <c r="F62" i="301"/>
  <c r="K62" i="303"/>
  <c r="M47" i="147"/>
  <c r="M50" i="105"/>
  <c r="D28" i="305"/>
  <c r="G28" i="301"/>
  <c r="M53" i="142"/>
  <c r="K28" i="146"/>
  <c r="E62" i="139"/>
  <c r="F28" i="305"/>
  <c r="D62" i="302"/>
  <c r="D62" i="153"/>
  <c r="J59" i="167"/>
  <c r="G62" i="108"/>
  <c r="E62" i="97"/>
  <c r="I24" i="78"/>
  <c r="K30" i="80"/>
  <c r="G62" i="112"/>
  <c r="L62" i="114"/>
  <c r="H62" i="202"/>
  <c r="E62" i="211"/>
  <c r="E62" i="219"/>
  <c r="K62" i="222"/>
  <c r="J62" i="223"/>
  <c r="F62" i="226"/>
  <c r="D62" i="115"/>
  <c r="I41" i="4"/>
  <c r="I34" i="97"/>
  <c r="L62" i="296"/>
  <c r="H62" i="301"/>
  <c r="J62" i="204"/>
  <c r="J62" i="226"/>
  <c r="K62" i="147"/>
  <c r="E62" i="210"/>
  <c r="D62" i="205"/>
  <c r="J62" i="146"/>
  <c r="H62" i="153"/>
  <c r="F62" i="159"/>
  <c r="F62" i="204"/>
  <c r="L62" i="219"/>
  <c r="H62" i="224"/>
  <c r="F58" i="312"/>
  <c r="I63" i="108"/>
  <c r="I62" i="108"/>
  <c r="I63" i="112"/>
  <c r="I63" i="116"/>
  <c r="I62" i="116" s="1"/>
  <c r="I63" i="209"/>
  <c r="I71" i="4"/>
  <c r="L62" i="107"/>
  <c r="L62" i="108"/>
  <c r="L62" i="111"/>
  <c r="H62" i="209"/>
  <c r="H62" i="213"/>
  <c r="F62" i="218"/>
  <c r="L62" i="221"/>
  <c r="H62" i="223"/>
  <c r="F62" i="225"/>
  <c r="L62" i="226"/>
  <c r="D62" i="208"/>
  <c r="D62" i="214"/>
  <c r="D62" i="224"/>
  <c r="E62" i="98"/>
  <c r="E62" i="100"/>
  <c r="K62" i="100"/>
  <c r="E62" i="103"/>
  <c r="E27" i="103"/>
  <c r="L62" i="298"/>
  <c r="H62" i="302"/>
  <c r="L62" i="109"/>
  <c r="H62" i="115"/>
  <c r="L62" i="116"/>
  <c r="L62" i="225"/>
  <c r="F28" i="219"/>
  <c r="G62" i="102"/>
  <c r="H62" i="105"/>
  <c r="G62" i="138"/>
  <c r="J62" i="299"/>
  <c r="J62" i="298"/>
  <c r="L62" i="220"/>
  <c r="L62" i="110"/>
  <c r="G62" i="202"/>
  <c r="E62" i="206"/>
  <c r="L62" i="223"/>
  <c r="Q66" i="8"/>
  <c r="K59" i="88"/>
  <c r="K62" i="141"/>
  <c r="L62" i="150"/>
  <c r="I29" i="214"/>
  <c r="G62" i="107"/>
  <c r="F28" i="213"/>
  <c r="K57" i="96"/>
  <c r="K58" i="8"/>
  <c r="F58" i="315"/>
  <c r="I34" i="115"/>
  <c r="F58" i="78"/>
  <c r="K59" i="78"/>
  <c r="H57" i="96"/>
  <c r="H58" i="8"/>
  <c r="G24" i="309"/>
  <c r="G22" i="309"/>
  <c r="G24" i="315"/>
  <c r="K30" i="315"/>
  <c r="F58" i="314"/>
  <c r="E34" i="4"/>
  <c r="E28" i="97"/>
  <c r="N57" i="95"/>
  <c r="N57" i="8" s="1"/>
  <c r="N58" i="8"/>
  <c r="F58" i="260"/>
  <c r="K59" i="260"/>
  <c r="I29" i="104"/>
  <c r="I28" i="104" s="1"/>
  <c r="I34" i="142"/>
  <c r="I29" i="221"/>
  <c r="F62" i="98"/>
  <c r="E62" i="99"/>
  <c r="J62" i="99"/>
  <c r="F62" i="100"/>
  <c r="K62" i="106"/>
  <c r="G62" i="137"/>
  <c r="L62" i="137"/>
  <c r="H62" i="138"/>
  <c r="L62" i="141"/>
  <c r="F62" i="140"/>
  <c r="L28" i="294"/>
  <c r="L34" i="10"/>
  <c r="I29" i="205"/>
  <c r="I29" i="206"/>
  <c r="D28" i="103"/>
  <c r="J28" i="303"/>
  <c r="I34" i="100"/>
  <c r="I34" i="103"/>
  <c r="I28" i="103" s="1"/>
  <c r="I27" i="103" s="1"/>
  <c r="M74" i="10"/>
  <c r="M71" i="98"/>
  <c r="M71" i="100"/>
  <c r="M71" i="102"/>
  <c r="M71" i="104"/>
  <c r="M71" i="106"/>
  <c r="M71" i="140"/>
  <c r="M71" i="148"/>
  <c r="M71" i="150"/>
  <c r="M71" i="152"/>
  <c r="M71" i="154"/>
  <c r="M71" i="160"/>
  <c r="M71" i="295"/>
  <c r="M71" i="299"/>
  <c r="M71" i="305"/>
  <c r="M71" i="110"/>
  <c r="M71" i="203"/>
  <c r="M71" i="205"/>
  <c r="M71" i="211"/>
  <c r="M71" i="213"/>
  <c r="M71" i="215"/>
  <c r="M71" i="221"/>
  <c r="M71" i="223"/>
  <c r="M71" i="225"/>
  <c r="M73" i="4"/>
  <c r="M71" i="103"/>
  <c r="M71" i="137"/>
  <c r="M71" i="141"/>
  <c r="M71" i="145"/>
  <c r="M71" i="147"/>
  <c r="M71" i="149"/>
  <c r="M71" i="155"/>
  <c r="M71" i="159"/>
  <c r="M71" i="292"/>
  <c r="M71" i="300"/>
  <c r="M71" i="304"/>
  <c r="M72" i="10"/>
  <c r="M71" i="109"/>
  <c r="M71" i="115"/>
  <c r="M71" i="202"/>
  <c r="M71" i="204"/>
  <c r="M71" i="206"/>
  <c r="M71" i="212"/>
  <c r="M71" i="214"/>
  <c r="M71" i="222"/>
  <c r="M71" i="226"/>
  <c r="M68" i="204"/>
  <c r="M68" i="224"/>
  <c r="M68" i="226"/>
  <c r="M68" i="100"/>
  <c r="M68" i="102"/>
  <c r="M68" i="104"/>
  <c r="M68" i="138"/>
  <c r="M68" i="146"/>
  <c r="M68" i="150"/>
  <c r="M68" i="156"/>
  <c r="M68" i="158"/>
  <c r="M68" i="291"/>
  <c r="M68" i="297"/>
  <c r="M68" i="301"/>
  <c r="M68" i="110"/>
  <c r="M68" i="203"/>
  <c r="M68" i="209"/>
  <c r="M68" i="211"/>
  <c r="M68" i="213"/>
  <c r="M63" i="213" s="1"/>
  <c r="M68" i="219"/>
  <c r="M68" i="223"/>
  <c r="M68" i="225"/>
  <c r="M69" i="4"/>
  <c r="M65" i="105"/>
  <c r="M65" i="141"/>
  <c r="M65" i="145"/>
  <c r="M65" i="151"/>
  <c r="M65" i="153"/>
  <c r="M65" i="155"/>
  <c r="M65" i="157"/>
  <c r="M65" i="161"/>
  <c r="M65" i="296"/>
  <c r="M65" i="298"/>
  <c r="M65" i="300"/>
  <c r="M65" i="108"/>
  <c r="M65" i="114"/>
  <c r="M65" i="203"/>
  <c r="M65" i="209"/>
  <c r="M65" i="100"/>
  <c r="M65" i="138"/>
  <c r="M65" i="140"/>
  <c r="M65" i="144"/>
  <c r="M65" i="146"/>
  <c r="M65" i="154"/>
  <c r="M65" i="156"/>
  <c r="M65" i="291"/>
  <c r="M65" i="295"/>
  <c r="M65" i="297"/>
  <c r="M65" i="303"/>
  <c r="M65" i="109"/>
  <c r="M65" i="111"/>
  <c r="M65" i="115"/>
  <c r="M65" i="202"/>
  <c r="M65" i="208"/>
  <c r="M65" i="210"/>
  <c r="M65" i="212"/>
  <c r="M65" i="214"/>
  <c r="M65" i="216"/>
  <c r="M65" i="218"/>
  <c r="M65" i="222"/>
  <c r="M64" i="4"/>
  <c r="F57" i="95"/>
  <c r="F57" i="8" s="1"/>
  <c r="F58" i="8"/>
  <c r="F58" i="250"/>
  <c r="G24" i="312"/>
  <c r="G22" i="312" s="1"/>
  <c r="G24" i="314"/>
  <c r="I34" i="99"/>
  <c r="M47" i="140"/>
  <c r="M47" i="146"/>
  <c r="M47" i="148"/>
  <c r="J23" i="95"/>
  <c r="J22" i="95"/>
  <c r="K30" i="83"/>
  <c r="J28" i="209"/>
  <c r="J27" i="209" s="1"/>
  <c r="G58" i="34"/>
  <c r="F58" i="31"/>
  <c r="F58" i="265"/>
  <c r="J58" i="265" s="1"/>
  <c r="J59" i="265"/>
  <c r="J30" i="273"/>
  <c r="G58" i="248"/>
  <c r="G22" i="248"/>
  <c r="K59" i="248"/>
  <c r="K30" i="250"/>
  <c r="K30" i="254"/>
  <c r="J64" i="61"/>
  <c r="Q63" i="8"/>
  <c r="K25" i="78"/>
  <c r="R48" i="8"/>
  <c r="Q42" i="8"/>
  <c r="R42" i="8"/>
  <c r="Q25" i="8"/>
  <c r="G28" i="103"/>
  <c r="I29" i="102"/>
  <c r="I34" i="156"/>
  <c r="M50" i="299"/>
  <c r="I29" i="111"/>
  <c r="I29" i="115"/>
  <c r="I34" i="217"/>
  <c r="I34" i="218"/>
  <c r="A11" i="62"/>
  <c r="A11" i="64"/>
  <c r="A11" i="67"/>
  <c r="A11" i="244"/>
  <c r="A11" i="238"/>
  <c r="A11" i="72"/>
  <c r="A11" i="74"/>
  <c r="A11" i="245"/>
  <c r="J25" i="273"/>
  <c r="F24" i="273"/>
  <c r="J25" i="270"/>
  <c r="D24" i="267"/>
  <c r="F24" i="267"/>
  <c r="J25" i="265"/>
  <c r="D24" i="264"/>
  <c r="G24" i="40"/>
  <c r="J25" i="27"/>
  <c r="D24" i="22"/>
  <c r="M29" i="55"/>
  <c r="K29" i="49"/>
  <c r="D30" i="234"/>
  <c r="I30" i="66"/>
  <c r="I28" i="66" s="1"/>
  <c r="K59" i="259"/>
  <c r="J24" i="258"/>
  <c r="J22" i="258"/>
  <c r="D24" i="256"/>
  <c r="D22" i="256"/>
  <c r="I24" i="252"/>
  <c r="K25" i="90"/>
  <c r="K25" i="89"/>
  <c r="I24" i="89"/>
  <c r="D24" i="88"/>
  <c r="D22" i="88"/>
  <c r="K78" i="87"/>
  <c r="D24" i="84"/>
  <c r="D22" i="84" s="1"/>
  <c r="F24" i="84"/>
  <c r="F22" i="84" s="1"/>
  <c r="I25" i="290"/>
  <c r="I23" i="290" s="1"/>
  <c r="D30" i="10"/>
  <c r="E30" i="10"/>
  <c r="F30" i="10"/>
  <c r="G30" i="10"/>
  <c r="H30" i="10"/>
  <c r="J30" i="10"/>
  <c r="K30" i="10"/>
  <c r="I36" i="10"/>
  <c r="I40" i="10"/>
  <c r="E41" i="10"/>
  <c r="G41" i="10"/>
  <c r="J41" i="10"/>
  <c r="L41" i="10"/>
  <c r="I42" i="10"/>
  <c r="I43" i="10"/>
  <c r="I45" i="10"/>
  <c r="I46" i="10"/>
  <c r="E47" i="10"/>
  <c r="G47" i="10"/>
  <c r="J47" i="10"/>
  <c r="L47" i="10"/>
  <c r="I48" i="10"/>
  <c r="I49" i="10"/>
  <c r="E50" i="10"/>
  <c r="G50" i="10"/>
  <c r="J50" i="10"/>
  <c r="L50" i="10"/>
  <c r="D53" i="10"/>
  <c r="F53" i="10"/>
  <c r="H53" i="10"/>
  <c r="K53" i="10"/>
  <c r="I54" i="10"/>
  <c r="I56" i="10"/>
  <c r="E57" i="10"/>
  <c r="G57" i="10"/>
  <c r="J57" i="10"/>
  <c r="L57" i="10"/>
  <c r="I58" i="10"/>
  <c r="I61" i="10"/>
  <c r="D30" i="4"/>
  <c r="F30" i="4"/>
  <c r="I32" i="4"/>
  <c r="I36" i="4"/>
  <c r="I39" i="4"/>
  <c r="D41" i="4"/>
  <c r="F41" i="4"/>
  <c r="H41" i="4"/>
  <c r="K41" i="4"/>
  <c r="I42" i="4"/>
  <c r="I43" i="4"/>
  <c r="I45" i="4"/>
  <c r="D47" i="4"/>
  <c r="F47" i="4"/>
  <c r="H47" i="4"/>
  <c r="K47" i="4"/>
  <c r="I48" i="4"/>
  <c r="D50" i="4"/>
  <c r="F50" i="4"/>
  <c r="H50" i="4"/>
  <c r="K50" i="4"/>
  <c r="I51" i="4"/>
  <c r="D53" i="4"/>
  <c r="F53" i="4"/>
  <c r="H53" i="4"/>
  <c r="K53" i="4"/>
  <c r="I54" i="4"/>
  <c r="I56" i="4"/>
  <c r="E57" i="4"/>
  <c r="G57" i="4"/>
  <c r="J57" i="4"/>
  <c r="L57" i="4"/>
  <c r="I60" i="4"/>
  <c r="K65" i="4"/>
  <c r="L65" i="10"/>
  <c r="J65" i="10"/>
  <c r="G65" i="10"/>
  <c r="D68" i="10"/>
  <c r="G68" i="4"/>
  <c r="E68" i="4"/>
  <c r="K68" i="10"/>
  <c r="H68" i="10"/>
  <c r="F68" i="10"/>
  <c r="D71" i="10"/>
  <c r="G71" i="4"/>
  <c r="E71" i="4"/>
  <c r="K71" i="10"/>
  <c r="H71" i="10"/>
  <c r="F71" i="10"/>
  <c r="D77" i="10"/>
  <c r="G77" i="4"/>
  <c r="E77" i="4"/>
  <c r="K77" i="10"/>
  <c r="H77" i="10"/>
  <c r="F77" i="10"/>
  <c r="I64" i="10"/>
  <c r="I66" i="4"/>
  <c r="I66" i="10"/>
  <c r="I67" i="10"/>
  <c r="I69" i="4"/>
  <c r="I70" i="4"/>
  <c r="I72" i="10"/>
  <c r="I73" i="4"/>
  <c r="I74" i="10"/>
  <c r="I75" i="4"/>
  <c r="I76" i="10"/>
  <c r="I78" i="4"/>
  <c r="I79" i="10"/>
  <c r="I80" i="4"/>
  <c r="I71" i="10"/>
  <c r="J34" i="10"/>
  <c r="J26" i="271"/>
  <c r="F59" i="33"/>
  <c r="F58" i="33" s="1"/>
  <c r="J58" i="33" s="1"/>
  <c r="G59" i="40"/>
  <c r="F59" i="165"/>
  <c r="F59" i="166"/>
  <c r="F58" i="166"/>
  <c r="G59" i="174"/>
  <c r="G58" i="174"/>
  <c r="J61" i="30"/>
  <c r="I53" i="4"/>
  <c r="I47" i="4"/>
  <c r="I30" i="4"/>
  <c r="M75" i="10"/>
  <c r="M74" i="4"/>
  <c r="M73" i="10"/>
  <c r="M72" i="4"/>
  <c r="M70" i="10"/>
  <c r="M70" i="4"/>
  <c r="M69" i="10"/>
  <c r="M67" i="10"/>
  <c r="M67" i="4"/>
  <c r="M66" i="4"/>
  <c r="M64" i="10"/>
  <c r="E34" i="10"/>
  <c r="I77" i="4"/>
  <c r="I57" i="4"/>
  <c r="F59" i="25"/>
  <c r="F58" i="25"/>
  <c r="F59" i="27"/>
  <c r="F58" i="27"/>
  <c r="J61" i="28"/>
  <c r="F59" i="172"/>
  <c r="F58" i="172"/>
  <c r="J43" i="174"/>
  <c r="J65" i="63"/>
  <c r="J64" i="63" s="1"/>
  <c r="D65" i="63"/>
  <c r="D64" i="63" s="1"/>
  <c r="J35" i="42"/>
  <c r="F30" i="271"/>
  <c r="J30" i="271"/>
  <c r="F59" i="37"/>
  <c r="F30" i="37"/>
  <c r="F24" i="37" s="1"/>
  <c r="J26" i="40"/>
  <c r="J79" i="265"/>
  <c r="J26" i="265"/>
  <c r="J26" i="268"/>
  <c r="J26" i="270"/>
  <c r="J26" i="272"/>
  <c r="J26" i="274"/>
  <c r="F61" i="1"/>
  <c r="J67" i="22"/>
  <c r="G43" i="1"/>
  <c r="G61" i="1"/>
  <c r="F53" i="1"/>
  <c r="J49" i="22"/>
  <c r="F46" i="1"/>
  <c r="F30" i="22"/>
  <c r="F24" i="22"/>
  <c r="G26" i="1"/>
  <c r="G73" i="1"/>
  <c r="F26" i="1"/>
  <c r="D26" i="1"/>
  <c r="J61" i="23"/>
  <c r="J61" i="24"/>
  <c r="J26" i="24"/>
  <c r="J26" i="25"/>
  <c r="J26" i="27"/>
  <c r="G79" i="1"/>
  <c r="F30" i="30"/>
  <c r="F30" i="32"/>
  <c r="F30" i="164"/>
  <c r="F30" i="165"/>
  <c r="J30" i="165" s="1"/>
  <c r="F30" i="166"/>
  <c r="F30" i="167"/>
  <c r="F24" i="167"/>
  <c r="F30" i="168"/>
  <c r="F30" i="169"/>
  <c r="F30" i="170"/>
  <c r="F59" i="266"/>
  <c r="J61" i="263"/>
  <c r="J26" i="263"/>
  <c r="F30" i="264"/>
  <c r="J61" i="275"/>
  <c r="F25" i="264"/>
  <c r="F24" i="264" s="1"/>
  <c r="F78" i="270"/>
  <c r="J78" i="270" s="1"/>
  <c r="F30" i="248"/>
  <c r="K26" i="91"/>
  <c r="K26" i="251"/>
  <c r="K79" i="253"/>
  <c r="K43" i="253"/>
  <c r="K79" i="255"/>
  <c r="K37" i="255"/>
  <c r="K79" i="257"/>
  <c r="K37" i="257"/>
  <c r="K61" i="259"/>
  <c r="J43" i="5"/>
  <c r="I32" i="5"/>
  <c r="H22" i="5"/>
  <c r="G32" i="185" s="1"/>
  <c r="M64" i="41"/>
  <c r="M63" i="41" s="1"/>
  <c r="D64" i="41"/>
  <c r="D63" i="41" s="1"/>
  <c r="J31" i="3"/>
  <c r="D48" i="3"/>
  <c r="M69" i="3"/>
  <c r="D69" i="3"/>
  <c r="J66" i="3"/>
  <c r="K43" i="90"/>
  <c r="K79" i="250"/>
  <c r="K26" i="250"/>
  <c r="I30" i="10"/>
  <c r="G57" i="179"/>
  <c r="D29" i="226"/>
  <c r="D28" i="226" s="1"/>
  <c r="D27" i="226" s="1"/>
  <c r="E29" i="226"/>
  <c r="K29" i="226"/>
  <c r="K28" i="226" s="1"/>
  <c r="L29" i="226"/>
  <c r="M48" i="226"/>
  <c r="M49" i="226"/>
  <c r="M51" i="226"/>
  <c r="M52" i="226"/>
  <c r="M54" i="226"/>
  <c r="M55" i="226"/>
  <c r="M53" i="226" s="1"/>
  <c r="M56" i="226"/>
  <c r="M58" i="226"/>
  <c r="M59" i="226"/>
  <c r="M60" i="226"/>
  <c r="M61" i="226"/>
  <c r="D29" i="225"/>
  <c r="E29" i="225"/>
  <c r="F29" i="225"/>
  <c r="F28" i="225"/>
  <c r="F27" i="225" s="1"/>
  <c r="G29" i="225"/>
  <c r="H29" i="225"/>
  <c r="H28" i="225"/>
  <c r="J29" i="225"/>
  <c r="K29" i="225"/>
  <c r="K28" i="225" s="1"/>
  <c r="L29" i="225"/>
  <c r="M31" i="225"/>
  <c r="M32" i="225"/>
  <c r="M33" i="225"/>
  <c r="M35" i="225"/>
  <c r="M36" i="225"/>
  <c r="M37" i="225"/>
  <c r="M38" i="225"/>
  <c r="M39" i="225"/>
  <c r="M40" i="225"/>
  <c r="M55" i="224"/>
  <c r="M56" i="224"/>
  <c r="M58" i="224"/>
  <c r="M59" i="224"/>
  <c r="M60" i="224"/>
  <c r="M61" i="224"/>
  <c r="M31" i="223"/>
  <c r="M32" i="223"/>
  <c r="M33" i="223"/>
  <c r="M35" i="223"/>
  <c r="M36" i="223"/>
  <c r="M37" i="223"/>
  <c r="M38" i="223"/>
  <c r="M39" i="223"/>
  <c r="M40" i="223"/>
  <c r="M42" i="223"/>
  <c r="M43" i="223"/>
  <c r="M44" i="223"/>
  <c r="M45" i="223"/>
  <c r="M46" i="223"/>
  <c r="M48" i="223"/>
  <c r="M49" i="223"/>
  <c r="M51" i="223"/>
  <c r="M52" i="223"/>
  <c r="M48" i="222"/>
  <c r="M49" i="222"/>
  <c r="M51" i="222"/>
  <c r="M52" i="222"/>
  <c r="M54" i="222"/>
  <c r="M55" i="222"/>
  <c r="M56" i="222"/>
  <c r="M58" i="222"/>
  <c r="M59" i="222"/>
  <c r="M60" i="222"/>
  <c r="M61" i="222"/>
  <c r="M31" i="221"/>
  <c r="M32" i="221"/>
  <c r="M30" i="221" s="1"/>
  <c r="M29" i="221" s="1"/>
  <c r="M33" i="221"/>
  <c r="M35" i="221"/>
  <c r="M36" i="221"/>
  <c r="M37" i="221"/>
  <c r="M38" i="221"/>
  <c r="M39" i="221"/>
  <c r="M40" i="221"/>
  <c r="M42" i="221"/>
  <c r="M43" i="221"/>
  <c r="M44" i="221"/>
  <c r="M45" i="221"/>
  <c r="M46" i="221"/>
  <c r="M54" i="221"/>
  <c r="M55" i="221"/>
  <c r="M56" i="221"/>
  <c r="M53" i="221"/>
  <c r="M58" i="221"/>
  <c r="M59" i="221"/>
  <c r="M60" i="221"/>
  <c r="M61" i="221"/>
  <c r="D29" i="220"/>
  <c r="E29" i="220"/>
  <c r="F29" i="220"/>
  <c r="G29" i="220"/>
  <c r="H29" i="220"/>
  <c r="J29" i="220"/>
  <c r="K29" i="220"/>
  <c r="L29" i="220"/>
  <c r="M31" i="220"/>
  <c r="M32" i="220"/>
  <c r="M33" i="220"/>
  <c r="M35" i="220"/>
  <c r="M36" i="220"/>
  <c r="M37" i="220"/>
  <c r="M38" i="220"/>
  <c r="M39" i="220"/>
  <c r="M40" i="220"/>
  <c r="M42" i="220"/>
  <c r="M43" i="220"/>
  <c r="M44" i="220"/>
  <c r="M45" i="220"/>
  <c r="M46" i="220"/>
  <c r="M48" i="220"/>
  <c r="M49" i="220"/>
  <c r="M51" i="220"/>
  <c r="M52" i="220"/>
  <c r="G29" i="219"/>
  <c r="H29" i="219"/>
  <c r="H28" i="219" s="1"/>
  <c r="H27" i="219" s="1"/>
  <c r="M48" i="218"/>
  <c r="M49" i="218"/>
  <c r="M54" i="218"/>
  <c r="M55" i="218"/>
  <c r="M56" i="218"/>
  <c r="M58" i="218"/>
  <c r="M59" i="218"/>
  <c r="M60" i="218"/>
  <c r="M61" i="218"/>
  <c r="D29" i="217"/>
  <c r="D28" i="217" s="1"/>
  <c r="E29" i="217"/>
  <c r="E28" i="217" s="1"/>
  <c r="K29" i="217"/>
  <c r="L29" i="217"/>
  <c r="M31" i="217"/>
  <c r="M30" i="217" s="1"/>
  <c r="M32" i="217"/>
  <c r="M33" i="217"/>
  <c r="M35" i="217"/>
  <c r="M36" i="217"/>
  <c r="M37" i="217"/>
  <c r="M38" i="217"/>
  <c r="M39" i="217"/>
  <c r="M40" i="217"/>
  <c r="M42" i="217"/>
  <c r="M43" i="217"/>
  <c r="M44" i="217"/>
  <c r="M45" i="217"/>
  <c r="M46" i="217"/>
  <c r="M48" i="217"/>
  <c r="M49" i="217"/>
  <c r="E29" i="216"/>
  <c r="E28" i="216"/>
  <c r="F29" i="216"/>
  <c r="H29" i="216"/>
  <c r="H28" i="216"/>
  <c r="H27" i="216" s="1"/>
  <c r="J29" i="216"/>
  <c r="K29" i="216"/>
  <c r="L29" i="216"/>
  <c r="L28" i="216" s="1"/>
  <c r="M31" i="216"/>
  <c r="M32" i="216"/>
  <c r="M33" i="216"/>
  <c r="M35" i="216"/>
  <c r="M36" i="216"/>
  <c r="M37" i="216"/>
  <c r="M38" i="216"/>
  <c r="M39" i="216"/>
  <c r="M40" i="216"/>
  <c r="K34" i="216"/>
  <c r="M42" i="216"/>
  <c r="M43" i="216"/>
  <c r="M44" i="216"/>
  <c r="M45" i="216"/>
  <c r="M46" i="216"/>
  <c r="M48" i="216"/>
  <c r="M49" i="216"/>
  <c r="M35" i="215"/>
  <c r="M36" i="215"/>
  <c r="M37" i="215"/>
  <c r="M38" i="215"/>
  <c r="M39" i="215"/>
  <c r="M40" i="215"/>
  <c r="M42" i="215"/>
  <c r="M43" i="215"/>
  <c r="M44" i="215"/>
  <c r="M45" i="215"/>
  <c r="M46" i="215"/>
  <c r="M48" i="215"/>
  <c r="M49" i="215"/>
  <c r="M51" i="215"/>
  <c r="M52" i="215"/>
  <c r="M54" i="215"/>
  <c r="M55" i="215"/>
  <c r="M56" i="215"/>
  <c r="M58" i="215"/>
  <c r="M59" i="215"/>
  <c r="M60" i="215"/>
  <c r="M61" i="215"/>
  <c r="D29" i="214"/>
  <c r="E29" i="214"/>
  <c r="E28" i="214" s="1"/>
  <c r="E27" i="214" s="1"/>
  <c r="F29" i="214"/>
  <c r="F28" i="214"/>
  <c r="G29" i="214"/>
  <c r="H29" i="214"/>
  <c r="J29" i="214"/>
  <c r="K29" i="214"/>
  <c r="L29" i="214"/>
  <c r="M31" i="214"/>
  <c r="M32" i="214"/>
  <c r="M33" i="214"/>
  <c r="M35" i="214"/>
  <c r="M36" i="214"/>
  <c r="M37" i="214"/>
  <c r="M38" i="214"/>
  <c r="M39" i="214"/>
  <c r="M40" i="214"/>
  <c r="M54" i="214"/>
  <c r="M55" i="214"/>
  <c r="M56" i="214"/>
  <c r="G29" i="213"/>
  <c r="G28" i="213" s="1"/>
  <c r="G27" i="213" s="1"/>
  <c r="H29" i="213"/>
  <c r="M51" i="213"/>
  <c r="M52" i="213"/>
  <c r="M55" i="212"/>
  <c r="M56" i="212"/>
  <c r="M58" i="212"/>
  <c r="M59" i="212"/>
  <c r="M60" i="212"/>
  <c r="M61" i="212"/>
  <c r="D29" i="211"/>
  <c r="E29" i="211"/>
  <c r="F29" i="211"/>
  <c r="G29" i="211"/>
  <c r="G28" i="211"/>
  <c r="G27" i="211" s="1"/>
  <c r="H29" i="211"/>
  <c r="J29" i="211"/>
  <c r="J28" i="211"/>
  <c r="K29" i="211"/>
  <c r="L29" i="211"/>
  <c r="M31" i="211"/>
  <c r="M30" i="211"/>
  <c r="M32" i="211"/>
  <c r="M33" i="211"/>
  <c r="M35" i="211"/>
  <c r="M36" i="211"/>
  <c r="M37" i="211"/>
  <c r="M38" i="211"/>
  <c r="M39" i="211"/>
  <c r="M40" i="211"/>
  <c r="M42" i="211"/>
  <c r="M43" i="211"/>
  <c r="M44" i="211"/>
  <c r="M45" i="211"/>
  <c r="M46" i="211"/>
  <c r="M48" i="211"/>
  <c r="M55" i="211"/>
  <c r="M56" i="211"/>
  <c r="M58" i="211"/>
  <c r="M59" i="211"/>
  <c r="M60" i="211"/>
  <c r="M61" i="211"/>
  <c r="D29" i="210"/>
  <c r="D28" i="210"/>
  <c r="E29" i="210"/>
  <c r="K29" i="210"/>
  <c r="L29" i="210"/>
  <c r="M31" i="210"/>
  <c r="M32" i="210"/>
  <c r="M33" i="210"/>
  <c r="M35" i="210"/>
  <c r="M36" i="210"/>
  <c r="M37" i="210"/>
  <c r="M38" i="210"/>
  <c r="M39" i="210"/>
  <c r="M40" i="210"/>
  <c r="M42" i="210"/>
  <c r="M43" i="210"/>
  <c r="M44" i="210"/>
  <c r="M45" i="210"/>
  <c r="M46" i="210"/>
  <c r="M54" i="210"/>
  <c r="M55" i="210"/>
  <c r="M56" i="210"/>
  <c r="M58" i="210"/>
  <c r="M59" i="210"/>
  <c r="M60" i="210"/>
  <c r="M61" i="210"/>
  <c r="D29" i="209"/>
  <c r="E29" i="209"/>
  <c r="E28" i="209" s="1"/>
  <c r="E27" i="209" s="1"/>
  <c r="K29" i="209"/>
  <c r="L29" i="209"/>
  <c r="L28" i="209" s="1"/>
  <c r="M31" i="209"/>
  <c r="M32" i="209"/>
  <c r="M33" i="209"/>
  <c r="M35" i="209"/>
  <c r="M36" i="209"/>
  <c r="M37" i="209"/>
  <c r="M38" i="209"/>
  <c r="M39" i="209"/>
  <c r="M40" i="209"/>
  <c r="F34" i="209"/>
  <c r="M48" i="209"/>
  <c r="M49" i="209"/>
  <c r="M47" i="209"/>
  <c r="M51" i="209"/>
  <c r="M50" i="209"/>
  <c r="M52" i="209"/>
  <c r="M54" i="209"/>
  <c r="M55" i="209"/>
  <c r="M56" i="209"/>
  <c r="M58" i="209"/>
  <c r="M59" i="209"/>
  <c r="M60" i="209"/>
  <c r="M61" i="209"/>
  <c r="D29" i="208"/>
  <c r="E29" i="208"/>
  <c r="F29" i="208"/>
  <c r="F28" i="208"/>
  <c r="F27" i="208" s="1"/>
  <c r="G29" i="208"/>
  <c r="H29" i="208"/>
  <c r="J29" i="208"/>
  <c r="J28" i="208" s="1"/>
  <c r="K29" i="208"/>
  <c r="L29" i="208"/>
  <c r="M31" i="208"/>
  <c r="M32" i="208"/>
  <c r="M33" i="208"/>
  <c r="M35" i="208"/>
  <c r="M36" i="208"/>
  <c r="M37" i="208"/>
  <c r="M38" i="208"/>
  <c r="M39" i="208"/>
  <c r="M40" i="208"/>
  <c r="M55" i="208"/>
  <c r="M56" i="208"/>
  <c r="J29" i="207"/>
  <c r="K29" i="207"/>
  <c r="M60" i="207"/>
  <c r="M61" i="207"/>
  <c r="D29" i="206"/>
  <c r="E29" i="206"/>
  <c r="F29" i="206"/>
  <c r="G29" i="206"/>
  <c r="H29" i="206"/>
  <c r="J29" i="206"/>
  <c r="K29" i="206"/>
  <c r="K28" i="206"/>
  <c r="L29" i="206"/>
  <c r="L28" i="206"/>
  <c r="M31" i="206"/>
  <c r="M32" i="206"/>
  <c r="M33" i="206"/>
  <c r="M35" i="206"/>
  <c r="M36" i="206"/>
  <c r="M37" i="206"/>
  <c r="M38" i="206"/>
  <c r="M39" i="206"/>
  <c r="M40" i="206"/>
  <c r="M42" i="206"/>
  <c r="M46" i="206"/>
  <c r="M48" i="206"/>
  <c r="M49" i="206"/>
  <c r="M56" i="206"/>
  <c r="M58" i="206"/>
  <c r="D29" i="205"/>
  <c r="E29" i="205"/>
  <c r="F29" i="205"/>
  <c r="F28" i="205" s="1"/>
  <c r="F27" i="205" s="1"/>
  <c r="G29" i="205"/>
  <c r="H29" i="205"/>
  <c r="H28" i="205" s="1"/>
  <c r="J29" i="205"/>
  <c r="K29" i="205"/>
  <c r="K28" i="205"/>
  <c r="L29" i="205"/>
  <c r="M31" i="205"/>
  <c r="M32" i="205"/>
  <c r="M33" i="205"/>
  <c r="M38" i="205"/>
  <c r="M46" i="205"/>
  <c r="M48" i="205"/>
  <c r="M52" i="205"/>
  <c r="M54" i="205"/>
  <c r="M36" i="204"/>
  <c r="M40" i="204"/>
  <c r="M42" i="204"/>
  <c r="M46" i="204"/>
  <c r="M48" i="204"/>
  <c r="M47" i="204" s="1"/>
  <c r="M52" i="204"/>
  <c r="M54" i="204"/>
  <c r="M60" i="204"/>
  <c r="M32" i="203"/>
  <c r="M33" i="203"/>
  <c r="M35" i="203"/>
  <c r="M36" i="203"/>
  <c r="M37" i="203"/>
  <c r="M38" i="203"/>
  <c r="M39" i="203"/>
  <c r="M40" i="203"/>
  <c r="M42" i="203"/>
  <c r="M43" i="203"/>
  <c r="M44" i="203"/>
  <c r="M45" i="203"/>
  <c r="M46" i="203"/>
  <c r="M48" i="203"/>
  <c r="M49" i="203"/>
  <c r="M54" i="203"/>
  <c r="M55" i="203"/>
  <c r="M56" i="203"/>
  <c r="M58" i="203"/>
  <c r="M59" i="203"/>
  <c r="M60" i="203"/>
  <c r="M61" i="203"/>
  <c r="D29" i="202"/>
  <c r="D28" i="202"/>
  <c r="D27" i="202" s="1"/>
  <c r="E29" i="202"/>
  <c r="F29" i="202"/>
  <c r="G29" i="202"/>
  <c r="H29" i="202"/>
  <c r="H28" i="202"/>
  <c r="J29" i="202"/>
  <c r="K29" i="202"/>
  <c r="L29" i="202"/>
  <c r="M31" i="202"/>
  <c r="M32" i="202"/>
  <c r="M33" i="202"/>
  <c r="M35" i="202"/>
  <c r="M36" i="202"/>
  <c r="M37" i="202"/>
  <c r="M38" i="202"/>
  <c r="M39" i="202"/>
  <c r="M40" i="202"/>
  <c r="D29" i="116"/>
  <c r="E29" i="116"/>
  <c r="F29" i="116"/>
  <c r="G29" i="116"/>
  <c r="G28" i="116" s="1"/>
  <c r="G27" i="116" s="1"/>
  <c r="H29" i="116"/>
  <c r="J29" i="116"/>
  <c r="J28" i="116" s="1"/>
  <c r="J27" i="116" s="1"/>
  <c r="K29" i="116"/>
  <c r="L29" i="116"/>
  <c r="L28" i="116" s="1"/>
  <c r="L27" i="116" s="1"/>
  <c r="M31" i="116"/>
  <c r="M32" i="116"/>
  <c r="M33" i="116"/>
  <c r="M35" i="116"/>
  <c r="M36" i="116"/>
  <c r="M37" i="116"/>
  <c r="M38" i="116"/>
  <c r="M52" i="116"/>
  <c r="M54" i="116"/>
  <c r="M55" i="116"/>
  <c r="M56" i="116"/>
  <c r="D29" i="115"/>
  <c r="E29" i="115"/>
  <c r="F29" i="115"/>
  <c r="G29" i="115"/>
  <c r="H29" i="115"/>
  <c r="H28" i="115" s="1"/>
  <c r="H27" i="115" s="1"/>
  <c r="J29" i="115"/>
  <c r="K29" i="115"/>
  <c r="K28" i="115" s="1"/>
  <c r="L29" i="115"/>
  <c r="M31" i="115"/>
  <c r="M30" i="115"/>
  <c r="M29" i="115" s="1"/>
  <c r="M32" i="115"/>
  <c r="M33" i="115"/>
  <c r="M35" i="115"/>
  <c r="M36" i="115"/>
  <c r="M37" i="115"/>
  <c r="M38" i="115"/>
  <c r="M39" i="115"/>
  <c r="M40" i="115"/>
  <c r="M44" i="115"/>
  <c r="M45" i="115"/>
  <c r="M46" i="115"/>
  <c r="M48" i="115"/>
  <c r="M49" i="115"/>
  <c r="M55" i="115"/>
  <c r="M56" i="115"/>
  <c r="M58" i="115"/>
  <c r="M59" i="115"/>
  <c r="M60" i="115"/>
  <c r="M61" i="115"/>
  <c r="D29" i="114"/>
  <c r="D28" i="114"/>
  <c r="E29" i="114"/>
  <c r="F29" i="114"/>
  <c r="G29" i="114"/>
  <c r="G28" i="114"/>
  <c r="H29" i="114"/>
  <c r="J29" i="114"/>
  <c r="J28" i="114" s="1"/>
  <c r="K29" i="114"/>
  <c r="L29" i="114"/>
  <c r="M31" i="114"/>
  <c r="M32" i="114"/>
  <c r="M33" i="114"/>
  <c r="M35" i="114"/>
  <c r="M36" i="114"/>
  <c r="M37" i="114"/>
  <c r="M38" i="114"/>
  <c r="M39" i="114"/>
  <c r="M40" i="114"/>
  <c r="M42" i="114"/>
  <c r="M43" i="114"/>
  <c r="M44" i="114"/>
  <c r="M45" i="114"/>
  <c r="M46" i="114"/>
  <c r="M54" i="114"/>
  <c r="M55" i="114"/>
  <c r="M56" i="114"/>
  <c r="M58" i="114"/>
  <c r="M59" i="114"/>
  <c r="M60" i="114"/>
  <c r="M42" i="113"/>
  <c r="M54" i="113"/>
  <c r="M55" i="113"/>
  <c r="M56" i="113"/>
  <c r="M58" i="113"/>
  <c r="M59" i="113"/>
  <c r="M60" i="113"/>
  <c r="M61" i="113"/>
  <c r="D29" i="112"/>
  <c r="E29" i="112"/>
  <c r="F29" i="112"/>
  <c r="G29" i="112"/>
  <c r="G28" i="112" s="1"/>
  <c r="G27" i="112" s="1"/>
  <c r="H29" i="112"/>
  <c r="J29" i="112"/>
  <c r="J28" i="112" s="1"/>
  <c r="J27" i="112" s="1"/>
  <c r="K29" i="112"/>
  <c r="L29" i="112"/>
  <c r="L28" i="112" s="1"/>
  <c r="M31" i="112"/>
  <c r="M32" i="112"/>
  <c r="M33" i="112"/>
  <c r="M35" i="112"/>
  <c r="M36" i="112"/>
  <c r="M37" i="112"/>
  <c r="M38" i="112"/>
  <c r="M39" i="112"/>
  <c r="M40" i="112"/>
  <c r="M42" i="112"/>
  <c r="M43" i="112"/>
  <c r="M44" i="112"/>
  <c r="M45" i="112"/>
  <c r="M46" i="112"/>
  <c r="M48" i="112"/>
  <c r="M49" i="112"/>
  <c r="M51" i="112"/>
  <c r="M52" i="112"/>
  <c r="M54" i="112"/>
  <c r="M55" i="112"/>
  <c r="M56" i="112"/>
  <c r="M58" i="112"/>
  <c r="M59" i="112"/>
  <c r="M60" i="112"/>
  <c r="M61" i="112"/>
  <c r="G29" i="111"/>
  <c r="H29" i="111"/>
  <c r="J29" i="111"/>
  <c r="K29" i="111"/>
  <c r="L29" i="111"/>
  <c r="L28" i="111"/>
  <c r="L27" i="111" s="1"/>
  <c r="M31" i="111"/>
  <c r="M32" i="111"/>
  <c r="M33" i="111"/>
  <c r="M35" i="111"/>
  <c r="M36" i="111"/>
  <c r="M37" i="111"/>
  <c r="M38" i="111"/>
  <c r="M39" i="111"/>
  <c r="M40" i="111"/>
  <c r="M42" i="111"/>
  <c r="M43" i="111"/>
  <c r="M44" i="111"/>
  <c r="M45" i="111"/>
  <c r="M46" i="111"/>
  <c r="M48" i="111"/>
  <c r="M49" i="111"/>
  <c r="M51" i="111"/>
  <c r="M52" i="111"/>
  <c r="M54" i="111"/>
  <c r="M55" i="111"/>
  <c r="M56" i="111"/>
  <c r="M58" i="111"/>
  <c r="M59" i="111"/>
  <c r="M60" i="111"/>
  <c r="M61" i="111"/>
  <c r="D29" i="110"/>
  <c r="E29" i="110"/>
  <c r="E28" i="110" s="1"/>
  <c r="F29" i="110"/>
  <c r="G29" i="110"/>
  <c r="G28" i="110" s="1"/>
  <c r="H29" i="110"/>
  <c r="J29" i="110"/>
  <c r="K29" i="110"/>
  <c r="K28" i="110" s="1"/>
  <c r="L29" i="110"/>
  <c r="M31" i="110"/>
  <c r="M32" i="110"/>
  <c r="M33" i="110"/>
  <c r="M35" i="110"/>
  <c r="M36" i="110"/>
  <c r="M37" i="110"/>
  <c r="M38" i="110"/>
  <c r="M39" i="110"/>
  <c r="M40" i="110"/>
  <c r="H34" i="110"/>
  <c r="M42" i="110"/>
  <c r="M43" i="110"/>
  <c r="M44" i="110"/>
  <c r="M45" i="110"/>
  <c r="M46" i="110"/>
  <c r="M48" i="110"/>
  <c r="M49" i="110"/>
  <c r="M51" i="110"/>
  <c r="M52" i="110"/>
  <c r="M50" i="110"/>
  <c r="M58" i="110"/>
  <c r="M59" i="110"/>
  <c r="M60" i="110"/>
  <c r="M61" i="110"/>
  <c r="D29" i="109"/>
  <c r="E29" i="109"/>
  <c r="F29" i="109"/>
  <c r="F28" i="109"/>
  <c r="G29" i="109"/>
  <c r="H29" i="109"/>
  <c r="J29" i="109"/>
  <c r="K29" i="109"/>
  <c r="L29" i="109"/>
  <c r="L28" i="109"/>
  <c r="L27" i="109" s="1"/>
  <c r="M31" i="109"/>
  <c r="M30" i="109" s="1"/>
  <c r="M29" i="109" s="1"/>
  <c r="M32" i="109"/>
  <c r="M33" i="109"/>
  <c r="M35" i="109"/>
  <c r="M36" i="109"/>
  <c r="M37" i="109"/>
  <c r="M38" i="109"/>
  <c r="M39" i="109"/>
  <c r="M40" i="109"/>
  <c r="M42" i="109"/>
  <c r="M43" i="109"/>
  <c r="M44" i="109"/>
  <c r="M45" i="109"/>
  <c r="M46" i="109"/>
  <c r="M48" i="109"/>
  <c r="M49" i="109"/>
  <c r="M51" i="109"/>
  <c r="M50" i="109"/>
  <c r="M52" i="109"/>
  <c r="M54" i="109"/>
  <c r="M55" i="109"/>
  <c r="M56" i="109"/>
  <c r="M48" i="108"/>
  <c r="M49" i="108"/>
  <c r="E29" i="107"/>
  <c r="F29" i="107"/>
  <c r="F28" i="107" s="1"/>
  <c r="G29" i="107"/>
  <c r="H29" i="107"/>
  <c r="H28" i="107"/>
  <c r="J29" i="107"/>
  <c r="K29" i="107"/>
  <c r="L30" i="10"/>
  <c r="I31" i="10"/>
  <c r="I32" i="10"/>
  <c r="I33" i="10"/>
  <c r="I35" i="10"/>
  <c r="I37" i="10"/>
  <c r="I38" i="10"/>
  <c r="I39" i="10"/>
  <c r="D41" i="10"/>
  <c r="F41" i="10"/>
  <c r="H41" i="10"/>
  <c r="K41" i="10"/>
  <c r="M42" i="107"/>
  <c r="M43" i="107"/>
  <c r="I44" i="10"/>
  <c r="M46" i="107"/>
  <c r="D47" i="10"/>
  <c r="F47" i="10"/>
  <c r="H47" i="10"/>
  <c r="K47" i="10"/>
  <c r="M48" i="107"/>
  <c r="M49" i="107"/>
  <c r="D50" i="10"/>
  <c r="F50" i="10"/>
  <c r="H50" i="10"/>
  <c r="K50" i="10"/>
  <c r="I51" i="10"/>
  <c r="I52" i="10"/>
  <c r="E53" i="10"/>
  <c r="G53" i="10"/>
  <c r="J53" i="10"/>
  <c r="L53" i="10"/>
  <c r="I55" i="10"/>
  <c r="D57" i="10"/>
  <c r="F57" i="10"/>
  <c r="H57" i="10"/>
  <c r="K57" i="10"/>
  <c r="M58" i="107"/>
  <c r="M57" i="107" s="1"/>
  <c r="I59" i="10"/>
  <c r="I60" i="10"/>
  <c r="M56" i="305"/>
  <c r="M58" i="305"/>
  <c r="M39" i="303"/>
  <c r="M40" i="303"/>
  <c r="M46" i="303"/>
  <c r="M39" i="302"/>
  <c r="M43" i="302"/>
  <c r="M39" i="300"/>
  <c r="G34" i="300"/>
  <c r="M43" i="299"/>
  <c r="M49" i="299"/>
  <c r="M59" i="299"/>
  <c r="M57" i="299"/>
  <c r="M39" i="297"/>
  <c r="M43" i="297"/>
  <c r="K29" i="296"/>
  <c r="K28" i="296"/>
  <c r="K27" i="296" s="1"/>
  <c r="L29" i="296"/>
  <c r="M31" i="296"/>
  <c r="M30" i="296"/>
  <c r="M37" i="296"/>
  <c r="M39" i="291"/>
  <c r="M43" i="291"/>
  <c r="M49" i="160"/>
  <c r="M47" i="160" s="1"/>
  <c r="M34" i="160" s="1"/>
  <c r="M51" i="160"/>
  <c r="M55" i="160"/>
  <c r="M39" i="159"/>
  <c r="M61" i="159"/>
  <c r="D29" i="158"/>
  <c r="E29" i="158"/>
  <c r="E28" i="158" s="1"/>
  <c r="F29" i="158"/>
  <c r="G29" i="158"/>
  <c r="G28" i="158"/>
  <c r="H29" i="158"/>
  <c r="J29" i="158"/>
  <c r="J28" i="158" s="1"/>
  <c r="J27" i="158" s="1"/>
  <c r="K29" i="158"/>
  <c r="L29" i="158"/>
  <c r="L28" i="158" s="1"/>
  <c r="L27" i="158" s="1"/>
  <c r="M31" i="158"/>
  <c r="M37" i="158"/>
  <c r="M45" i="158"/>
  <c r="M52" i="158"/>
  <c r="M50" i="158"/>
  <c r="M54" i="158"/>
  <c r="M55" i="158"/>
  <c r="M56" i="158"/>
  <c r="M49" i="157"/>
  <c r="M51" i="157"/>
  <c r="M52" i="157"/>
  <c r="M50" i="157" s="1"/>
  <c r="M55" i="156"/>
  <c r="M56" i="156"/>
  <c r="M60" i="156"/>
  <c r="G29" i="155"/>
  <c r="G28" i="155"/>
  <c r="H29" i="155"/>
  <c r="M44" i="155"/>
  <c r="M56" i="155"/>
  <c r="M53" i="155"/>
  <c r="M58" i="155"/>
  <c r="M57" i="155"/>
  <c r="M36" i="153"/>
  <c r="M46" i="153"/>
  <c r="M48" i="153"/>
  <c r="M52" i="153"/>
  <c r="M36" i="151"/>
  <c r="M46" i="151"/>
  <c r="M41" i="151" s="1"/>
  <c r="M48" i="151"/>
  <c r="M52" i="151"/>
  <c r="M54" i="151"/>
  <c r="M38" i="150"/>
  <c r="M46" i="150"/>
  <c r="M48" i="150"/>
  <c r="M47" i="150"/>
  <c r="M52" i="150"/>
  <c r="M44" i="149"/>
  <c r="M52" i="149"/>
  <c r="M50" i="149"/>
  <c r="M56" i="149"/>
  <c r="M58" i="149"/>
  <c r="M40" i="146"/>
  <c r="M42" i="146"/>
  <c r="M41" i="146" s="1"/>
  <c r="M34" i="146" s="1"/>
  <c r="M31" i="140"/>
  <c r="M32" i="140"/>
  <c r="M36" i="140"/>
  <c r="M46" i="140"/>
  <c r="M56" i="140"/>
  <c r="M53" i="140"/>
  <c r="M58" i="140"/>
  <c r="M36" i="106"/>
  <c r="D29" i="105"/>
  <c r="E29" i="105"/>
  <c r="E28" i="105" s="1"/>
  <c r="E27" i="105" s="1"/>
  <c r="F29" i="105"/>
  <c r="G29" i="105"/>
  <c r="G28" i="105"/>
  <c r="G27" i="105" s="1"/>
  <c r="H29" i="105"/>
  <c r="J29" i="105"/>
  <c r="K29" i="105"/>
  <c r="L29" i="105"/>
  <c r="L28" i="105"/>
  <c r="L27" i="105" s="1"/>
  <c r="M36" i="105"/>
  <c r="M31" i="104"/>
  <c r="M32" i="104"/>
  <c r="M36" i="104"/>
  <c r="M46" i="104"/>
  <c r="M48" i="104"/>
  <c r="M52" i="104"/>
  <c r="M54" i="104"/>
  <c r="M53" i="104"/>
  <c r="M60" i="104"/>
  <c r="J29" i="103"/>
  <c r="K29" i="103"/>
  <c r="K28" i="103"/>
  <c r="M39" i="103"/>
  <c r="M54" i="103"/>
  <c r="M60" i="103"/>
  <c r="F29" i="102"/>
  <c r="L29" i="102"/>
  <c r="L28" i="102"/>
  <c r="L27" i="102" s="1"/>
  <c r="M31" i="102"/>
  <c r="M30" i="102" s="1"/>
  <c r="M29" i="102" s="1"/>
  <c r="M39" i="102"/>
  <c r="M43" i="102"/>
  <c r="M48" i="102"/>
  <c r="M49" i="102"/>
  <c r="M51" i="102"/>
  <c r="M50" i="102" s="1"/>
  <c r="M55" i="102"/>
  <c r="M59" i="102"/>
  <c r="M33" i="101"/>
  <c r="M35" i="101"/>
  <c r="M39" i="101"/>
  <c r="M43" i="101"/>
  <c r="M61" i="101"/>
  <c r="D29" i="100"/>
  <c r="H29" i="100"/>
  <c r="J29" i="100"/>
  <c r="M33" i="100"/>
  <c r="M35" i="100"/>
  <c r="M36" i="99"/>
  <c r="M40" i="99"/>
  <c r="H34" i="99"/>
  <c r="M52" i="99"/>
  <c r="M54" i="99"/>
  <c r="M60" i="99"/>
  <c r="E29" i="98"/>
  <c r="M40" i="98"/>
  <c r="M44" i="98"/>
  <c r="E30" i="4"/>
  <c r="G30" i="4"/>
  <c r="H30" i="4"/>
  <c r="J30" i="4"/>
  <c r="K30" i="4"/>
  <c r="L30" i="4"/>
  <c r="I33" i="4"/>
  <c r="I35" i="4"/>
  <c r="I37" i="4"/>
  <c r="I38" i="4"/>
  <c r="I40" i="4"/>
  <c r="E41" i="4"/>
  <c r="G41" i="4"/>
  <c r="J41" i="4"/>
  <c r="L41" i="4"/>
  <c r="M43" i="97"/>
  <c r="M41" i="97" s="1"/>
  <c r="I44" i="4"/>
  <c r="I46" i="4"/>
  <c r="E47" i="4"/>
  <c r="G47" i="4"/>
  <c r="J47" i="4"/>
  <c r="L47" i="4"/>
  <c r="I49" i="4"/>
  <c r="E50" i="4"/>
  <c r="G50" i="4"/>
  <c r="J50" i="4"/>
  <c r="L50" i="4"/>
  <c r="I52" i="4"/>
  <c r="E53" i="4"/>
  <c r="G53" i="4"/>
  <c r="J53" i="4"/>
  <c r="L53" i="4"/>
  <c r="I55" i="4"/>
  <c r="D57" i="4"/>
  <c r="F57" i="4"/>
  <c r="H57" i="4"/>
  <c r="K57" i="4"/>
  <c r="I58" i="4"/>
  <c r="I59" i="4"/>
  <c r="I61" i="4"/>
  <c r="D63" i="305"/>
  <c r="H63" i="207"/>
  <c r="E63" i="113"/>
  <c r="F63" i="305"/>
  <c r="F63" i="297"/>
  <c r="F63" i="295"/>
  <c r="F62" i="295" s="1"/>
  <c r="L63" i="104"/>
  <c r="D65" i="4"/>
  <c r="D63" i="113"/>
  <c r="D62" i="113"/>
  <c r="D63" i="111"/>
  <c r="D63" i="108"/>
  <c r="D62" i="108" s="1"/>
  <c r="D65" i="10"/>
  <c r="D63" i="304"/>
  <c r="L65" i="4"/>
  <c r="J65" i="4"/>
  <c r="G65" i="4"/>
  <c r="E65" i="4"/>
  <c r="E63" i="224"/>
  <c r="K63" i="223"/>
  <c r="G63" i="222"/>
  <c r="K63" i="221"/>
  <c r="G63" i="220"/>
  <c r="E63" i="220"/>
  <c r="K63" i="219"/>
  <c r="K62" i="219" s="1"/>
  <c r="F63" i="219"/>
  <c r="L63" i="218"/>
  <c r="J63" i="218"/>
  <c r="K63" i="217"/>
  <c r="K62" i="217"/>
  <c r="H63" i="217"/>
  <c r="H62" i="217"/>
  <c r="F63" i="217"/>
  <c r="F62" i="217"/>
  <c r="L63" i="216"/>
  <c r="G63" i="214"/>
  <c r="G62" i="214" s="1"/>
  <c r="K63" i="213"/>
  <c r="K63" i="211"/>
  <c r="L63" i="210"/>
  <c r="G63" i="210"/>
  <c r="G62" i="210"/>
  <c r="K63" i="209"/>
  <c r="L63" i="208"/>
  <c r="J63" i="208"/>
  <c r="J62" i="208" s="1"/>
  <c r="G63" i="208"/>
  <c r="G62" i="208" s="1"/>
  <c r="E63" i="208"/>
  <c r="K63" i="207"/>
  <c r="L63" i="204"/>
  <c r="K62" i="204"/>
  <c r="E63" i="202"/>
  <c r="H63" i="116"/>
  <c r="J63" i="113"/>
  <c r="G63" i="113"/>
  <c r="G63" i="111"/>
  <c r="E63" i="111"/>
  <c r="E62" i="111"/>
  <c r="G63" i="109"/>
  <c r="E63" i="109"/>
  <c r="K65" i="10"/>
  <c r="H65" i="10"/>
  <c r="F65" i="10"/>
  <c r="E65" i="10"/>
  <c r="K63" i="305"/>
  <c r="E63" i="298"/>
  <c r="E63" i="159"/>
  <c r="K63" i="148"/>
  <c r="K62" i="148" s="1"/>
  <c r="K27" i="148" s="1"/>
  <c r="E63" i="143"/>
  <c r="E62" i="143" s="1"/>
  <c r="I65" i="140"/>
  <c r="D68" i="4"/>
  <c r="K68" i="4"/>
  <c r="H68" i="4"/>
  <c r="F68" i="4"/>
  <c r="L68" i="10"/>
  <c r="J68" i="10"/>
  <c r="G68" i="10"/>
  <c r="E68" i="10"/>
  <c r="D71" i="4"/>
  <c r="K71" i="4"/>
  <c r="H71" i="4"/>
  <c r="F71" i="4"/>
  <c r="L71" i="10"/>
  <c r="J71" i="10"/>
  <c r="G71" i="10"/>
  <c r="E71" i="10"/>
  <c r="D77" i="4"/>
  <c r="K77" i="4"/>
  <c r="H77" i="4"/>
  <c r="F77" i="4"/>
  <c r="L77" i="10"/>
  <c r="J77" i="10"/>
  <c r="G77" i="10"/>
  <c r="E77" i="10"/>
  <c r="I64" i="4"/>
  <c r="M66" i="107"/>
  <c r="I65" i="142"/>
  <c r="I63" i="142" s="1"/>
  <c r="I62" i="142" s="1"/>
  <c r="I67" i="4"/>
  <c r="I68" i="226"/>
  <c r="I68" i="222"/>
  <c r="I68" i="218"/>
  <c r="I68" i="214"/>
  <c r="I68" i="210"/>
  <c r="I63" i="210"/>
  <c r="I62" i="210" s="1"/>
  <c r="I68" i="206"/>
  <c r="I63" i="206" s="1"/>
  <c r="I62" i="206" s="1"/>
  <c r="I68" i="202"/>
  <c r="I68" i="113"/>
  <c r="I68" i="109"/>
  <c r="I69" i="10"/>
  <c r="I68" i="302"/>
  <c r="I68" i="298"/>
  <c r="I63" i="298" s="1"/>
  <c r="I62" i="298" s="1"/>
  <c r="I68" i="294"/>
  <c r="I68" i="161"/>
  <c r="I63" i="161"/>
  <c r="I68" i="157"/>
  <c r="I68" i="153"/>
  <c r="I68" i="147"/>
  <c r="I68" i="139"/>
  <c r="I63" i="139" s="1"/>
  <c r="I62" i="139" s="1"/>
  <c r="I70" i="10"/>
  <c r="I72" i="4"/>
  <c r="I73" i="10"/>
  <c r="I74" i="4"/>
  <c r="I75" i="10"/>
  <c r="I76" i="4"/>
  <c r="M78" i="226"/>
  <c r="M78" i="225"/>
  <c r="M78" i="224"/>
  <c r="M78" i="223"/>
  <c r="M78" i="222"/>
  <c r="M78" i="221"/>
  <c r="M78" i="220"/>
  <c r="M78" i="219"/>
  <c r="M78" i="218"/>
  <c r="M78" i="217"/>
  <c r="M78" i="216"/>
  <c r="M78" i="215"/>
  <c r="M78" i="214"/>
  <c r="M78" i="213"/>
  <c r="M78" i="212"/>
  <c r="M78" i="211"/>
  <c r="M78" i="210"/>
  <c r="M78" i="209"/>
  <c r="M78" i="208"/>
  <c r="M78" i="207"/>
  <c r="M78" i="206"/>
  <c r="M78" i="205"/>
  <c r="M78" i="204"/>
  <c r="M78" i="203"/>
  <c r="M78" i="202"/>
  <c r="M78" i="116"/>
  <c r="M78" i="115"/>
  <c r="M78" i="114"/>
  <c r="M78" i="113"/>
  <c r="M78" i="112"/>
  <c r="M78" i="111"/>
  <c r="M78" i="110"/>
  <c r="M78" i="109"/>
  <c r="M78" i="10"/>
  <c r="M78" i="108"/>
  <c r="I78" i="10"/>
  <c r="M78" i="103"/>
  <c r="I79" i="4"/>
  <c r="M80" i="226"/>
  <c r="M80" i="225"/>
  <c r="M80" i="224"/>
  <c r="M80" i="223"/>
  <c r="M80" i="222"/>
  <c r="M80" i="221"/>
  <c r="M80" i="220"/>
  <c r="M80" i="219"/>
  <c r="M80" i="218"/>
  <c r="M80" i="217"/>
  <c r="M80" i="216"/>
  <c r="M80" i="215"/>
  <c r="M80" i="214"/>
  <c r="M80" i="213"/>
  <c r="M80" i="212"/>
  <c r="M80" i="211"/>
  <c r="M80" i="210"/>
  <c r="M80" i="209"/>
  <c r="M80" i="208"/>
  <c r="M80" i="207"/>
  <c r="M80" i="206"/>
  <c r="M80" i="205"/>
  <c r="M80" i="204"/>
  <c r="M80" i="203"/>
  <c r="M80" i="202"/>
  <c r="M80" i="116"/>
  <c r="M80" i="115"/>
  <c r="M80" i="114"/>
  <c r="M80" i="113"/>
  <c r="M80" i="112"/>
  <c r="M80" i="111"/>
  <c r="M80" i="110"/>
  <c r="M80" i="109"/>
  <c r="M80" i="108"/>
  <c r="I80" i="10"/>
  <c r="M80" i="103"/>
  <c r="I81" i="4"/>
  <c r="I81" i="10"/>
  <c r="M81" i="102"/>
  <c r="M81" i="101"/>
  <c r="M77" i="101" s="1"/>
  <c r="M81" i="100"/>
  <c r="M77" i="100" s="1"/>
  <c r="D87" i="61"/>
  <c r="I31" i="4"/>
  <c r="I63" i="113"/>
  <c r="I62" i="113" s="1"/>
  <c r="E62" i="208"/>
  <c r="G62" i="222"/>
  <c r="M53" i="102"/>
  <c r="D28" i="105"/>
  <c r="M50" i="150"/>
  <c r="K28" i="158"/>
  <c r="M57" i="305"/>
  <c r="K28" i="107"/>
  <c r="K27" i="107"/>
  <c r="L28" i="110"/>
  <c r="L27" i="110"/>
  <c r="E28" i="112"/>
  <c r="E28" i="114"/>
  <c r="E28" i="116"/>
  <c r="G28" i="205"/>
  <c r="F28" i="206"/>
  <c r="H28" i="214"/>
  <c r="H27" i="214" s="1"/>
  <c r="J28" i="216"/>
  <c r="J28" i="220"/>
  <c r="E28" i="226"/>
  <c r="E27" i="226" s="1"/>
  <c r="J29" i="42"/>
  <c r="G58" i="40"/>
  <c r="J59" i="33"/>
  <c r="I28" i="156"/>
  <c r="I62" i="103"/>
  <c r="I28" i="205"/>
  <c r="M53" i="305"/>
  <c r="K27" i="156"/>
  <c r="D27" i="147"/>
  <c r="M29" i="152"/>
  <c r="G23" i="22"/>
  <c r="M50" i="205"/>
  <c r="F24" i="30"/>
  <c r="F23" i="30"/>
  <c r="I28" i="99"/>
  <c r="I63" i="153"/>
  <c r="I62" i="153" s="1"/>
  <c r="L27" i="103"/>
  <c r="I62" i="152"/>
  <c r="E62" i="298"/>
  <c r="L62" i="204"/>
  <c r="D62" i="111"/>
  <c r="E28" i="98"/>
  <c r="M41" i="104"/>
  <c r="F28" i="105"/>
  <c r="M57" i="149"/>
  <c r="L28" i="114"/>
  <c r="L27" i="114"/>
  <c r="D28" i="115"/>
  <c r="E28" i="202"/>
  <c r="M30" i="203"/>
  <c r="M30" i="209"/>
  <c r="H28" i="213"/>
  <c r="M41" i="223"/>
  <c r="M66" i="10"/>
  <c r="K62" i="305"/>
  <c r="J62" i="113"/>
  <c r="E62" i="202"/>
  <c r="K62" i="211"/>
  <c r="K62" i="213"/>
  <c r="E62" i="220"/>
  <c r="E62" i="113"/>
  <c r="J28" i="103"/>
  <c r="M47" i="104"/>
  <c r="J28" i="105"/>
  <c r="M50" i="151"/>
  <c r="M50" i="153"/>
  <c r="M47" i="157"/>
  <c r="M53" i="160"/>
  <c r="M29" i="296"/>
  <c r="M41" i="303"/>
  <c r="E28" i="107"/>
  <c r="D28" i="109"/>
  <c r="H28" i="111"/>
  <c r="G28" i="111"/>
  <c r="M30" i="114"/>
  <c r="E28" i="115"/>
  <c r="F28" i="116"/>
  <c r="K28" i="202"/>
  <c r="F28" i="202"/>
  <c r="M47" i="203"/>
  <c r="D28" i="205"/>
  <c r="D27" i="205"/>
  <c r="E28" i="206"/>
  <c r="K28" i="210"/>
  <c r="D28" i="211"/>
  <c r="K28" i="217"/>
  <c r="K27" i="217" s="1"/>
  <c r="M41" i="220"/>
  <c r="F28" i="220"/>
  <c r="D28" i="220"/>
  <c r="D27" i="220" s="1"/>
  <c r="M53" i="224"/>
  <c r="D28" i="225"/>
  <c r="K30" i="248"/>
  <c r="J30" i="164"/>
  <c r="J30" i="37"/>
  <c r="H34" i="10"/>
  <c r="J59" i="174"/>
  <c r="L27" i="141"/>
  <c r="J27" i="99"/>
  <c r="F24" i="248"/>
  <c r="F22" i="248" s="1"/>
  <c r="I62" i="209"/>
  <c r="I62" i="112"/>
  <c r="K27" i="157"/>
  <c r="K27" i="305"/>
  <c r="E27" i="139"/>
  <c r="I62" i="145"/>
  <c r="M41" i="150"/>
  <c r="M41" i="153"/>
  <c r="G27" i="297"/>
  <c r="D27" i="302"/>
  <c r="G27" i="148"/>
  <c r="F23" i="28"/>
  <c r="F23" i="21"/>
  <c r="I28" i="113"/>
  <c r="I28" i="100"/>
  <c r="J58" i="22"/>
  <c r="I28" i="292"/>
  <c r="M47" i="299"/>
  <c r="I28" i="305"/>
  <c r="I28" i="301"/>
  <c r="I28" i="151"/>
  <c r="I28" i="217"/>
  <c r="J27" i="146"/>
  <c r="L27" i="207"/>
  <c r="I28" i="300"/>
  <c r="I28" i="210"/>
  <c r="I28" i="225"/>
  <c r="L27" i="221"/>
  <c r="E27" i="301"/>
  <c r="D27" i="149"/>
  <c r="E27" i="299"/>
  <c r="I62" i="205"/>
  <c r="I62" i="303"/>
  <c r="I62" i="291"/>
  <c r="I62" i="154"/>
  <c r="I62" i="150"/>
  <c r="I62" i="146"/>
  <c r="I62" i="137"/>
  <c r="E27" i="155"/>
  <c r="L27" i="161"/>
  <c r="H27" i="225"/>
  <c r="M34" i="150"/>
  <c r="E27" i="202"/>
  <c r="D27" i="115"/>
  <c r="E27" i="98"/>
  <c r="L62" i="215"/>
  <c r="M79" i="210"/>
  <c r="M79" i="209"/>
  <c r="M79" i="208"/>
  <c r="L27" i="140"/>
  <c r="J28" i="98"/>
  <c r="J27" i="98" s="1"/>
  <c r="M50" i="100"/>
  <c r="E28" i="106"/>
  <c r="M30" i="141"/>
  <c r="M30" i="143"/>
  <c r="L28" i="145"/>
  <c r="G28" i="149"/>
  <c r="F28" i="151"/>
  <c r="H28" i="153"/>
  <c r="M50" i="156"/>
  <c r="M50" i="159"/>
  <c r="M30" i="160"/>
  <c r="J28" i="291"/>
  <c r="K28" i="293"/>
  <c r="M57" i="295"/>
  <c r="E28" i="295"/>
  <c r="D28" i="299"/>
  <c r="M57" i="302"/>
  <c r="M47" i="303"/>
  <c r="M77" i="294"/>
  <c r="M77" i="298"/>
  <c r="M77" i="302"/>
  <c r="K62" i="99"/>
  <c r="E62" i="141"/>
  <c r="E62" i="149"/>
  <c r="E62" i="293"/>
  <c r="G62" i="302"/>
  <c r="D62" i="102"/>
  <c r="D62" i="140"/>
  <c r="D62" i="150"/>
  <c r="D62" i="161"/>
  <c r="F28" i="99"/>
  <c r="E28" i="104"/>
  <c r="I28" i="298"/>
  <c r="K28" i="161"/>
  <c r="D62" i="296"/>
  <c r="M47" i="138"/>
  <c r="M29" i="147"/>
  <c r="G62" i="139"/>
  <c r="M77" i="139"/>
  <c r="M77" i="147"/>
  <c r="M77" i="155"/>
  <c r="E62" i="151"/>
  <c r="G62" i="161"/>
  <c r="M41" i="139"/>
  <c r="G28" i="157"/>
  <c r="G27" i="157"/>
  <c r="L28" i="305"/>
  <c r="M53" i="304"/>
  <c r="K28" i="294"/>
  <c r="F62" i="109"/>
  <c r="H62" i="113"/>
  <c r="K62" i="212"/>
  <c r="L62" i="303"/>
  <c r="D28" i="300"/>
  <c r="I63" i="97"/>
  <c r="D28" i="141"/>
  <c r="M47" i="106"/>
  <c r="J62" i="152"/>
  <c r="D62" i="301"/>
  <c r="G62" i="143"/>
  <c r="G27" i="143" s="1"/>
  <c r="K62" i="146"/>
  <c r="K62" i="154"/>
  <c r="G62" i="159"/>
  <c r="E62" i="294"/>
  <c r="G62" i="298"/>
  <c r="K28" i="99"/>
  <c r="M47" i="105"/>
  <c r="M53" i="137"/>
  <c r="M41" i="138"/>
  <c r="E28" i="138"/>
  <c r="K28" i="142"/>
  <c r="D28" i="142"/>
  <c r="L28" i="144"/>
  <c r="E28" i="144"/>
  <c r="L28" i="146"/>
  <c r="E28" i="146"/>
  <c r="F28" i="154"/>
  <c r="H28" i="161"/>
  <c r="M53" i="292"/>
  <c r="M30" i="292"/>
  <c r="H28" i="296"/>
  <c r="M50" i="298"/>
  <c r="M57" i="160"/>
  <c r="M53" i="161"/>
  <c r="D28" i="301"/>
  <c r="K62" i="158"/>
  <c r="G62" i="292"/>
  <c r="D62" i="101"/>
  <c r="D62" i="109"/>
  <c r="I63" i="141"/>
  <c r="I62" i="141" s="1"/>
  <c r="L62" i="106"/>
  <c r="D62" i="303"/>
  <c r="F62" i="147"/>
  <c r="H62" i="161"/>
  <c r="I63" i="305"/>
  <c r="F62" i="104"/>
  <c r="J62" i="145"/>
  <c r="J62" i="147"/>
  <c r="F62" i="148"/>
  <c r="J62" i="153"/>
  <c r="L62" i="157"/>
  <c r="J62" i="161"/>
  <c r="H62" i="303"/>
  <c r="F62" i="213"/>
  <c r="F62" i="97"/>
  <c r="G62" i="103"/>
  <c r="G62" i="303"/>
  <c r="E28" i="147"/>
  <c r="J28" i="299"/>
  <c r="D28" i="291"/>
  <c r="J28" i="160"/>
  <c r="E28" i="159"/>
  <c r="G28" i="156"/>
  <c r="L28" i="155"/>
  <c r="E28" i="153"/>
  <c r="E28" i="150"/>
  <c r="K28" i="149"/>
  <c r="J28" i="143"/>
  <c r="K28" i="137"/>
  <c r="F28" i="106"/>
  <c r="J28" i="142"/>
  <c r="I34" i="155"/>
  <c r="I28" i="155"/>
  <c r="H62" i="100"/>
  <c r="F62" i="302"/>
  <c r="K62" i="151"/>
  <c r="H62" i="147"/>
  <c r="K62" i="302"/>
  <c r="M50" i="296"/>
  <c r="E62" i="295"/>
  <c r="H62" i="294"/>
  <c r="F62" i="292"/>
  <c r="K62" i="159"/>
  <c r="E62" i="154"/>
  <c r="G62" i="305"/>
  <c r="F28" i="226"/>
  <c r="I29" i="213"/>
  <c r="I34" i="224"/>
  <c r="M79" i="207"/>
  <c r="M79" i="206"/>
  <c r="M79" i="205"/>
  <c r="M79" i="204"/>
  <c r="M79" i="203"/>
  <c r="M79" i="202"/>
  <c r="M79" i="116"/>
  <c r="M79" i="115"/>
  <c r="M79" i="114"/>
  <c r="M79" i="113"/>
  <c r="M79" i="112"/>
  <c r="M79" i="111"/>
  <c r="M81" i="213"/>
  <c r="M81" i="212"/>
  <c r="M81" i="211"/>
  <c r="M81" i="210"/>
  <c r="M81" i="209"/>
  <c r="M81" i="208"/>
  <c r="M81" i="207"/>
  <c r="M81" i="206"/>
  <c r="M81" i="205"/>
  <c r="M81" i="204"/>
  <c r="M81" i="203"/>
  <c r="M81" i="202"/>
  <c r="M81" i="116"/>
  <c r="M81" i="115"/>
  <c r="M81" i="114"/>
  <c r="M81" i="113"/>
  <c r="M81" i="112"/>
  <c r="E28" i="100"/>
  <c r="J28" i="106"/>
  <c r="L28" i="137"/>
  <c r="M57" i="138"/>
  <c r="H28" i="141"/>
  <c r="M41" i="142"/>
  <c r="H28" i="143"/>
  <c r="M57" i="145"/>
  <c r="G28" i="145"/>
  <c r="L28" i="149"/>
  <c r="K28" i="151"/>
  <c r="L28" i="152"/>
  <c r="M30" i="153"/>
  <c r="D28" i="153"/>
  <c r="K28" i="155"/>
  <c r="M30" i="156"/>
  <c r="D28" i="156"/>
  <c r="M30" i="159"/>
  <c r="D28" i="159"/>
  <c r="H28" i="160"/>
  <c r="E28" i="291"/>
  <c r="M57" i="303"/>
  <c r="E28" i="304"/>
  <c r="H28" i="305"/>
  <c r="F62" i="103"/>
  <c r="H62" i="139"/>
  <c r="E62" i="207"/>
  <c r="L62" i="213"/>
  <c r="L62" i="302"/>
  <c r="G62" i="144"/>
  <c r="D62" i="142"/>
  <c r="F62" i="143"/>
  <c r="L62" i="297"/>
  <c r="L62" i="305"/>
  <c r="L27" i="305"/>
  <c r="H62" i="144"/>
  <c r="L62" i="147"/>
  <c r="F62" i="99"/>
  <c r="L62" i="101"/>
  <c r="J62" i="106"/>
  <c r="J27" i="106" s="1"/>
  <c r="K62" i="226"/>
  <c r="G62" i="301"/>
  <c r="J62" i="303"/>
  <c r="G62" i="104"/>
  <c r="K62" i="145"/>
  <c r="F62" i="149"/>
  <c r="F27" i="149"/>
  <c r="J62" i="150"/>
  <c r="L62" i="152"/>
  <c r="L62" i="160"/>
  <c r="G62" i="293"/>
  <c r="H62" i="216"/>
  <c r="G62" i="158"/>
  <c r="I63" i="144"/>
  <c r="I63" i="297"/>
  <c r="H28" i="294"/>
  <c r="I34" i="297"/>
  <c r="I34" i="111"/>
  <c r="F28" i="148"/>
  <c r="L28" i="139"/>
  <c r="H28" i="144"/>
  <c r="M30" i="148"/>
  <c r="L28" i="154"/>
  <c r="M41" i="161"/>
  <c r="E28" i="161"/>
  <c r="M47" i="298"/>
  <c r="M47" i="294"/>
  <c r="K62" i="144"/>
  <c r="M50" i="152"/>
  <c r="M30" i="304"/>
  <c r="H28" i="304"/>
  <c r="G28" i="298"/>
  <c r="L62" i="211"/>
  <c r="H62" i="140"/>
  <c r="E62" i="153"/>
  <c r="H62" i="156"/>
  <c r="J62" i="213"/>
  <c r="F62" i="139"/>
  <c r="E62" i="140"/>
  <c r="H62" i="299"/>
  <c r="J62" i="110"/>
  <c r="D28" i="296"/>
  <c r="I29" i="143"/>
  <c r="J28" i="294"/>
  <c r="G62" i="99"/>
  <c r="E62" i="137"/>
  <c r="F62" i="142"/>
  <c r="F62" i="106"/>
  <c r="L28" i="138"/>
  <c r="H28" i="147"/>
  <c r="I34" i="145"/>
  <c r="I34" i="153"/>
  <c r="F28" i="142"/>
  <c r="L62" i="105"/>
  <c r="I29" i="150"/>
  <c r="I34" i="291"/>
  <c r="I29" i="137"/>
  <c r="I34" i="299"/>
  <c r="I34" i="158"/>
  <c r="I63" i="295"/>
  <c r="M68" i="114"/>
  <c r="M71" i="209"/>
  <c r="M65" i="160"/>
  <c r="M71" i="146"/>
  <c r="M47" i="149"/>
  <c r="M65" i="305"/>
  <c r="M63" i="305" s="1"/>
  <c r="M65" i="302"/>
  <c r="M65" i="113"/>
  <c r="M65" i="106"/>
  <c r="M68" i="161"/>
  <c r="M68" i="295"/>
  <c r="M65" i="220"/>
  <c r="M71" i="298"/>
  <c r="M65" i="102"/>
  <c r="M47" i="144"/>
  <c r="M65" i="293"/>
  <c r="M65" i="142"/>
  <c r="M65" i="294"/>
  <c r="M71" i="301"/>
  <c r="I63" i="221"/>
  <c r="M71" i="105"/>
  <c r="I34" i="157"/>
  <c r="M65" i="301"/>
  <c r="M68" i="217"/>
  <c r="M68" i="112"/>
  <c r="M68" i="299"/>
  <c r="M68" i="160"/>
  <c r="M68" i="148"/>
  <c r="M68" i="98"/>
  <c r="M68" i="296"/>
  <c r="M68" i="149"/>
  <c r="M68" i="139"/>
  <c r="M71" i="219"/>
  <c r="M71" i="293"/>
  <c r="M71" i="208"/>
  <c r="M71" i="151"/>
  <c r="I34" i="204"/>
  <c r="M68" i="220"/>
  <c r="M68" i="304"/>
  <c r="M68" i="99"/>
  <c r="M71" i="113"/>
  <c r="M71" i="116"/>
  <c r="M65" i="98"/>
  <c r="I34" i="207"/>
  <c r="I34" i="216"/>
  <c r="I34" i="226"/>
  <c r="A11" i="118"/>
  <c r="I34" i="209"/>
  <c r="I29" i="140"/>
  <c r="I34" i="141"/>
  <c r="I29" i="141"/>
  <c r="I34" i="143"/>
  <c r="I34" i="149"/>
  <c r="I34" i="161"/>
  <c r="I29" i="109"/>
  <c r="I47" i="220"/>
  <c r="I57" i="221"/>
  <c r="I47" i="221"/>
  <c r="I57" i="222"/>
  <c r="I47" i="222"/>
  <c r="I57" i="223"/>
  <c r="I47" i="223"/>
  <c r="I57" i="224"/>
  <c r="M48" i="221"/>
  <c r="M49" i="221"/>
  <c r="M51" i="221"/>
  <c r="M52" i="221"/>
  <c r="M55" i="220"/>
  <c r="M56" i="220"/>
  <c r="M58" i="220"/>
  <c r="M59" i="220"/>
  <c r="M60" i="220"/>
  <c r="M61" i="220"/>
  <c r="D29" i="219"/>
  <c r="E29" i="219"/>
  <c r="K29" i="219"/>
  <c r="L29" i="219"/>
  <c r="M31" i="219"/>
  <c r="M32" i="219"/>
  <c r="M33" i="219"/>
  <c r="M35" i="219"/>
  <c r="M36" i="219"/>
  <c r="M37" i="219"/>
  <c r="M38" i="219"/>
  <c r="M39" i="219"/>
  <c r="M40" i="219"/>
  <c r="M42" i="219"/>
  <c r="M43" i="219"/>
  <c r="M44" i="219"/>
  <c r="M45" i="219"/>
  <c r="M46" i="219"/>
  <c r="M48" i="219"/>
  <c r="M49" i="219"/>
  <c r="M51" i="219"/>
  <c r="M52" i="219"/>
  <c r="M54" i="219"/>
  <c r="M55" i="219"/>
  <c r="M56" i="219"/>
  <c r="M58" i="219"/>
  <c r="M59" i="219"/>
  <c r="M60" i="219"/>
  <c r="M61" i="219"/>
  <c r="D29" i="218"/>
  <c r="E29" i="218"/>
  <c r="F29" i="218"/>
  <c r="G29" i="218"/>
  <c r="H29" i="218"/>
  <c r="J29" i="218"/>
  <c r="K29" i="218"/>
  <c r="K28" i="218" s="1"/>
  <c r="L29" i="218"/>
  <c r="M31" i="218"/>
  <c r="M32" i="218"/>
  <c r="M33" i="218"/>
  <c r="M35" i="218"/>
  <c r="M36" i="218"/>
  <c r="M37" i="218"/>
  <c r="M38" i="218"/>
  <c r="M39" i="218"/>
  <c r="M40" i="218"/>
  <c r="M42" i="218"/>
  <c r="M43" i="218"/>
  <c r="M44" i="218"/>
  <c r="M45" i="218"/>
  <c r="M46" i="218"/>
  <c r="M51" i="218"/>
  <c r="M52" i="218"/>
  <c r="G29" i="217"/>
  <c r="H29" i="217"/>
  <c r="F62" i="299"/>
  <c r="D63" i="225"/>
  <c r="H63" i="206"/>
  <c r="F63" i="115"/>
  <c r="E63" i="107"/>
  <c r="M76" i="226"/>
  <c r="M76" i="224"/>
  <c r="M76" i="222"/>
  <c r="M76" i="220"/>
  <c r="M76" i="218"/>
  <c r="M76" i="216"/>
  <c r="M76" i="214"/>
  <c r="M76" i="212"/>
  <c r="M76" i="210"/>
  <c r="M76" i="208"/>
  <c r="M76" i="206"/>
  <c r="M76" i="204"/>
  <c r="M76" i="202"/>
  <c r="M76" i="115"/>
  <c r="M76" i="113"/>
  <c r="M76" i="111"/>
  <c r="M76" i="225"/>
  <c r="M76" i="223"/>
  <c r="M76" i="221"/>
  <c r="M76" i="219"/>
  <c r="M76" i="217"/>
  <c r="M76" i="215"/>
  <c r="M76" i="213"/>
  <c r="M76" i="211"/>
  <c r="M76" i="209"/>
  <c r="M76" i="207"/>
  <c r="M76" i="205"/>
  <c r="M76" i="203"/>
  <c r="M76" i="116"/>
  <c r="M76" i="114"/>
  <c r="M76" i="112"/>
  <c r="M76" i="110"/>
  <c r="M81" i="111"/>
  <c r="F28" i="301"/>
  <c r="L27" i="153"/>
  <c r="F27" i="154"/>
  <c r="F62" i="208"/>
  <c r="K62" i="208"/>
  <c r="F62" i="209"/>
  <c r="F62" i="216"/>
  <c r="F28" i="210"/>
  <c r="D62" i="204"/>
  <c r="D62" i="226"/>
  <c r="L62" i="156"/>
  <c r="I63" i="213"/>
  <c r="G62" i="142"/>
  <c r="J62" i="295"/>
  <c r="J62" i="297"/>
  <c r="I29" i="215"/>
  <c r="G28" i="147"/>
  <c r="M65" i="211"/>
  <c r="G29" i="226"/>
  <c r="H29" i="226"/>
  <c r="M32" i="226"/>
  <c r="M33" i="226"/>
  <c r="M35" i="226"/>
  <c r="M36" i="226"/>
  <c r="M37" i="226"/>
  <c r="M38" i="226"/>
  <c r="M39" i="226"/>
  <c r="M40" i="226"/>
  <c r="M42" i="226"/>
  <c r="M43" i="226"/>
  <c r="M44" i="226"/>
  <c r="M45" i="226"/>
  <c r="M46" i="226"/>
  <c r="M42" i="225"/>
  <c r="M43" i="225"/>
  <c r="M44" i="225"/>
  <c r="M45" i="225"/>
  <c r="M46" i="225"/>
  <c r="M48" i="225"/>
  <c r="M49" i="225"/>
  <c r="M51" i="225"/>
  <c r="M52" i="225"/>
  <c r="M54" i="225"/>
  <c r="M55" i="225"/>
  <c r="M56" i="225"/>
  <c r="M58" i="225"/>
  <c r="M59" i="225"/>
  <c r="M60" i="225"/>
  <c r="M61" i="225"/>
  <c r="D29" i="224"/>
  <c r="E29" i="224"/>
  <c r="F29" i="224"/>
  <c r="G29" i="224"/>
  <c r="H29" i="224"/>
  <c r="J29" i="224"/>
  <c r="K29" i="224"/>
  <c r="L29" i="224"/>
  <c r="M31" i="224"/>
  <c r="M32" i="224"/>
  <c r="M33" i="224"/>
  <c r="M35" i="224"/>
  <c r="M36" i="224"/>
  <c r="M37" i="224"/>
  <c r="M38" i="224"/>
  <c r="M39" i="224"/>
  <c r="M40" i="224"/>
  <c r="M42" i="224"/>
  <c r="M43" i="224"/>
  <c r="M44" i="224"/>
  <c r="M45" i="224"/>
  <c r="M46" i="224"/>
  <c r="M48" i="224"/>
  <c r="M49" i="224"/>
  <c r="M51" i="224"/>
  <c r="M52" i="224"/>
  <c r="E29" i="223"/>
  <c r="F29" i="223"/>
  <c r="G29" i="223"/>
  <c r="H29" i="223"/>
  <c r="J29" i="223"/>
  <c r="K29" i="223"/>
  <c r="M58" i="214"/>
  <c r="M59" i="214"/>
  <c r="M60" i="214"/>
  <c r="M61" i="214"/>
  <c r="D29" i="213"/>
  <c r="E29" i="213"/>
  <c r="K29" i="213"/>
  <c r="L29" i="213"/>
  <c r="M31" i="213"/>
  <c r="M32" i="213"/>
  <c r="M33" i="213"/>
  <c r="M35" i="213"/>
  <c r="M36" i="213"/>
  <c r="M37" i="213"/>
  <c r="M38" i="213"/>
  <c r="M39" i="213"/>
  <c r="M40" i="213"/>
  <c r="M42" i="213"/>
  <c r="M43" i="213"/>
  <c r="M44" i="213"/>
  <c r="M45" i="213"/>
  <c r="M46" i="213"/>
  <c r="M48" i="213"/>
  <c r="M49" i="213"/>
  <c r="M54" i="213"/>
  <c r="M55" i="213"/>
  <c r="M56" i="213"/>
  <c r="M58" i="213"/>
  <c r="M59" i="213"/>
  <c r="M60" i="213"/>
  <c r="M61" i="213"/>
  <c r="D29" i="212"/>
  <c r="E29" i="212"/>
  <c r="F29" i="212"/>
  <c r="G29" i="212"/>
  <c r="H29" i="212"/>
  <c r="J29" i="212"/>
  <c r="K29" i="212"/>
  <c r="L29" i="212"/>
  <c r="M31" i="212"/>
  <c r="M32" i="212"/>
  <c r="M33" i="212"/>
  <c r="M35" i="212"/>
  <c r="M36" i="212"/>
  <c r="M37" i="212"/>
  <c r="M38" i="212"/>
  <c r="M39" i="212"/>
  <c r="M40" i="212"/>
  <c r="M42" i="212"/>
  <c r="M43" i="212"/>
  <c r="M44" i="212"/>
  <c r="M45" i="212"/>
  <c r="M46" i="212"/>
  <c r="M48" i="212"/>
  <c r="M49" i="212"/>
  <c r="M51" i="212"/>
  <c r="M52" i="212"/>
  <c r="G34" i="208"/>
  <c r="M42" i="208"/>
  <c r="M43" i="208"/>
  <c r="M44" i="208"/>
  <c r="M45" i="208"/>
  <c r="M46" i="208"/>
  <c r="M48" i="208"/>
  <c r="M49" i="208"/>
  <c r="M51" i="208"/>
  <c r="M52" i="208"/>
  <c r="M58" i="103"/>
  <c r="E63" i="213"/>
  <c r="J63" i="207"/>
  <c r="J63" i="10"/>
  <c r="F63" i="206"/>
  <c r="L63" i="205"/>
  <c r="H63" i="204"/>
  <c r="L63" i="203"/>
  <c r="L63" i="10" s="1"/>
  <c r="K63" i="113"/>
  <c r="J28" i="213"/>
  <c r="D28" i="223"/>
  <c r="I29" i="110"/>
  <c r="I29" i="112"/>
  <c r="I29" i="116"/>
  <c r="I34" i="215"/>
  <c r="I34" i="219"/>
  <c r="M56" i="103"/>
  <c r="D63" i="207"/>
  <c r="G63" i="207"/>
  <c r="E63" i="205"/>
  <c r="K63" i="202"/>
  <c r="G63" i="153"/>
  <c r="M81" i="226"/>
  <c r="M81" i="225"/>
  <c r="M81" i="224"/>
  <c r="M81" i="223"/>
  <c r="M81" i="222"/>
  <c r="M81" i="221"/>
  <c r="M81" i="220"/>
  <c r="M81" i="219"/>
  <c r="M81" i="218"/>
  <c r="M81" i="217"/>
  <c r="M81" i="216"/>
  <c r="M81" i="215"/>
  <c r="M81" i="214"/>
  <c r="J62" i="159"/>
  <c r="G62" i="219"/>
  <c r="F62" i="222"/>
  <c r="G62" i="209"/>
  <c r="F62" i="210"/>
  <c r="H62" i="210"/>
  <c r="G62" i="211"/>
  <c r="J62" i="211"/>
  <c r="J62" i="212"/>
  <c r="K62" i="220"/>
  <c r="E62" i="209"/>
  <c r="F62" i="108"/>
  <c r="J62" i="112"/>
  <c r="L62" i="112"/>
  <c r="L62" i="113"/>
  <c r="F62" i="114"/>
  <c r="E62" i="115"/>
  <c r="G62" i="115"/>
  <c r="G62" i="206"/>
  <c r="F28" i="217"/>
  <c r="I34" i="160"/>
  <c r="J28" i="210"/>
  <c r="J28" i="219"/>
  <c r="J28" i="226"/>
  <c r="M54" i="223"/>
  <c r="M55" i="223"/>
  <c r="M56" i="223"/>
  <c r="M58" i="223"/>
  <c r="M59" i="223"/>
  <c r="M60" i="223"/>
  <c r="M61" i="223"/>
  <c r="D29" i="222"/>
  <c r="E29" i="222"/>
  <c r="F29" i="222"/>
  <c r="G29" i="222"/>
  <c r="H29" i="222"/>
  <c r="J29" i="222"/>
  <c r="K29" i="222"/>
  <c r="L29" i="222"/>
  <c r="M31" i="222"/>
  <c r="M32" i="222"/>
  <c r="M33" i="222"/>
  <c r="M35" i="222"/>
  <c r="M36" i="222"/>
  <c r="M37" i="222"/>
  <c r="M38" i="222"/>
  <c r="M39" i="222"/>
  <c r="M40" i="222"/>
  <c r="M42" i="222"/>
  <c r="M43" i="222"/>
  <c r="M44" i="222"/>
  <c r="M45" i="222"/>
  <c r="M46" i="222"/>
  <c r="E29" i="221"/>
  <c r="F29" i="221"/>
  <c r="G29" i="221"/>
  <c r="H29" i="221"/>
  <c r="J29" i="221"/>
  <c r="K29" i="221"/>
  <c r="M51" i="217"/>
  <c r="M52" i="217"/>
  <c r="M54" i="217"/>
  <c r="M55" i="217"/>
  <c r="M56" i="217"/>
  <c r="M58" i="217"/>
  <c r="M59" i="217"/>
  <c r="M60" i="217"/>
  <c r="M61" i="217"/>
  <c r="D29" i="216"/>
  <c r="G29" i="216"/>
  <c r="M51" i="216"/>
  <c r="M54" i="216"/>
  <c r="M56" i="216"/>
  <c r="M59" i="216"/>
  <c r="M61" i="216"/>
  <c r="E29" i="215"/>
  <c r="L62" i="217"/>
  <c r="E62" i="223"/>
  <c r="H62" i="219"/>
  <c r="F62" i="223"/>
  <c r="K62" i="108"/>
  <c r="K62" i="112"/>
  <c r="M68" i="206"/>
  <c r="M68" i="97"/>
  <c r="M52" i="216"/>
  <c r="M55" i="216"/>
  <c r="M58" i="216"/>
  <c r="M60" i="216"/>
  <c r="D29" i="215"/>
  <c r="F29" i="215"/>
  <c r="M44" i="205"/>
  <c r="M60" i="205"/>
  <c r="D29" i="204"/>
  <c r="F29" i="204"/>
  <c r="H29" i="204"/>
  <c r="K29" i="204"/>
  <c r="M31" i="204"/>
  <c r="M33" i="204"/>
  <c r="E29" i="203"/>
  <c r="G29" i="203"/>
  <c r="J29" i="203"/>
  <c r="L29" i="203"/>
  <c r="M52" i="203"/>
  <c r="M40" i="205"/>
  <c r="M56" i="205"/>
  <c r="M61" i="205"/>
  <c r="E29" i="204"/>
  <c r="G29" i="204"/>
  <c r="J29" i="204"/>
  <c r="L29" i="204"/>
  <c r="M32" i="204"/>
  <c r="D29" i="203"/>
  <c r="F29" i="203"/>
  <c r="H29" i="203"/>
  <c r="K29" i="203"/>
  <c r="M51" i="203"/>
  <c r="M40" i="116"/>
  <c r="M42" i="116"/>
  <c r="M43" i="116"/>
  <c r="M44" i="116"/>
  <c r="M45" i="116"/>
  <c r="M46" i="116"/>
  <c r="M48" i="116"/>
  <c r="M49" i="116"/>
  <c r="M51" i="116"/>
  <c r="M51" i="115"/>
  <c r="M52" i="115"/>
  <c r="D29" i="113"/>
  <c r="E29" i="113"/>
  <c r="F29" i="113"/>
  <c r="F28" i="113" s="1"/>
  <c r="G29" i="113"/>
  <c r="H29" i="113"/>
  <c r="H28" i="113"/>
  <c r="J29" i="113"/>
  <c r="K29" i="113"/>
  <c r="L29" i="113"/>
  <c r="M31" i="113"/>
  <c r="M32" i="113"/>
  <c r="M36" i="113"/>
  <c r="M37" i="113"/>
  <c r="M38" i="113"/>
  <c r="M39" i="113"/>
  <c r="M40" i="113"/>
  <c r="K34" i="113"/>
  <c r="L29" i="97"/>
  <c r="D63" i="215"/>
  <c r="D63" i="110"/>
  <c r="D63" i="107"/>
  <c r="D63" i="159"/>
  <c r="H65" i="4"/>
  <c r="F65" i="4"/>
  <c r="E63" i="302"/>
  <c r="K63" i="140"/>
  <c r="L77" i="4"/>
  <c r="J77" i="4"/>
  <c r="M76" i="108"/>
  <c r="M80" i="99"/>
  <c r="M81" i="109"/>
  <c r="M81" i="108"/>
  <c r="M81" i="110"/>
  <c r="M81" i="104"/>
  <c r="D27" i="106"/>
  <c r="J27" i="293"/>
  <c r="D27" i="141"/>
  <c r="K27" i="302"/>
  <c r="M41" i="148"/>
  <c r="M47" i="304"/>
  <c r="K28" i="303"/>
  <c r="E28" i="302"/>
  <c r="J28" i="302"/>
  <c r="M47" i="302"/>
  <c r="M50" i="300"/>
  <c r="M41" i="298"/>
  <c r="H28" i="297"/>
  <c r="M29" i="294"/>
  <c r="M53" i="153"/>
  <c r="M41" i="147"/>
  <c r="M41" i="137"/>
  <c r="M77" i="157"/>
  <c r="M77" i="153"/>
  <c r="M77" i="149"/>
  <c r="M77" i="145"/>
  <c r="M77" i="141"/>
  <c r="M77" i="137"/>
  <c r="F27" i="155"/>
  <c r="E28" i="300"/>
  <c r="M50" i="148"/>
  <c r="M57" i="141"/>
  <c r="D62" i="138"/>
  <c r="D62" i="100"/>
  <c r="H62" i="104"/>
  <c r="I63" i="304"/>
  <c r="H28" i="299"/>
  <c r="M30" i="299"/>
  <c r="J28" i="297"/>
  <c r="M41" i="295"/>
  <c r="M41" i="294"/>
  <c r="M57" i="153"/>
  <c r="M57" i="100"/>
  <c r="I28" i="147"/>
  <c r="H28" i="301"/>
  <c r="M30" i="301"/>
  <c r="H28" i="104"/>
  <c r="M53" i="300"/>
  <c r="M57" i="298"/>
  <c r="F28" i="296"/>
  <c r="D28" i="154"/>
  <c r="H28" i="154"/>
  <c r="K28" i="148"/>
  <c r="G28" i="146"/>
  <c r="G28" i="144"/>
  <c r="M50" i="305"/>
  <c r="M50" i="294"/>
  <c r="M50" i="142"/>
  <c r="D28" i="146"/>
  <c r="M50" i="146"/>
  <c r="E28" i="142"/>
  <c r="G28" i="139"/>
  <c r="H28" i="157"/>
  <c r="J28" i="305"/>
  <c r="D28" i="304"/>
  <c r="M53" i="147"/>
  <c r="K62" i="142"/>
  <c r="G62" i="151"/>
  <c r="K62" i="291"/>
  <c r="K62" i="299"/>
  <c r="D62" i="294"/>
  <c r="M47" i="293"/>
  <c r="F28" i="304"/>
  <c r="G28" i="303"/>
  <c r="J28" i="157"/>
  <c r="F28" i="298"/>
  <c r="G28" i="305"/>
  <c r="F62" i="298"/>
  <c r="F62" i="294"/>
  <c r="J62" i="160"/>
  <c r="E62" i="156"/>
  <c r="G62" i="156"/>
  <c r="F62" i="153"/>
  <c r="E62" i="152"/>
  <c r="H62" i="149"/>
  <c r="H62" i="98"/>
  <c r="J62" i="304"/>
  <c r="J62" i="296"/>
  <c r="J62" i="301"/>
  <c r="E62" i="106"/>
  <c r="J62" i="102"/>
  <c r="E62" i="102"/>
  <c r="L62" i="138"/>
  <c r="K62" i="102"/>
  <c r="F62" i="102"/>
  <c r="E62" i="101"/>
  <c r="D62" i="151"/>
  <c r="D62" i="145"/>
  <c r="D62" i="143"/>
  <c r="D62" i="105"/>
  <c r="K62" i="298"/>
  <c r="F62" i="150"/>
  <c r="F62" i="146"/>
  <c r="F62" i="144"/>
  <c r="H62" i="141"/>
  <c r="I63" i="301"/>
  <c r="I63" i="293"/>
  <c r="I63" i="148"/>
  <c r="G62" i="98"/>
  <c r="L62" i="144"/>
  <c r="L62" i="102"/>
  <c r="D62" i="158"/>
  <c r="D62" i="155"/>
  <c r="D62" i="139"/>
  <c r="J62" i="157"/>
  <c r="G62" i="155"/>
  <c r="G62" i="149"/>
  <c r="K62" i="98"/>
  <c r="F62" i="304"/>
  <c r="H62" i="143"/>
  <c r="J62" i="101"/>
  <c r="H62" i="99"/>
  <c r="L62" i="294"/>
  <c r="I63" i="104"/>
  <c r="I63" i="158"/>
  <c r="H62" i="304"/>
  <c r="E62" i="150"/>
  <c r="I63" i="105"/>
  <c r="D62" i="292"/>
  <c r="J62" i="149"/>
  <c r="J62" i="141"/>
  <c r="J62" i="137"/>
  <c r="L62" i="98"/>
  <c r="H62" i="296"/>
  <c r="I63" i="299"/>
  <c r="K62" i="155"/>
  <c r="H62" i="297"/>
  <c r="I34" i="137"/>
  <c r="F62" i="137"/>
  <c r="L62" i="151"/>
  <c r="J62" i="116"/>
  <c r="I34" i="294"/>
  <c r="E62" i="108"/>
  <c r="E62" i="112"/>
  <c r="L62" i="209"/>
  <c r="K62" i="210"/>
  <c r="E62" i="215"/>
  <c r="J62" i="221"/>
  <c r="H62" i="222"/>
  <c r="H62" i="226"/>
  <c r="M68" i="302"/>
  <c r="M68" i="157"/>
  <c r="I34" i="105"/>
  <c r="M71" i="114"/>
  <c r="M71" i="153"/>
  <c r="M71" i="99"/>
  <c r="I34" i="109"/>
  <c r="I63" i="138"/>
  <c r="F62" i="207"/>
  <c r="F62" i="211"/>
  <c r="F62" i="215"/>
  <c r="E62" i="221"/>
  <c r="E62" i="222"/>
  <c r="E62" i="225"/>
  <c r="D62" i="221"/>
  <c r="H62" i="145"/>
  <c r="F62" i="111"/>
  <c r="M65" i="205"/>
  <c r="M65" i="148"/>
  <c r="M65" i="159"/>
  <c r="M65" i="143"/>
  <c r="M71" i="144"/>
  <c r="M68" i="106"/>
  <c r="I63" i="217"/>
  <c r="I63" i="225"/>
  <c r="D62" i="206"/>
  <c r="F28" i="224"/>
  <c r="M65" i="299"/>
  <c r="M47" i="139"/>
  <c r="M47" i="152"/>
  <c r="K62" i="111"/>
  <c r="I34" i="302"/>
  <c r="I34" i="304"/>
  <c r="M65" i="223"/>
  <c r="M65" i="217"/>
  <c r="M65" i="207"/>
  <c r="M65" i="292"/>
  <c r="M68" i="298"/>
  <c r="M68" i="294"/>
  <c r="M68" i="153"/>
  <c r="M68" i="147"/>
  <c r="M68" i="141"/>
  <c r="M68" i="137"/>
  <c r="M68" i="103"/>
  <c r="M71" i="207"/>
  <c r="M71" i="303"/>
  <c r="M71" i="158"/>
  <c r="M71" i="220"/>
  <c r="M71" i="111"/>
  <c r="M71" i="161"/>
  <c r="M71" i="139"/>
  <c r="F62" i="300"/>
  <c r="M68" i="222"/>
  <c r="M68" i="212"/>
  <c r="M68" i="109"/>
  <c r="M68" i="155"/>
  <c r="M68" i="143"/>
  <c r="M68" i="221"/>
  <c r="M71" i="224"/>
  <c r="M65" i="226"/>
  <c r="M71" i="210"/>
  <c r="M71" i="294"/>
  <c r="M71" i="217"/>
  <c r="M71" i="297"/>
  <c r="E62" i="303"/>
  <c r="I29" i="303"/>
  <c r="M65" i="116"/>
  <c r="M68" i="208"/>
  <c r="I34" i="114"/>
  <c r="I34" i="206"/>
  <c r="L62" i="99"/>
  <c r="M71" i="291"/>
  <c r="I29" i="211"/>
  <c r="M68" i="202"/>
  <c r="I29" i="291"/>
  <c r="I29" i="293"/>
  <c r="G29" i="215"/>
  <c r="H29" i="215"/>
  <c r="J29" i="215"/>
  <c r="K29" i="215"/>
  <c r="L29" i="215"/>
  <c r="M31" i="215"/>
  <c r="M32" i="215"/>
  <c r="M33" i="215"/>
  <c r="K34" i="215"/>
  <c r="G34" i="215"/>
  <c r="M52" i="206"/>
  <c r="M50" i="206" s="1"/>
  <c r="M54" i="206"/>
  <c r="M60" i="206"/>
  <c r="M58" i="109"/>
  <c r="M59" i="109"/>
  <c r="M60" i="109"/>
  <c r="M61" i="109"/>
  <c r="D29" i="108"/>
  <c r="E29" i="108"/>
  <c r="F29" i="108"/>
  <c r="G29" i="108"/>
  <c r="H29" i="108"/>
  <c r="J29" i="108"/>
  <c r="K29" i="108"/>
  <c r="L29" i="108"/>
  <c r="M31" i="108"/>
  <c r="M32" i="108"/>
  <c r="M33" i="108"/>
  <c r="M35" i="108"/>
  <c r="M36" i="108"/>
  <c r="M37" i="108"/>
  <c r="M38" i="108"/>
  <c r="M39" i="108"/>
  <c r="M40" i="108"/>
  <c r="M42" i="108"/>
  <c r="M43" i="108"/>
  <c r="M44" i="108"/>
  <c r="M45" i="108"/>
  <c r="M46" i="108"/>
  <c r="M51" i="108"/>
  <c r="M52" i="108"/>
  <c r="M54" i="108"/>
  <c r="M55" i="108"/>
  <c r="M56" i="108"/>
  <c r="M58" i="108"/>
  <c r="M59" i="108"/>
  <c r="M60" i="108"/>
  <c r="M61" i="108"/>
  <c r="H29" i="102"/>
  <c r="J29" i="102"/>
  <c r="M33" i="102"/>
  <c r="M35" i="102"/>
  <c r="M36" i="102"/>
  <c r="M37" i="102"/>
  <c r="M45" i="102"/>
  <c r="M38" i="99"/>
  <c r="M42" i="99"/>
  <c r="M56" i="99"/>
  <c r="M58" i="99"/>
  <c r="G29" i="98"/>
  <c r="K29" i="98"/>
  <c r="M32" i="98"/>
  <c r="M36" i="98"/>
  <c r="M46" i="98"/>
  <c r="M48" i="98"/>
  <c r="D63" i="219"/>
  <c r="D63" i="211"/>
  <c r="D63" i="116"/>
  <c r="K63" i="293"/>
  <c r="G63" i="145"/>
  <c r="L68" i="4"/>
  <c r="J68" i="4"/>
  <c r="J71" i="4"/>
  <c r="L71" i="4"/>
  <c r="M76" i="109"/>
  <c r="M78" i="99"/>
  <c r="M77" i="99"/>
  <c r="M79" i="226"/>
  <c r="M79" i="225"/>
  <c r="M79" i="224"/>
  <c r="M79" i="223"/>
  <c r="M79" i="222"/>
  <c r="M79" i="221"/>
  <c r="M77" i="221" s="1"/>
  <c r="M79" i="220"/>
  <c r="M79" i="219"/>
  <c r="M79" i="218"/>
  <c r="M79" i="217"/>
  <c r="M79" i="216"/>
  <c r="M79" i="215"/>
  <c r="M79" i="214"/>
  <c r="M79" i="213"/>
  <c r="M77" i="213"/>
  <c r="M79" i="212"/>
  <c r="M79" i="211"/>
  <c r="D36" i="246"/>
  <c r="D30" i="246"/>
  <c r="J36" i="245"/>
  <c r="J30" i="245"/>
  <c r="D36" i="243"/>
  <c r="D30" i="243" s="1"/>
  <c r="D65" i="243"/>
  <c r="D64" i="243" s="1"/>
  <c r="J36" i="242"/>
  <c r="J30" i="242" s="1"/>
  <c r="I65" i="241"/>
  <c r="I64" i="241" s="1"/>
  <c r="J36" i="240"/>
  <c r="J30" i="240" s="1"/>
  <c r="I36" i="239"/>
  <c r="I30" i="239" s="1"/>
  <c r="J36" i="237"/>
  <c r="I36" i="236"/>
  <c r="I30" i="236"/>
  <c r="I65" i="236"/>
  <c r="I64" i="236"/>
  <c r="J30" i="235"/>
  <c r="J28" i="235"/>
  <c r="J30" i="233"/>
  <c r="I30" i="232"/>
  <c r="D22" i="5"/>
  <c r="D43" i="5"/>
  <c r="J52" i="5"/>
  <c r="I73" i="5"/>
  <c r="D31" i="61"/>
  <c r="D30" i="61"/>
  <c r="D32" i="5"/>
  <c r="I43" i="5"/>
  <c r="I36" i="61"/>
  <c r="D55" i="5"/>
  <c r="D67" i="5"/>
  <c r="J73" i="5"/>
  <c r="D36" i="244"/>
  <c r="D30" i="244" s="1"/>
  <c r="I36" i="243"/>
  <c r="D36" i="242"/>
  <c r="D30" i="242"/>
  <c r="I65" i="240"/>
  <c r="I64" i="240"/>
  <c r="I28" i="240"/>
  <c r="K22" i="240" s="1"/>
  <c r="L22" i="240" s="1"/>
  <c r="D36" i="238"/>
  <c r="I65" i="238"/>
  <c r="I64" i="238" s="1"/>
  <c r="I36" i="237"/>
  <c r="J36" i="236"/>
  <c r="J30" i="236"/>
  <c r="J28" i="236" s="1"/>
  <c r="D36" i="235"/>
  <c r="J36" i="75"/>
  <c r="D65" i="73"/>
  <c r="D64" i="73" s="1"/>
  <c r="D36" i="72"/>
  <c r="D88" i="5"/>
  <c r="I65" i="245"/>
  <c r="I64" i="245"/>
  <c r="I36" i="72"/>
  <c r="D36" i="71"/>
  <c r="J36" i="71"/>
  <c r="J36" i="70"/>
  <c r="I36" i="69"/>
  <c r="D36" i="67"/>
  <c r="J36" i="65"/>
  <c r="J30" i="65"/>
  <c r="I30" i="246"/>
  <c r="J30" i="246"/>
  <c r="I65" i="246"/>
  <c r="I64" i="246"/>
  <c r="D36" i="245"/>
  <c r="D30" i="245"/>
  <c r="I36" i="245"/>
  <c r="I30" i="245"/>
  <c r="I28" i="245" s="1"/>
  <c r="K22" i="245" s="1"/>
  <c r="L22" i="245" s="1"/>
  <c r="J65" i="245"/>
  <c r="J64" i="245" s="1"/>
  <c r="D65" i="244"/>
  <c r="D64" i="244" s="1"/>
  <c r="J65" i="244"/>
  <c r="J64" i="244" s="1"/>
  <c r="J36" i="243"/>
  <c r="J30" i="243" s="1"/>
  <c r="J28" i="243" s="1"/>
  <c r="D65" i="74"/>
  <c r="D64" i="74"/>
  <c r="J36" i="66"/>
  <c r="J30" i="66"/>
  <c r="J28" i="66" s="1"/>
  <c r="D36" i="64"/>
  <c r="J36" i="64"/>
  <c r="J36" i="63"/>
  <c r="J36" i="73"/>
  <c r="J30" i="73"/>
  <c r="J28" i="73" s="1"/>
  <c r="D36" i="241"/>
  <c r="D65" i="240"/>
  <c r="D64" i="240"/>
  <c r="D36" i="239"/>
  <c r="D30" i="239"/>
  <c r="D28" i="239" s="1"/>
  <c r="I65" i="239"/>
  <c r="I64" i="239" s="1"/>
  <c r="I36" i="238"/>
  <c r="D64" i="43"/>
  <c r="D63" i="43" s="1"/>
  <c r="D35" i="42"/>
  <c r="K35" i="42"/>
  <c r="M35" i="42"/>
  <c r="M64" i="42"/>
  <c r="M63" i="42"/>
  <c r="J35" i="47"/>
  <c r="J64" i="47"/>
  <c r="J63" i="47" s="1"/>
  <c r="M29" i="287"/>
  <c r="L48" i="3"/>
  <c r="M58" i="3"/>
  <c r="K64" i="47"/>
  <c r="K63" i="47"/>
  <c r="M64" i="47"/>
  <c r="M63" i="47"/>
  <c r="D64" i="47"/>
  <c r="D63" i="47"/>
  <c r="M35" i="46"/>
  <c r="K64" i="46"/>
  <c r="K63" i="46" s="1"/>
  <c r="M64" i="46"/>
  <c r="M63" i="46" s="1"/>
  <c r="D72" i="3"/>
  <c r="J64" i="45"/>
  <c r="J63" i="45"/>
  <c r="L64" i="45"/>
  <c r="L63" i="45"/>
  <c r="J35" i="44"/>
  <c r="D29" i="42"/>
  <c r="L35" i="41"/>
  <c r="L29" i="41"/>
  <c r="M35" i="41"/>
  <c r="M29" i="41"/>
  <c r="M27" i="41" s="1"/>
  <c r="M54" i="3"/>
  <c r="D78" i="3"/>
  <c r="K35" i="286"/>
  <c r="A11" i="70"/>
  <c r="A11" i="65"/>
  <c r="A11" i="5"/>
  <c r="A11" i="232"/>
  <c r="A11" i="235"/>
  <c r="A11" i="240"/>
  <c r="D29" i="279"/>
  <c r="M35" i="47"/>
  <c r="M42" i="3"/>
  <c r="K51" i="3"/>
  <c r="D58" i="3"/>
  <c r="J69" i="3"/>
  <c r="M72" i="3"/>
  <c r="D21" i="3"/>
  <c r="J42" i="3"/>
  <c r="K48" i="3"/>
  <c r="D54" i="3"/>
  <c r="L58" i="3"/>
  <c r="L66" i="3"/>
  <c r="L64" i="41"/>
  <c r="L63" i="41"/>
  <c r="L27" i="41" s="1"/>
  <c r="J72" i="3"/>
  <c r="M78" i="3"/>
  <c r="A11" i="73"/>
  <c r="A11" i="233"/>
  <c r="A11" i="61"/>
  <c r="A11" i="234"/>
  <c r="A11" i="246"/>
  <c r="A11" i="68"/>
  <c r="A11" i="75"/>
  <c r="A11" i="260" s="1"/>
  <c r="A11" i="69"/>
  <c r="A11" i="239"/>
  <c r="L35" i="47"/>
  <c r="J29" i="45"/>
  <c r="J27" i="45"/>
  <c r="G49" i="124" s="1"/>
  <c r="A11" i="243"/>
  <c r="J29" i="285"/>
  <c r="M31" i="3"/>
  <c r="L31" i="3"/>
  <c r="L29" i="45"/>
  <c r="L27" i="45" s="1"/>
  <c r="D35" i="285"/>
  <c r="K35" i="285"/>
  <c r="K29" i="285"/>
  <c r="D64" i="45"/>
  <c r="D63" i="45"/>
  <c r="L29" i="43"/>
  <c r="M35" i="288"/>
  <c r="M29" i="288" s="1"/>
  <c r="M27" i="288"/>
  <c r="D35" i="287"/>
  <c r="D29" i="287"/>
  <c r="D27" i="287" s="1"/>
  <c r="M35" i="285"/>
  <c r="M29" i="285" s="1"/>
  <c r="M64" i="285"/>
  <c r="M63" i="285" s="1"/>
  <c r="M27" i="285" s="1"/>
  <c r="M35" i="284"/>
  <c r="D64" i="283"/>
  <c r="D63" i="283" s="1"/>
  <c r="M35" i="281"/>
  <c r="L35" i="281"/>
  <c r="J35" i="60"/>
  <c r="J29" i="60" s="1"/>
  <c r="L35" i="58"/>
  <c r="L29" i="58" s="1"/>
  <c r="L27" i="58"/>
  <c r="L35" i="51"/>
  <c r="L35" i="49"/>
  <c r="L29" i="49" s="1"/>
  <c r="J64" i="48"/>
  <c r="J63" i="48" s="1"/>
  <c r="L64" i="48"/>
  <c r="L63" i="48" s="1"/>
  <c r="L64" i="46"/>
  <c r="L63" i="46" s="1"/>
  <c r="K64" i="45"/>
  <c r="K63" i="45" s="1"/>
  <c r="M64" i="45"/>
  <c r="M63" i="45" s="1"/>
  <c r="L64" i="43"/>
  <c r="L63" i="43" s="1"/>
  <c r="D64" i="42"/>
  <c r="D63" i="42" s="1"/>
  <c r="D35" i="41"/>
  <c r="J64" i="41"/>
  <c r="J63" i="41"/>
  <c r="F30" i="274"/>
  <c r="J37" i="274"/>
  <c r="J64" i="270"/>
  <c r="F59" i="264"/>
  <c r="J61" i="264"/>
  <c r="J67" i="263"/>
  <c r="J30" i="275"/>
  <c r="G59" i="31"/>
  <c r="G58" i="31" s="1"/>
  <c r="J61" i="31"/>
  <c r="J37" i="270"/>
  <c r="J49" i="270"/>
  <c r="J53" i="270"/>
  <c r="E59" i="270"/>
  <c r="E58" i="270"/>
  <c r="I59" i="270"/>
  <c r="I58" i="270"/>
  <c r="I23" i="270" s="1"/>
  <c r="J37" i="269"/>
  <c r="J46" i="269"/>
  <c r="J49" i="269"/>
  <c r="J53" i="269"/>
  <c r="E59" i="269"/>
  <c r="E58" i="269" s="1"/>
  <c r="J61" i="265"/>
  <c r="J49" i="264"/>
  <c r="D59" i="263"/>
  <c r="D58" i="263" s="1"/>
  <c r="D23" i="263" s="1"/>
  <c r="F59" i="263"/>
  <c r="I59" i="263"/>
  <c r="I58" i="263"/>
  <c r="J37" i="177"/>
  <c r="E59" i="177"/>
  <c r="E58" i="177" s="1"/>
  <c r="J73" i="177"/>
  <c r="J78" i="174"/>
  <c r="J83" i="167"/>
  <c r="J43" i="166"/>
  <c r="J49" i="166"/>
  <c r="I58" i="166"/>
  <c r="I23" i="166"/>
  <c r="J73" i="166"/>
  <c r="J83" i="165"/>
  <c r="J43" i="164"/>
  <c r="J49" i="164"/>
  <c r="J73" i="164"/>
  <c r="J67" i="24"/>
  <c r="I30" i="275"/>
  <c r="J30" i="176"/>
  <c r="J30" i="277"/>
  <c r="F58" i="26"/>
  <c r="F23" i="26" s="1"/>
  <c r="J23" i="26" s="1"/>
  <c r="J53" i="31"/>
  <c r="J37" i="24"/>
  <c r="J46" i="277"/>
  <c r="J61" i="277"/>
  <c r="J64" i="277"/>
  <c r="D58" i="276"/>
  <c r="J43" i="275"/>
  <c r="J49" i="272"/>
  <c r="J53" i="272"/>
  <c r="I58" i="272"/>
  <c r="J64" i="271"/>
  <c r="J61" i="268"/>
  <c r="J64" i="268"/>
  <c r="J64" i="267"/>
  <c r="J83" i="267"/>
  <c r="D59" i="266"/>
  <c r="D58" i="266"/>
  <c r="G59" i="266"/>
  <c r="G58" i="266"/>
  <c r="J53" i="265"/>
  <c r="I58" i="265"/>
  <c r="I23" i="265" s="1"/>
  <c r="J64" i="174"/>
  <c r="J83" i="174"/>
  <c r="J37" i="173"/>
  <c r="J43" i="173"/>
  <c r="J49" i="173"/>
  <c r="J79" i="173"/>
  <c r="J43" i="170"/>
  <c r="J73" i="170"/>
  <c r="J43" i="168"/>
  <c r="J79" i="168"/>
  <c r="E58" i="163"/>
  <c r="J79" i="163"/>
  <c r="J64" i="40"/>
  <c r="J64" i="38"/>
  <c r="J46" i="33"/>
  <c r="E59" i="31"/>
  <c r="E58" i="31"/>
  <c r="J64" i="31"/>
  <c r="J43" i="30"/>
  <c r="J46" i="24"/>
  <c r="J53" i="24"/>
  <c r="G58" i="23"/>
  <c r="I58" i="23"/>
  <c r="F58" i="277"/>
  <c r="J59" i="277"/>
  <c r="H58" i="30"/>
  <c r="J59" i="30"/>
  <c r="F58" i="168"/>
  <c r="J58" i="168"/>
  <c r="J59" i="168"/>
  <c r="D24" i="270"/>
  <c r="D23" i="270" s="1"/>
  <c r="H24" i="172"/>
  <c r="G58" i="35"/>
  <c r="F58" i="36"/>
  <c r="G58" i="32"/>
  <c r="G23" i="32"/>
  <c r="J25" i="170"/>
  <c r="J79" i="164"/>
  <c r="F78" i="164"/>
  <c r="J78" i="164"/>
  <c r="J79" i="24"/>
  <c r="F78" i="24"/>
  <c r="J59" i="268"/>
  <c r="H26" i="1"/>
  <c r="I79" i="1"/>
  <c r="J26" i="275"/>
  <c r="J26" i="277"/>
  <c r="J61" i="273"/>
  <c r="J26" i="273"/>
  <c r="J73" i="277"/>
  <c r="J49" i="276"/>
  <c r="E58" i="276"/>
  <c r="J73" i="276"/>
  <c r="J46" i="275"/>
  <c r="J73" i="275"/>
  <c r="F58" i="273"/>
  <c r="F23" i="273"/>
  <c r="J64" i="273"/>
  <c r="J67" i="273"/>
  <c r="J37" i="272"/>
  <c r="E59" i="272"/>
  <c r="E58" i="272" s="1"/>
  <c r="J43" i="271"/>
  <c r="H59" i="271"/>
  <c r="J59" i="271"/>
  <c r="J73" i="269"/>
  <c r="I58" i="268"/>
  <c r="J53" i="267"/>
  <c r="J83" i="265"/>
  <c r="J26" i="264"/>
  <c r="J43" i="264"/>
  <c r="D59" i="177"/>
  <c r="D58" i="177"/>
  <c r="J43" i="176"/>
  <c r="J46" i="175"/>
  <c r="J53" i="175"/>
  <c r="J37" i="174"/>
  <c r="J73" i="172"/>
  <c r="F78" i="172"/>
  <c r="J83" i="172"/>
  <c r="J25" i="171"/>
  <c r="J73" i="171"/>
  <c r="F78" i="171"/>
  <c r="J78" i="171" s="1"/>
  <c r="J83" i="171"/>
  <c r="H30" i="170"/>
  <c r="H24" i="170"/>
  <c r="H23" i="170" s="1"/>
  <c r="F58" i="170"/>
  <c r="J58" i="170" s="1"/>
  <c r="J64" i="170"/>
  <c r="J79" i="170"/>
  <c r="I58" i="169"/>
  <c r="J73" i="169"/>
  <c r="J83" i="169"/>
  <c r="J43" i="163"/>
  <c r="H30" i="30"/>
  <c r="J79" i="169"/>
  <c r="J64" i="168"/>
  <c r="J83" i="168"/>
  <c r="J49" i="163"/>
  <c r="F58" i="163"/>
  <c r="J37" i="40"/>
  <c r="J83" i="39"/>
  <c r="J43" i="38"/>
  <c r="J73" i="21"/>
  <c r="J79" i="36"/>
  <c r="J37" i="33"/>
  <c r="J64" i="33"/>
  <c r="J83" i="33"/>
  <c r="J49" i="32"/>
  <c r="J73" i="32"/>
  <c r="J83" i="32"/>
  <c r="J37" i="31"/>
  <c r="J61" i="29"/>
  <c r="J64" i="29"/>
  <c r="J37" i="28"/>
  <c r="E58" i="28"/>
  <c r="J46" i="26"/>
  <c r="I59" i="26"/>
  <c r="I58" i="26"/>
  <c r="J78" i="26"/>
  <c r="J61" i="25"/>
  <c r="F59" i="24"/>
  <c r="H59" i="24"/>
  <c r="H58" i="24" s="1"/>
  <c r="J73" i="24"/>
  <c r="J46" i="23"/>
  <c r="J53" i="23"/>
  <c r="H58" i="23"/>
  <c r="H23" i="23"/>
  <c r="J67" i="23"/>
  <c r="J37" i="22"/>
  <c r="J43" i="22"/>
  <c r="A11" i="242"/>
  <c r="A11" i="66"/>
  <c r="A11" i="63"/>
  <c r="A11" i="236"/>
  <c r="A11" i="241"/>
  <c r="J59" i="275"/>
  <c r="G24" i="171"/>
  <c r="G23" i="171" s="1"/>
  <c r="J23" i="171" s="1"/>
  <c r="H24" i="171"/>
  <c r="J73" i="176"/>
  <c r="I30" i="171"/>
  <c r="I24" i="171" s="1"/>
  <c r="I23" i="171" s="1"/>
  <c r="J83" i="170"/>
  <c r="J73" i="165"/>
  <c r="J64" i="276"/>
  <c r="H59" i="273"/>
  <c r="H58" i="273" s="1"/>
  <c r="J46" i="270"/>
  <c r="J25" i="268"/>
  <c r="J37" i="266"/>
  <c r="J25" i="263"/>
  <c r="J53" i="263"/>
  <c r="J67" i="175"/>
  <c r="J67" i="173"/>
  <c r="J43" i="171"/>
  <c r="J64" i="169"/>
  <c r="J49" i="167"/>
  <c r="J73" i="167"/>
  <c r="H30" i="166"/>
  <c r="J83" i="163"/>
  <c r="J46" i="40"/>
  <c r="J53" i="40"/>
  <c r="J49" i="39"/>
  <c r="J46" i="38"/>
  <c r="J53" i="38"/>
  <c r="J37" i="21"/>
  <c r="J46" i="21"/>
  <c r="J53" i="21"/>
  <c r="J83" i="21"/>
  <c r="J43" i="37"/>
  <c r="J46" i="37"/>
  <c r="J64" i="36"/>
  <c r="F78" i="36"/>
  <c r="J78" i="36"/>
  <c r="J83" i="36"/>
  <c r="J37" i="35"/>
  <c r="J26" i="34"/>
  <c r="J43" i="34"/>
  <c r="F78" i="34"/>
  <c r="I58" i="33"/>
  <c r="J73" i="31"/>
  <c r="D59" i="30"/>
  <c r="D58" i="30" s="1"/>
  <c r="J73" i="30"/>
  <c r="J73" i="29"/>
  <c r="J53" i="28"/>
  <c r="G59" i="27"/>
  <c r="F78" i="27"/>
  <c r="J78" i="27"/>
  <c r="J25" i="25"/>
  <c r="J37" i="25"/>
  <c r="J49" i="25"/>
  <c r="J37" i="23"/>
  <c r="J61" i="22"/>
  <c r="I27" i="146"/>
  <c r="M52" i="4"/>
  <c r="I28" i="296"/>
  <c r="I27" i="113"/>
  <c r="D22" i="83"/>
  <c r="E23" i="8"/>
  <c r="G62" i="296"/>
  <c r="K62" i="297"/>
  <c r="H22" i="248"/>
  <c r="G28" i="108"/>
  <c r="K59" i="85"/>
  <c r="K28" i="222"/>
  <c r="I29" i="204"/>
  <c r="I28" i="204"/>
  <c r="I29" i="226"/>
  <c r="K30" i="308"/>
  <c r="M71" i="107"/>
  <c r="I29" i="152"/>
  <c r="I29" i="153"/>
  <c r="I34" i="154"/>
  <c r="I29" i="154"/>
  <c r="I28" i="154" s="1"/>
  <c r="I27" i="154" s="1"/>
  <c r="I29" i="295"/>
  <c r="I28" i="295" s="1"/>
  <c r="I27" i="295" s="1"/>
  <c r="H28" i="207"/>
  <c r="D28" i="216"/>
  <c r="K62" i="138"/>
  <c r="F62" i="224"/>
  <c r="D62" i="216"/>
  <c r="D62" i="218"/>
  <c r="H62" i="137"/>
  <c r="L62" i="148"/>
  <c r="F62" i="151"/>
  <c r="I63" i="110"/>
  <c r="I62" i="110"/>
  <c r="H62" i="291"/>
  <c r="J62" i="292"/>
  <c r="J62" i="108"/>
  <c r="E62" i="110"/>
  <c r="F62" i="112"/>
  <c r="E62" i="114"/>
  <c r="E27" i="114" s="1"/>
  <c r="J62" i="114"/>
  <c r="F62" i="116"/>
  <c r="J62" i="210"/>
  <c r="J62" i="214"/>
  <c r="L62" i="214"/>
  <c r="J62" i="220"/>
  <c r="G62" i="221"/>
  <c r="L62" i="300"/>
  <c r="L27" i="300"/>
  <c r="F62" i="203"/>
  <c r="H62" i="221"/>
  <c r="J62" i="222"/>
  <c r="L62" i="222"/>
  <c r="Q78" i="8"/>
  <c r="K62" i="203"/>
  <c r="E62" i="204"/>
  <c r="E62" i="216"/>
  <c r="G62" i="226"/>
  <c r="G62" i="215"/>
  <c r="K58" i="84"/>
  <c r="H59" i="7"/>
  <c r="I29" i="142"/>
  <c r="I28" i="142"/>
  <c r="J28" i="217"/>
  <c r="J78" i="277"/>
  <c r="D30" i="275"/>
  <c r="J78" i="274"/>
  <c r="F30" i="272"/>
  <c r="J30" i="272"/>
  <c r="J79" i="270"/>
  <c r="J67" i="269"/>
  <c r="H24" i="267"/>
  <c r="J25" i="166"/>
  <c r="B11" i="237"/>
  <c r="C8" i="330"/>
  <c r="J43" i="277"/>
  <c r="J46" i="276"/>
  <c r="G59" i="276"/>
  <c r="G58" i="276"/>
  <c r="I59" i="276"/>
  <c r="I58" i="276"/>
  <c r="J67" i="276"/>
  <c r="E58" i="275"/>
  <c r="J83" i="275"/>
  <c r="H30" i="274"/>
  <c r="J49" i="274"/>
  <c r="J64" i="274"/>
  <c r="J79" i="274"/>
  <c r="E58" i="273"/>
  <c r="H30" i="264"/>
  <c r="J30" i="264" s="1"/>
  <c r="J78" i="176"/>
  <c r="F24" i="171"/>
  <c r="J24" i="171"/>
  <c r="I24" i="170"/>
  <c r="I23" i="170"/>
  <c r="D24" i="169"/>
  <c r="D23" i="169"/>
  <c r="I24" i="167"/>
  <c r="I23" i="167"/>
  <c r="J78" i="165"/>
  <c r="D30" i="163"/>
  <c r="H24" i="40"/>
  <c r="H30" i="35"/>
  <c r="J78" i="34"/>
  <c r="F30" i="33"/>
  <c r="J30" i="33" s="1"/>
  <c r="H30" i="29"/>
  <c r="D30" i="25"/>
  <c r="D24" i="25"/>
  <c r="D23" i="25" s="1"/>
  <c r="L35" i="288"/>
  <c r="L29" i="288" s="1"/>
  <c r="L27" i="288" s="1"/>
  <c r="D29" i="285"/>
  <c r="D31" i="3"/>
  <c r="K31" i="3"/>
  <c r="D35" i="44"/>
  <c r="D35" i="43"/>
  <c r="L72" i="3"/>
  <c r="L42" i="3"/>
  <c r="J48" i="3"/>
  <c r="M51" i="3"/>
  <c r="K58" i="3"/>
  <c r="K78" i="3"/>
  <c r="M48" i="3"/>
  <c r="K54" i="3"/>
  <c r="D66" i="3"/>
  <c r="L69" i="3"/>
  <c r="J78" i="3"/>
  <c r="I49" i="5"/>
  <c r="J59" i="5"/>
  <c r="D70" i="5"/>
  <c r="I55" i="5"/>
  <c r="I67" i="5"/>
  <c r="J70" i="5"/>
  <c r="J55" i="5"/>
  <c r="D73" i="5"/>
  <c r="D49" i="5"/>
  <c r="I52" i="5"/>
  <c r="J67" i="5"/>
  <c r="I79" i="5"/>
  <c r="F30" i="256"/>
  <c r="K30" i="256"/>
  <c r="J30" i="254"/>
  <c r="F30" i="253"/>
  <c r="J24" i="248"/>
  <c r="J22" i="248"/>
  <c r="M49" i="211"/>
  <c r="M52" i="211"/>
  <c r="H29" i="210"/>
  <c r="H28" i="210"/>
  <c r="H27" i="210" s="1"/>
  <c r="M48" i="210"/>
  <c r="M51" i="210"/>
  <c r="G29" i="209"/>
  <c r="M42" i="209"/>
  <c r="M44" i="209"/>
  <c r="M46" i="209"/>
  <c r="G58" i="273"/>
  <c r="J73" i="273"/>
  <c r="H58" i="272"/>
  <c r="J67" i="272"/>
  <c r="D30" i="271"/>
  <c r="J53" i="271"/>
  <c r="J61" i="270"/>
  <c r="J73" i="270"/>
  <c r="F30" i="269"/>
  <c r="I59" i="269"/>
  <c r="I58" i="269"/>
  <c r="J37" i="268"/>
  <c r="J49" i="268"/>
  <c r="J37" i="267"/>
  <c r="J46" i="267"/>
  <c r="G30" i="266"/>
  <c r="J30" i="266"/>
  <c r="H59" i="266"/>
  <c r="J73" i="266"/>
  <c r="J37" i="265"/>
  <c r="J49" i="265"/>
  <c r="J64" i="265"/>
  <c r="E59" i="264"/>
  <c r="J67" i="264"/>
  <c r="H30" i="263"/>
  <c r="J30" i="263" s="1"/>
  <c r="J79" i="263"/>
  <c r="F59" i="177"/>
  <c r="F58" i="177"/>
  <c r="J25" i="176"/>
  <c r="J37" i="176"/>
  <c r="J64" i="176"/>
  <c r="J79" i="176"/>
  <c r="F24" i="175"/>
  <c r="J24" i="175" s="1"/>
  <c r="J37" i="175"/>
  <c r="D59" i="175"/>
  <c r="D58" i="175" s="1"/>
  <c r="D23" i="175" s="1"/>
  <c r="H59" i="175"/>
  <c r="J79" i="175"/>
  <c r="F78" i="173"/>
  <c r="D59" i="172"/>
  <c r="D58" i="172" s="1"/>
  <c r="D23" i="172" s="1"/>
  <c r="D30" i="171"/>
  <c r="D24" i="171" s="1"/>
  <c r="D23" i="171" s="1"/>
  <c r="D59" i="171"/>
  <c r="D58" i="171" s="1"/>
  <c r="J49" i="170"/>
  <c r="J49" i="169"/>
  <c r="F59" i="169"/>
  <c r="F58" i="169" s="1"/>
  <c r="J49" i="168"/>
  <c r="J73" i="168"/>
  <c r="F78" i="168"/>
  <c r="J43" i="167"/>
  <c r="H30" i="167"/>
  <c r="J30" i="167"/>
  <c r="J64" i="167"/>
  <c r="J79" i="167"/>
  <c r="G59" i="166"/>
  <c r="J64" i="166"/>
  <c r="J79" i="166"/>
  <c r="J43" i="165"/>
  <c r="J64" i="165"/>
  <c r="J79" i="165"/>
  <c r="J83" i="164"/>
  <c r="G59" i="163"/>
  <c r="G58" i="163" s="1"/>
  <c r="J64" i="163"/>
  <c r="J43" i="39"/>
  <c r="H30" i="39"/>
  <c r="J64" i="39"/>
  <c r="I59" i="38"/>
  <c r="I58" i="38" s="1"/>
  <c r="I23" i="38" s="1"/>
  <c r="J64" i="21"/>
  <c r="J64" i="37"/>
  <c r="J78" i="37"/>
  <c r="J37" i="36"/>
  <c r="J46" i="36"/>
  <c r="J53" i="35"/>
  <c r="J64" i="35"/>
  <c r="J49" i="34"/>
  <c r="J83" i="34"/>
  <c r="J53" i="33"/>
  <c r="J78" i="33"/>
  <c r="J43" i="32"/>
  <c r="D58" i="32"/>
  <c r="J64" i="32"/>
  <c r="J79" i="32"/>
  <c r="D30" i="31"/>
  <c r="D24" i="31" s="1"/>
  <c r="J46" i="31"/>
  <c r="D59" i="31"/>
  <c r="D58" i="31" s="1"/>
  <c r="J26" i="30"/>
  <c r="J49" i="30"/>
  <c r="J67" i="30"/>
  <c r="G59" i="29"/>
  <c r="G58" i="29" s="1"/>
  <c r="I59" i="29"/>
  <c r="J64" i="28"/>
  <c r="J73" i="28"/>
  <c r="J43" i="26"/>
  <c r="I30" i="25"/>
  <c r="J67" i="25"/>
  <c r="G30" i="24"/>
  <c r="J30" i="24"/>
  <c r="J49" i="24"/>
  <c r="M64" i="283"/>
  <c r="M63" i="283" s="1"/>
  <c r="D35" i="282"/>
  <c r="D29" i="282"/>
  <c r="L64" i="282"/>
  <c r="L63" i="282"/>
  <c r="J35" i="281"/>
  <c r="M35" i="279"/>
  <c r="M29" i="279" s="1"/>
  <c r="M27" i="279" s="1"/>
  <c r="L35" i="279"/>
  <c r="K35" i="59"/>
  <c r="K35" i="57"/>
  <c r="K29" i="57" s="1"/>
  <c r="D30" i="55"/>
  <c r="D29" i="55"/>
  <c r="K30" i="55"/>
  <c r="M64" i="52"/>
  <c r="M63" i="52" s="1"/>
  <c r="M27" i="52" s="1"/>
  <c r="D35" i="51"/>
  <c r="D29" i="51" s="1"/>
  <c r="D27" i="51" s="1"/>
  <c r="K35" i="50"/>
  <c r="J35" i="50"/>
  <c r="L64" i="47"/>
  <c r="L63" i="47"/>
  <c r="J64" i="46"/>
  <c r="J63" i="46"/>
  <c r="D64" i="44"/>
  <c r="D51" i="3"/>
  <c r="L54" i="3"/>
  <c r="J64" i="43"/>
  <c r="J63" i="43"/>
  <c r="M64" i="43"/>
  <c r="M63" i="43" s="1"/>
  <c r="K42" i="3"/>
  <c r="L51" i="3"/>
  <c r="J58" i="3"/>
  <c r="L64" i="42"/>
  <c r="K72" i="3"/>
  <c r="J35" i="41"/>
  <c r="M66" i="3"/>
  <c r="D65" i="246"/>
  <c r="D64" i="246"/>
  <c r="D65" i="245"/>
  <c r="D64" i="245"/>
  <c r="I65" i="244"/>
  <c r="I64" i="244"/>
  <c r="D65" i="242"/>
  <c r="D64" i="242"/>
  <c r="J65" i="242"/>
  <c r="J64" i="242"/>
  <c r="D65" i="241"/>
  <c r="D64" i="241"/>
  <c r="J65" i="241"/>
  <c r="J64" i="241"/>
  <c r="D36" i="240"/>
  <c r="D30" i="240"/>
  <c r="J65" i="240"/>
  <c r="J64" i="240"/>
  <c r="D36" i="237"/>
  <c r="D36" i="233"/>
  <c r="D30" i="233" s="1"/>
  <c r="D28" i="233" s="1"/>
  <c r="I65" i="75"/>
  <c r="I64" i="75"/>
  <c r="J65" i="74"/>
  <c r="J64" i="74"/>
  <c r="D36" i="73"/>
  <c r="D30" i="73"/>
  <c r="D28" i="73" s="1"/>
  <c r="J36" i="67"/>
  <c r="D65" i="66"/>
  <c r="D64" i="66"/>
  <c r="D65" i="65"/>
  <c r="D64" i="65" s="1"/>
  <c r="J65" i="65"/>
  <c r="J64" i="65" s="1"/>
  <c r="D36" i="62"/>
  <c r="J36" i="61"/>
  <c r="K49" i="261"/>
  <c r="K61" i="260"/>
  <c r="K83" i="260"/>
  <c r="D30" i="259"/>
  <c r="D24" i="259"/>
  <c r="D22" i="259" s="1"/>
  <c r="H30" i="258"/>
  <c r="K53" i="258"/>
  <c r="K49" i="257"/>
  <c r="J30" i="256"/>
  <c r="J24" i="256"/>
  <c r="J22" i="256" s="1"/>
  <c r="K64" i="256"/>
  <c r="F30" i="252"/>
  <c r="K30" i="252"/>
  <c r="K53" i="252"/>
  <c r="K73" i="252"/>
  <c r="K49" i="251"/>
  <c r="H59" i="251"/>
  <c r="K59" i="251" s="1"/>
  <c r="K46" i="250"/>
  <c r="K37" i="248"/>
  <c r="K49" i="247"/>
  <c r="K46" i="91"/>
  <c r="F30" i="90"/>
  <c r="F24" i="90" s="1"/>
  <c r="K46" i="88"/>
  <c r="K43" i="86"/>
  <c r="K79" i="86"/>
  <c r="K78" i="84"/>
  <c r="K37" i="82"/>
  <c r="I44" i="7"/>
  <c r="H54" i="7"/>
  <c r="M42" i="214"/>
  <c r="M43" i="214"/>
  <c r="M44" i="214"/>
  <c r="M45" i="214"/>
  <c r="M46" i="214"/>
  <c r="M48" i="214"/>
  <c r="M49" i="214"/>
  <c r="M47" i="214"/>
  <c r="M51" i="214"/>
  <c r="M52" i="214"/>
  <c r="M50" i="214" s="1"/>
  <c r="M51" i="211"/>
  <c r="G29" i="210"/>
  <c r="G28" i="210"/>
  <c r="G27" i="210" s="1"/>
  <c r="G27" i="10" s="1"/>
  <c r="M59" i="208"/>
  <c r="M57" i="208" s="1"/>
  <c r="M57" i="10" s="1"/>
  <c r="M61" i="208"/>
  <c r="E29" i="207"/>
  <c r="G29" i="207"/>
  <c r="G28" i="207"/>
  <c r="M32" i="207"/>
  <c r="M35" i="207"/>
  <c r="M37" i="207"/>
  <c r="M39" i="207"/>
  <c r="K34" i="207"/>
  <c r="M44" i="207"/>
  <c r="M46" i="207"/>
  <c r="M49" i="207"/>
  <c r="M52" i="207"/>
  <c r="M58" i="207"/>
  <c r="M36" i="205"/>
  <c r="M44" i="204"/>
  <c r="M41" i="204" s="1"/>
  <c r="M34" i="204" s="1"/>
  <c r="M28" i="204" s="1"/>
  <c r="M27" i="204" s="1"/>
  <c r="M58" i="204"/>
  <c r="M49" i="210"/>
  <c r="M47" i="210"/>
  <c r="M52" i="210"/>
  <c r="H29" i="209"/>
  <c r="M43" i="209"/>
  <c r="M45" i="209"/>
  <c r="M58" i="208"/>
  <c r="M60" i="208"/>
  <c r="D29" i="207"/>
  <c r="F29" i="207"/>
  <c r="M31" i="207"/>
  <c r="M33" i="207"/>
  <c r="M36" i="207"/>
  <c r="M38" i="207"/>
  <c r="M40" i="207"/>
  <c r="M43" i="207"/>
  <c r="M41" i="207"/>
  <c r="M45" i="207"/>
  <c r="M48" i="207"/>
  <c r="M47" i="207" s="1"/>
  <c r="M51" i="207"/>
  <c r="M56" i="207"/>
  <c r="M53" i="207"/>
  <c r="M44" i="206"/>
  <c r="M38" i="204"/>
  <c r="M38" i="10" s="1"/>
  <c r="M56" i="204"/>
  <c r="M42" i="103"/>
  <c r="M45" i="103"/>
  <c r="M49" i="103"/>
  <c r="M51" i="103"/>
  <c r="D29" i="102"/>
  <c r="D28" i="102"/>
  <c r="D27" i="102" s="1"/>
  <c r="M61" i="102"/>
  <c r="D29" i="101"/>
  <c r="D28" i="101"/>
  <c r="E29" i="101"/>
  <c r="F29" i="101"/>
  <c r="G29" i="101"/>
  <c r="H29" i="101"/>
  <c r="H28" i="101" s="1"/>
  <c r="H27" i="101" s="1"/>
  <c r="J29" i="101"/>
  <c r="K29" i="101"/>
  <c r="L29" i="101"/>
  <c r="M31" i="101"/>
  <c r="M30" i="101" s="1"/>
  <c r="M37" i="101"/>
  <c r="M45" i="101"/>
  <c r="M49" i="101"/>
  <c r="M49" i="4"/>
  <c r="M51" i="101"/>
  <c r="M51" i="4"/>
  <c r="M55" i="101"/>
  <c r="M59" i="101"/>
  <c r="M57" i="101" s="1"/>
  <c r="F29" i="100"/>
  <c r="L29" i="100"/>
  <c r="M31" i="100"/>
  <c r="M37" i="100"/>
  <c r="M37" i="4" s="1"/>
  <c r="D63" i="97"/>
  <c r="D63" i="223"/>
  <c r="D63" i="217"/>
  <c r="D63" i="213"/>
  <c r="D62" i="213"/>
  <c r="D63" i="209"/>
  <c r="D63" i="203"/>
  <c r="D63" i="114"/>
  <c r="M79" i="110"/>
  <c r="M77" i="110"/>
  <c r="M79" i="109"/>
  <c r="M79" i="108"/>
  <c r="M78" i="98"/>
  <c r="M80" i="98"/>
  <c r="M77" i="98"/>
  <c r="M62" i="101"/>
  <c r="K58" i="308"/>
  <c r="G23" i="23"/>
  <c r="J24" i="23"/>
  <c r="K30" i="306"/>
  <c r="L57" i="8"/>
  <c r="G24" i="265"/>
  <c r="J27" i="160"/>
  <c r="M29" i="291"/>
  <c r="H27" i="291"/>
  <c r="L27" i="293"/>
  <c r="M77" i="303"/>
  <c r="M77" i="299"/>
  <c r="M77" i="295"/>
  <c r="M77" i="291"/>
  <c r="M77" i="158"/>
  <c r="M77" i="154"/>
  <c r="M77" i="150"/>
  <c r="M77" i="146"/>
  <c r="M77" i="142"/>
  <c r="M77" i="138"/>
  <c r="M77" i="104"/>
  <c r="K28" i="139"/>
  <c r="F28" i="139"/>
  <c r="K28" i="154"/>
  <c r="H28" i="303"/>
  <c r="D58" i="22"/>
  <c r="D23" i="22" s="1"/>
  <c r="K30" i="261"/>
  <c r="G24" i="307"/>
  <c r="G24" i="268"/>
  <c r="K59" i="80"/>
  <c r="K59" i="82"/>
  <c r="J59" i="23"/>
  <c r="K29" i="8"/>
  <c r="I29" i="208"/>
  <c r="I29" i="97"/>
  <c r="I28" i="97" s="1"/>
  <c r="M68" i="218"/>
  <c r="M65" i="103"/>
  <c r="M65" i="104"/>
  <c r="I29" i="139"/>
  <c r="I28" i="139"/>
  <c r="I34" i="140"/>
  <c r="I29" i="149"/>
  <c r="J30" i="28"/>
  <c r="H24" i="273"/>
  <c r="F58" i="264"/>
  <c r="J25" i="177"/>
  <c r="H24" i="167"/>
  <c r="J25" i="40"/>
  <c r="I24" i="40"/>
  <c r="I34" i="220"/>
  <c r="F30" i="265"/>
  <c r="F24" i="265"/>
  <c r="J24" i="265" s="1"/>
  <c r="F30" i="35"/>
  <c r="J30" i="35" s="1"/>
  <c r="J33" i="1"/>
  <c r="H64" i="1"/>
  <c r="J72" i="1"/>
  <c r="J75" i="1"/>
  <c r="J81" i="1"/>
  <c r="H83" i="1"/>
  <c r="H49" i="1"/>
  <c r="J68" i="1"/>
  <c r="F83" i="1"/>
  <c r="J84" i="1"/>
  <c r="J27" i="1"/>
  <c r="J41" i="1"/>
  <c r="J47" i="1"/>
  <c r="J52" i="1"/>
  <c r="G53" i="1"/>
  <c r="D61" i="1"/>
  <c r="J66" i="1"/>
  <c r="J34" i="1"/>
  <c r="J45" i="1"/>
  <c r="J48" i="1"/>
  <c r="J51" i="1"/>
  <c r="J55" i="1"/>
  <c r="K29" i="288"/>
  <c r="J29" i="282"/>
  <c r="I30" i="243"/>
  <c r="G24" i="89"/>
  <c r="G22" i="89"/>
  <c r="H25" i="290"/>
  <c r="H23" i="290"/>
  <c r="J20" i="290" s="1"/>
  <c r="K23" i="95"/>
  <c r="B11" i="149"/>
  <c r="F78" i="175"/>
  <c r="F78" i="169"/>
  <c r="J28" i="1"/>
  <c r="D37" i="1"/>
  <c r="H43" i="1"/>
  <c r="J60" i="1"/>
  <c r="J62" i="1"/>
  <c r="D67" i="1"/>
  <c r="D79" i="1"/>
  <c r="J40" i="1"/>
  <c r="D46" i="1"/>
  <c r="G46" i="1"/>
  <c r="G49" i="1"/>
  <c r="J54" i="1"/>
  <c r="J69" i="1"/>
  <c r="F73" i="1"/>
  <c r="F79" i="1"/>
  <c r="J63" i="1"/>
  <c r="G64" i="1"/>
  <c r="G67" i="1"/>
  <c r="D73" i="1"/>
  <c r="J74" i="1"/>
  <c r="J82" i="1"/>
  <c r="G83" i="1"/>
  <c r="J86" i="1"/>
  <c r="G24" i="85"/>
  <c r="O77" i="8"/>
  <c r="J37" i="29"/>
  <c r="I37" i="1"/>
  <c r="I36" i="64"/>
  <c r="F30" i="258"/>
  <c r="K30" i="258" s="1"/>
  <c r="K37" i="252"/>
  <c r="M43" i="202"/>
  <c r="M44" i="202"/>
  <c r="M41" i="202" s="1"/>
  <c r="M41" i="10" s="1"/>
  <c r="M45" i="202"/>
  <c r="M46" i="202"/>
  <c r="M48" i="202"/>
  <c r="M49" i="202"/>
  <c r="M51" i="202"/>
  <c r="M52" i="202"/>
  <c r="M54" i="202"/>
  <c r="M53" i="202" s="1"/>
  <c r="M53" i="10" s="1"/>
  <c r="M55" i="202"/>
  <c r="M56" i="202"/>
  <c r="M58" i="202"/>
  <c r="M58" i="10" s="1"/>
  <c r="M59" i="202"/>
  <c r="M60" i="202"/>
  <c r="M59" i="116"/>
  <c r="M59" i="10" s="1"/>
  <c r="M60" i="116"/>
  <c r="M48" i="114"/>
  <c r="M49" i="114"/>
  <c r="M51" i="114"/>
  <c r="M50" i="114"/>
  <c r="M52" i="114"/>
  <c r="M44" i="113"/>
  <c r="M44" i="10" s="1"/>
  <c r="M45" i="113"/>
  <c r="M45" i="10" s="1"/>
  <c r="M46" i="113"/>
  <c r="M48" i="113"/>
  <c r="M48" i="10"/>
  <c r="M49" i="113"/>
  <c r="M49" i="10"/>
  <c r="M51" i="113"/>
  <c r="M52" i="113"/>
  <c r="M50" i="113" s="1"/>
  <c r="M50" i="10" s="1"/>
  <c r="D29" i="111"/>
  <c r="E29" i="111"/>
  <c r="E28" i="111"/>
  <c r="E27" i="111" s="1"/>
  <c r="F29" i="111"/>
  <c r="M54" i="110"/>
  <c r="M55" i="110"/>
  <c r="M56" i="110"/>
  <c r="M53" i="110"/>
  <c r="D63" i="112"/>
  <c r="D63" i="160"/>
  <c r="J87" i="5"/>
  <c r="M77" i="209"/>
  <c r="M77" i="114"/>
  <c r="M77" i="203"/>
  <c r="M77" i="207"/>
  <c r="I28" i="213"/>
  <c r="K27" i="159"/>
  <c r="J27" i="299"/>
  <c r="G27" i="103"/>
  <c r="F27" i="213"/>
  <c r="J27" i="153"/>
  <c r="I62" i="305"/>
  <c r="I27" i="305" s="1"/>
  <c r="F27" i="147"/>
  <c r="D27" i="109"/>
  <c r="D27" i="301"/>
  <c r="H27" i="161"/>
  <c r="L27" i="146"/>
  <c r="M34" i="138"/>
  <c r="M34" i="105"/>
  <c r="K27" i="146"/>
  <c r="J27" i="152"/>
  <c r="I62" i="97"/>
  <c r="E27" i="151"/>
  <c r="D27" i="161"/>
  <c r="M29" i="160"/>
  <c r="H27" i="153"/>
  <c r="L27" i="145"/>
  <c r="M29" i="143"/>
  <c r="M77" i="115"/>
  <c r="F27" i="226"/>
  <c r="K27" i="294"/>
  <c r="K27" i="161"/>
  <c r="E27" i="141"/>
  <c r="M63" i="110"/>
  <c r="M62" i="110"/>
  <c r="M63" i="225"/>
  <c r="M63" i="204"/>
  <c r="E62" i="107"/>
  <c r="F27" i="299"/>
  <c r="M50" i="218"/>
  <c r="H28" i="218"/>
  <c r="H27" i="218" s="1"/>
  <c r="D28" i="218"/>
  <c r="D27" i="218" s="1"/>
  <c r="E28" i="219"/>
  <c r="I34" i="223"/>
  <c r="I34" i="221"/>
  <c r="I28" i="221" s="1"/>
  <c r="I47" i="10"/>
  <c r="I28" i="161"/>
  <c r="I28" i="209"/>
  <c r="I28" i="207"/>
  <c r="M63" i="102"/>
  <c r="M63" i="146"/>
  <c r="I62" i="295"/>
  <c r="I28" i="299"/>
  <c r="E27" i="153"/>
  <c r="E27" i="291"/>
  <c r="H27" i="160"/>
  <c r="M29" i="156"/>
  <c r="M29" i="153"/>
  <c r="K27" i="151"/>
  <c r="L27" i="149"/>
  <c r="E27" i="100"/>
  <c r="F62" i="115"/>
  <c r="D62" i="225"/>
  <c r="D27" i="225" s="1"/>
  <c r="H28" i="217"/>
  <c r="M41" i="218"/>
  <c r="L28" i="218"/>
  <c r="J28" i="218"/>
  <c r="G28" i="218"/>
  <c r="E28" i="218"/>
  <c r="M50" i="219"/>
  <c r="M30" i="219"/>
  <c r="D28" i="219"/>
  <c r="M57" i="220"/>
  <c r="M47" i="221"/>
  <c r="I57" i="10"/>
  <c r="I28" i="216"/>
  <c r="M63" i="304"/>
  <c r="M62" i="304"/>
  <c r="M63" i="296"/>
  <c r="I28" i="157"/>
  <c r="I62" i="221"/>
  <c r="M63" i="295"/>
  <c r="I28" i="158"/>
  <c r="H27" i="147"/>
  <c r="E27" i="137"/>
  <c r="G27" i="99"/>
  <c r="I28" i="143"/>
  <c r="I27" i="143"/>
  <c r="E27" i="140"/>
  <c r="G27" i="298"/>
  <c r="H27" i="144"/>
  <c r="L27" i="139"/>
  <c r="F27" i="148"/>
  <c r="I28" i="297"/>
  <c r="I62" i="297"/>
  <c r="G27" i="158"/>
  <c r="L27" i="160"/>
  <c r="J27" i="303"/>
  <c r="G27" i="301"/>
  <c r="K27" i="226"/>
  <c r="F27" i="99"/>
  <c r="L27" i="147"/>
  <c r="F27" i="143"/>
  <c r="F27" i="103"/>
  <c r="E27" i="304"/>
  <c r="G62" i="153"/>
  <c r="G27" i="153" s="1"/>
  <c r="K62" i="202"/>
  <c r="E62" i="205"/>
  <c r="G62" i="207"/>
  <c r="M53" i="103"/>
  <c r="I28" i="110"/>
  <c r="H62" i="204"/>
  <c r="L62" i="205"/>
  <c r="M57" i="103"/>
  <c r="M41" i="212"/>
  <c r="G28" i="212"/>
  <c r="G27" i="212"/>
  <c r="M53" i="213"/>
  <c r="M30" i="213"/>
  <c r="D28" i="213"/>
  <c r="D27" i="213"/>
  <c r="J28" i="223"/>
  <c r="J27" i="223"/>
  <c r="E28" i="223"/>
  <c r="M47" i="224"/>
  <c r="K28" i="224"/>
  <c r="D28" i="224"/>
  <c r="D27" i="224" s="1"/>
  <c r="M41" i="225"/>
  <c r="M63" i="211"/>
  <c r="L27" i="156"/>
  <c r="I28" i="112"/>
  <c r="K62" i="113"/>
  <c r="K63" i="10"/>
  <c r="L62" i="203"/>
  <c r="F62" i="206"/>
  <c r="F63" i="10"/>
  <c r="J62" i="207"/>
  <c r="M50" i="208"/>
  <c r="G28" i="208"/>
  <c r="M47" i="212"/>
  <c r="K28" i="212"/>
  <c r="H28" i="212"/>
  <c r="F28" i="212"/>
  <c r="D28" i="212"/>
  <c r="M57" i="213"/>
  <c r="L28" i="213"/>
  <c r="L27" i="213" s="1"/>
  <c r="E28" i="213"/>
  <c r="K28" i="223"/>
  <c r="H28" i="223"/>
  <c r="F28" i="223"/>
  <c r="F27" i="223"/>
  <c r="L28" i="224"/>
  <c r="J28" i="224"/>
  <c r="G28" i="224"/>
  <c r="E28" i="224"/>
  <c r="M50" i="225"/>
  <c r="M41" i="226"/>
  <c r="M30" i="226"/>
  <c r="G27" i="147"/>
  <c r="G27" i="142"/>
  <c r="F27" i="301"/>
  <c r="G63" i="10"/>
  <c r="K62" i="140"/>
  <c r="E62" i="302"/>
  <c r="E27" i="302"/>
  <c r="D62" i="159"/>
  <c r="D62" i="110"/>
  <c r="L28" i="97"/>
  <c r="M30" i="113"/>
  <c r="D28" i="113"/>
  <c r="M41" i="116"/>
  <c r="M63" i="97"/>
  <c r="M57" i="217"/>
  <c r="H28" i="221"/>
  <c r="M41" i="222"/>
  <c r="J28" i="222"/>
  <c r="M53" i="223"/>
  <c r="I28" i="160"/>
  <c r="E63" i="4"/>
  <c r="D62" i="215"/>
  <c r="G28" i="113"/>
  <c r="M50" i="116"/>
  <c r="M50" i="203"/>
  <c r="H28" i="203"/>
  <c r="D28" i="203"/>
  <c r="L28" i="204"/>
  <c r="L27" i="204"/>
  <c r="J28" i="204"/>
  <c r="G28" i="204"/>
  <c r="E28" i="204"/>
  <c r="J28" i="203"/>
  <c r="J27" i="203" s="1"/>
  <c r="G28" i="203"/>
  <c r="M30" i="204"/>
  <c r="M29" i="204"/>
  <c r="K28" i="204"/>
  <c r="H28" i="204"/>
  <c r="H27" i="204" s="1"/>
  <c r="F28" i="204"/>
  <c r="D28" i="204"/>
  <c r="D27" i="204"/>
  <c r="M57" i="205"/>
  <c r="M41" i="205"/>
  <c r="F28" i="215"/>
  <c r="D28" i="215"/>
  <c r="M63" i="206"/>
  <c r="E28" i="215"/>
  <c r="M50" i="216"/>
  <c r="G28" i="216"/>
  <c r="M53" i="217"/>
  <c r="J28" i="221"/>
  <c r="J27" i="221" s="1"/>
  <c r="G28" i="221"/>
  <c r="E28" i="221"/>
  <c r="H28" i="222"/>
  <c r="F28" i="222"/>
  <c r="D28" i="222"/>
  <c r="J27" i="226"/>
  <c r="F27" i="210"/>
  <c r="J27" i="159"/>
  <c r="M77" i="217"/>
  <c r="M77" i="225"/>
  <c r="M62" i="225"/>
  <c r="K62" i="293"/>
  <c r="K27" i="293"/>
  <c r="D62" i="211"/>
  <c r="M48" i="4"/>
  <c r="K28" i="98"/>
  <c r="M41" i="102"/>
  <c r="M57" i="108"/>
  <c r="L28" i="108"/>
  <c r="J28" i="108"/>
  <c r="E28" i="108"/>
  <c r="L28" i="215"/>
  <c r="G28" i="215"/>
  <c r="M63" i="202"/>
  <c r="M63" i="291"/>
  <c r="M62" i="291" s="1"/>
  <c r="I28" i="206"/>
  <c r="I27" i="206" s="1"/>
  <c r="I28" i="303"/>
  <c r="M63" i="297"/>
  <c r="M63" i="226"/>
  <c r="M63" i="155"/>
  <c r="M63" i="212"/>
  <c r="M63" i="220"/>
  <c r="M63" i="141"/>
  <c r="M63" i="153"/>
  <c r="M62" i="153"/>
  <c r="M63" i="298"/>
  <c r="M63" i="207"/>
  <c r="M63" i="106"/>
  <c r="M63" i="148"/>
  <c r="H27" i="145"/>
  <c r="M63" i="157"/>
  <c r="H27" i="113"/>
  <c r="H27" i="222"/>
  <c r="L27" i="209"/>
  <c r="I28" i="137"/>
  <c r="K27" i="155"/>
  <c r="I62" i="105"/>
  <c r="H27" i="304"/>
  <c r="I62" i="104"/>
  <c r="H27" i="143"/>
  <c r="L27" i="144"/>
  <c r="I62" i="301"/>
  <c r="F27" i="150"/>
  <c r="D27" i="145"/>
  <c r="K27" i="102"/>
  <c r="J27" i="296"/>
  <c r="F27" i="298"/>
  <c r="G27" i="151"/>
  <c r="H27" i="157"/>
  <c r="E27" i="142"/>
  <c r="D27" i="146"/>
  <c r="D27" i="154"/>
  <c r="F27" i="296"/>
  <c r="I62" i="304"/>
  <c r="M34" i="298"/>
  <c r="H27" i="296"/>
  <c r="L27" i="138"/>
  <c r="E27" i="102"/>
  <c r="E27" i="156"/>
  <c r="K27" i="291"/>
  <c r="F27" i="300"/>
  <c r="M63" i="114"/>
  <c r="M77" i="212"/>
  <c r="M62" i="212" s="1"/>
  <c r="M77" i="216"/>
  <c r="M77" i="220"/>
  <c r="M77" i="224"/>
  <c r="M76" i="10"/>
  <c r="G62" i="145"/>
  <c r="G63" i="4"/>
  <c r="D62" i="116"/>
  <c r="D62" i="219"/>
  <c r="D27" i="219" s="1"/>
  <c r="M41" i="98"/>
  <c r="M30" i="98"/>
  <c r="M32" i="4"/>
  <c r="G28" i="98"/>
  <c r="M53" i="99"/>
  <c r="J28" i="102"/>
  <c r="J27" i="102" s="1"/>
  <c r="M50" i="108"/>
  <c r="K28" i="108"/>
  <c r="H28" i="108"/>
  <c r="H27" i="108"/>
  <c r="F28" i="108"/>
  <c r="D28" i="108"/>
  <c r="M53" i="206"/>
  <c r="G34" i="10"/>
  <c r="M30" i="215"/>
  <c r="H28" i="215"/>
  <c r="I28" i="291"/>
  <c r="I28" i="211"/>
  <c r="I27" i="211" s="1"/>
  <c r="L27" i="99"/>
  <c r="M63" i="116"/>
  <c r="M63" i="210"/>
  <c r="M63" i="109"/>
  <c r="M63" i="139"/>
  <c r="M62" i="139" s="1"/>
  <c r="M27" i="139" s="1"/>
  <c r="M63" i="158"/>
  <c r="M63" i="147"/>
  <c r="M62" i="147" s="1"/>
  <c r="I28" i="304"/>
  <c r="I27" i="304"/>
  <c r="M34" i="139"/>
  <c r="M63" i="299"/>
  <c r="M62" i="299" s="1"/>
  <c r="I62" i="217"/>
  <c r="M63" i="144"/>
  <c r="M62" i="144"/>
  <c r="M63" i="159"/>
  <c r="D27" i="221"/>
  <c r="F27" i="215"/>
  <c r="I28" i="109"/>
  <c r="M63" i="302"/>
  <c r="M62" i="302" s="1"/>
  <c r="K27" i="210"/>
  <c r="I28" i="294"/>
  <c r="L27" i="151"/>
  <c r="F27" i="137"/>
  <c r="I62" i="299"/>
  <c r="I27" i="299" s="1"/>
  <c r="I62" i="158"/>
  <c r="G27" i="149"/>
  <c r="I62" i="293"/>
  <c r="F27" i="146"/>
  <c r="K27" i="298"/>
  <c r="J27" i="301"/>
  <c r="J27" i="304"/>
  <c r="H27" i="149"/>
  <c r="G27" i="305"/>
  <c r="F27" i="304"/>
  <c r="D27" i="294"/>
  <c r="K27" i="142"/>
  <c r="G27" i="139"/>
  <c r="H27" i="104"/>
  <c r="H27" i="301"/>
  <c r="M34" i="294"/>
  <c r="J27" i="297"/>
  <c r="D27" i="138"/>
  <c r="M34" i="147"/>
  <c r="H27" i="297"/>
  <c r="M34" i="148"/>
  <c r="A11" i="306"/>
  <c r="A11" i="261"/>
  <c r="A11" i="6"/>
  <c r="A11" i="309"/>
  <c r="A11" i="79"/>
  <c r="A11" i="80"/>
  <c r="A11" i="77"/>
  <c r="A11" i="313"/>
  <c r="A11" i="307"/>
  <c r="A11" i="86"/>
  <c r="F58" i="263"/>
  <c r="F23" i="263"/>
  <c r="F58" i="24"/>
  <c r="J30" i="30"/>
  <c r="G58" i="27"/>
  <c r="H24" i="166"/>
  <c r="M79" i="10"/>
  <c r="D62" i="203"/>
  <c r="D27" i="203"/>
  <c r="D62" i="223"/>
  <c r="L28" i="100"/>
  <c r="M50" i="101"/>
  <c r="M41" i="101"/>
  <c r="K28" i="101"/>
  <c r="K27" i="101"/>
  <c r="F28" i="101"/>
  <c r="F27" i="101"/>
  <c r="M41" i="103"/>
  <c r="L29" i="279"/>
  <c r="I24" i="25"/>
  <c r="I23" i="25" s="1"/>
  <c r="I58" i="29"/>
  <c r="G58" i="166"/>
  <c r="J58" i="166"/>
  <c r="J59" i="166"/>
  <c r="F23" i="173"/>
  <c r="H58" i="175"/>
  <c r="H23" i="175"/>
  <c r="E58" i="264"/>
  <c r="M42" i="10"/>
  <c r="G28" i="209"/>
  <c r="M50" i="210"/>
  <c r="F24" i="256"/>
  <c r="F22" i="256"/>
  <c r="H23" i="267"/>
  <c r="K30" i="253"/>
  <c r="J27" i="108"/>
  <c r="H27" i="137"/>
  <c r="K27" i="138"/>
  <c r="I28" i="153"/>
  <c r="I27" i="153" s="1"/>
  <c r="G27" i="296"/>
  <c r="M77" i="109"/>
  <c r="M62" i="109" s="1"/>
  <c r="D62" i="209"/>
  <c r="D62" i="97"/>
  <c r="D27" i="97" s="1"/>
  <c r="M47" i="101"/>
  <c r="M34" i="101" s="1"/>
  <c r="J28" i="101"/>
  <c r="J27" i="101" s="1"/>
  <c r="G28" i="101"/>
  <c r="E28" i="101"/>
  <c r="M50" i="103"/>
  <c r="M53" i="204"/>
  <c r="M41" i="206"/>
  <c r="M50" i="207"/>
  <c r="M30" i="207"/>
  <c r="M29" i="207"/>
  <c r="D28" i="207"/>
  <c r="H28" i="209"/>
  <c r="M57" i="204"/>
  <c r="M36" i="10"/>
  <c r="K28" i="207"/>
  <c r="M39" i="10"/>
  <c r="E28" i="207"/>
  <c r="E27" i="207"/>
  <c r="M50" i="211"/>
  <c r="H58" i="251"/>
  <c r="K58" i="251" s="1"/>
  <c r="L63" i="42"/>
  <c r="D63" i="44"/>
  <c r="J30" i="39"/>
  <c r="H58" i="266"/>
  <c r="J24" i="254"/>
  <c r="J22" i="254" s="1"/>
  <c r="D29" i="43"/>
  <c r="D27" i="43" s="1"/>
  <c r="J24" i="40"/>
  <c r="J30" i="274"/>
  <c r="H24" i="274"/>
  <c r="J59" i="276"/>
  <c r="H24" i="263"/>
  <c r="J24" i="263" s="1"/>
  <c r="J27" i="220"/>
  <c r="L27" i="148"/>
  <c r="D27" i="216"/>
  <c r="I28" i="226"/>
  <c r="I27" i="226" s="1"/>
  <c r="K30" i="90"/>
  <c r="D62" i="112"/>
  <c r="M55" i="10"/>
  <c r="D28" i="111"/>
  <c r="M47" i="113"/>
  <c r="M57" i="202"/>
  <c r="G22" i="85"/>
  <c r="I28" i="149"/>
  <c r="M63" i="103"/>
  <c r="M62" i="103"/>
  <c r="K27" i="154"/>
  <c r="D62" i="160"/>
  <c r="D27" i="160" s="1"/>
  <c r="M54" i="10"/>
  <c r="E29" i="10"/>
  <c r="M41" i="113"/>
  <c r="M34" i="113" s="1"/>
  <c r="M57" i="116"/>
  <c r="M47" i="202"/>
  <c r="M34" i="202" s="1"/>
  <c r="M28" i="202" s="1"/>
  <c r="M27" i="202" s="1"/>
  <c r="F24" i="258"/>
  <c r="F22" i="258" s="1"/>
  <c r="K22" i="258" s="1"/>
  <c r="J78" i="175"/>
  <c r="J30" i="265"/>
  <c r="I28" i="140"/>
  <c r="M63" i="104"/>
  <c r="J24" i="268"/>
  <c r="H27" i="303"/>
  <c r="M62" i="158"/>
  <c r="M62" i="102"/>
  <c r="I27" i="209"/>
  <c r="I28" i="223"/>
  <c r="M62" i="296"/>
  <c r="M29" i="219"/>
  <c r="G27" i="218"/>
  <c r="H27" i="217"/>
  <c r="E27" i="107"/>
  <c r="G27" i="224"/>
  <c r="L27" i="224"/>
  <c r="H27" i="223"/>
  <c r="H27" i="212"/>
  <c r="K27" i="212"/>
  <c r="G27" i="208"/>
  <c r="F27" i="206"/>
  <c r="I27" i="112"/>
  <c r="M29" i="213"/>
  <c r="K27" i="202"/>
  <c r="F27" i="222"/>
  <c r="F27" i="204"/>
  <c r="K27" i="204"/>
  <c r="G27" i="203"/>
  <c r="J27" i="204"/>
  <c r="H27" i="203"/>
  <c r="D27" i="159"/>
  <c r="I27" i="158"/>
  <c r="G27" i="145"/>
  <c r="I27" i="301"/>
  <c r="M62" i="148"/>
  <c r="M62" i="106"/>
  <c r="M62" i="298"/>
  <c r="M62" i="141"/>
  <c r="M62" i="155"/>
  <c r="I27" i="303"/>
  <c r="E27" i="108"/>
  <c r="D27" i="211"/>
  <c r="I27" i="217"/>
  <c r="M29" i="215"/>
  <c r="D27" i="108"/>
  <c r="M62" i="114"/>
  <c r="I27" i="104"/>
  <c r="M62" i="157"/>
  <c r="G27" i="101"/>
  <c r="D27" i="223"/>
  <c r="D27" i="111"/>
  <c r="M62" i="104"/>
  <c r="J30" i="269"/>
  <c r="L28" i="203"/>
  <c r="G28" i="222"/>
  <c r="G28" i="226"/>
  <c r="G27" i="226"/>
  <c r="M63" i="214"/>
  <c r="M41" i="219"/>
  <c r="I34" i="222"/>
  <c r="M63" i="301"/>
  <c r="M62" i="301" s="1"/>
  <c r="M34" i="144"/>
  <c r="J27" i="142"/>
  <c r="E27" i="293"/>
  <c r="M29" i="141"/>
  <c r="M29" i="211"/>
  <c r="M47" i="102"/>
  <c r="M41" i="140"/>
  <c r="M34" i="140"/>
  <c r="M30" i="140"/>
  <c r="M47" i="151"/>
  <c r="M34" i="151" s="1"/>
  <c r="M47" i="153"/>
  <c r="M34" i="153"/>
  <c r="M28" i="153" s="1"/>
  <c r="M27" i="153" s="1"/>
  <c r="M57" i="156"/>
  <c r="M53" i="156"/>
  <c r="M47" i="107"/>
  <c r="M47" i="108"/>
  <c r="M47" i="110"/>
  <c r="M34" i="110"/>
  <c r="M41" i="110"/>
  <c r="M30" i="110"/>
  <c r="M29" i="110" s="1"/>
  <c r="M50" i="111"/>
  <c r="J28" i="111"/>
  <c r="M57" i="112"/>
  <c r="M50" i="112"/>
  <c r="M47" i="112"/>
  <c r="M41" i="112"/>
  <c r="M34" i="112"/>
  <c r="M57" i="113"/>
  <c r="M53" i="113"/>
  <c r="M57" i="114"/>
  <c r="M53" i="114"/>
  <c r="M57" i="115"/>
  <c r="M53" i="203"/>
  <c r="M47" i="205"/>
  <c r="F28" i="209"/>
  <c r="F34" i="10"/>
  <c r="M57" i="210"/>
  <c r="M53" i="210"/>
  <c r="M41" i="210"/>
  <c r="M57" i="211"/>
  <c r="M53" i="211"/>
  <c r="L28" i="211"/>
  <c r="E28" i="211"/>
  <c r="M57" i="212"/>
  <c r="M53" i="214"/>
  <c r="M30" i="214"/>
  <c r="M29" i="214"/>
  <c r="K28" i="214"/>
  <c r="D28" i="214"/>
  <c r="D27" i="214" s="1"/>
  <c r="M50" i="215"/>
  <c r="M47" i="215"/>
  <c r="M41" i="215"/>
  <c r="M41" i="216"/>
  <c r="M30" i="216"/>
  <c r="M47" i="218"/>
  <c r="M34" i="218"/>
  <c r="M50" i="220"/>
  <c r="M30" i="220"/>
  <c r="L28" i="220"/>
  <c r="L27" i="220"/>
  <c r="E28" i="220"/>
  <c r="M41" i="221"/>
  <c r="M34" i="221" s="1"/>
  <c r="M28" i="221" s="1"/>
  <c r="M27" i="221" s="1"/>
  <c r="M57" i="222"/>
  <c r="M53" i="222"/>
  <c r="M50" i="222"/>
  <c r="M47" i="222"/>
  <c r="M34" i="222"/>
  <c r="F24" i="170"/>
  <c r="M63" i="209"/>
  <c r="M62" i="209" s="1"/>
  <c r="M63" i="100"/>
  <c r="M62" i="100" s="1"/>
  <c r="I28" i="203"/>
  <c r="I28" i="102"/>
  <c r="J58" i="23"/>
  <c r="K28" i="219"/>
  <c r="K27" i="219"/>
  <c r="M29" i="159"/>
  <c r="G27" i="302"/>
  <c r="M29" i="114"/>
  <c r="M77" i="208"/>
  <c r="I63" i="222"/>
  <c r="I62" i="222"/>
  <c r="I65" i="4"/>
  <c r="K62" i="209"/>
  <c r="L62" i="216"/>
  <c r="J62" i="218"/>
  <c r="J27" i="218" s="1"/>
  <c r="F62" i="219"/>
  <c r="F27" i="219" s="1"/>
  <c r="K62" i="221"/>
  <c r="F63" i="4"/>
  <c r="F62" i="305"/>
  <c r="D62" i="305"/>
  <c r="D27" i="305" s="1"/>
  <c r="K27" i="106"/>
  <c r="I28" i="214"/>
  <c r="K27" i="100"/>
  <c r="D27" i="303"/>
  <c r="H27" i="293"/>
  <c r="H27" i="151"/>
  <c r="L27" i="143"/>
  <c r="M80" i="10"/>
  <c r="I63" i="157"/>
  <c r="I62" i="157" s="1"/>
  <c r="I27" i="157" s="1"/>
  <c r="I63" i="226"/>
  <c r="I62" i="226"/>
  <c r="M53" i="158"/>
  <c r="M41" i="297"/>
  <c r="M41" i="299"/>
  <c r="M53" i="115"/>
  <c r="M41" i="115"/>
  <c r="M53" i="116"/>
  <c r="M57" i="224"/>
  <c r="F24" i="169"/>
  <c r="J30" i="169"/>
  <c r="M63" i="300"/>
  <c r="M63" i="154"/>
  <c r="M63" i="152"/>
  <c r="M62" i="152" s="1"/>
  <c r="M77" i="103"/>
  <c r="M29" i="297"/>
  <c r="J27" i="288"/>
  <c r="N21" i="288"/>
  <c r="J30" i="175"/>
  <c r="F24" i="270"/>
  <c r="F23" i="270" s="1"/>
  <c r="J23" i="270" s="1"/>
  <c r="D30" i="274"/>
  <c r="D24" i="274" s="1"/>
  <c r="D23" i="274" s="1"/>
  <c r="J64" i="272"/>
  <c r="G30" i="267"/>
  <c r="J30" i="267" s="1"/>
  <c r="J49" i="266"/>
  <c r="J67" i="266"/>
  <c r="D59" i="264"/>
  <c r="H59" i="264"/>
  <c r="J73" i="264"/>
  <c r="J43" i="263"/>
  <c r="J53" i="177"/>
  <c r="G30" i="174"/>
  <c r="J30" i="174" s="1"/>
  <c r="D58" i="174"/>
  <c r="J79" i="172"/>
  <c r="D30" i="27"/>
  <c r="D24" i="27"/>
  <c r="D23" i="27" s="1"/>
  <c r="I30" i="27"/>
  <c r="I24" i="27" s="1"/>
  <c r="I23" i="27" s="1"/>
  <c r="J61" i="27"/>
  <c r="F78" i="25"/>
  <c r="J78" i="25"/>
  <c r="G24" i="263"/>
  <c r="H23" i="37"/>
  <c r="G22" i="257"/>
  <c r="D30" i="265"/>
  <c r="D24" i="265" s="1"/>
  <c r="D23" i="265" s="1"/>
  <c r="D30" i="263"/>
  <c r="D24" i="263"/>
  <c r="G30" i="170"/>
  <c r="G24" i="170"/>
  <c r="G30" i="168"/>
  <c r="I30" i="22"/>
  <c r="I24" i="22" s="1"/>
  <c r="G59" i="172"/>
  <c r="G58" i="172"/>
  <c r="J37" i="163"/>
  <c r="J53" i="37"/>
  <c r="G30" i="36"/>
  <c r="J30" i="36"/>
  <c r="J73" i="36"/>
  <c r="H59" i="35"/>
  <c r="H58" i="35" s="1"/>
  <c r="J58" i="35" s="1"/>
  <c r="J53" i="34"/>
  <c r="J79" i="33"/>
  <c r="J61" i="26"/>
  <c r="H59" i="26"/>
  <c r="J59" i="26" s="1"/>
  <c r="G30" i="25"/>
  <c r="J30" i="25"/>
  <c r="J49" i="23"/>
  <c r="J35" i="287"/>
  <c r="J29" i="287" s="1"/>
  <c r="J27" i="287" s="1"/>
  <c r="N21" i="287" s="1"/>
  <c r="L35" i="287"/>
  <c r="L29" i="287" s="1"/>
  <c r="L27" i="287" s="1"/>
  <c r="J64" i="285"/>
  <c r="J63" i="285"/>
  <c r="J27" i="285" s="1"/>
  <c r="N21" i="285" s="1"/>
  <c r="L35" i="284"/>
  <c r="L29" i="284"/>
  <c r="L27" i="284" s="1"/>
  <c r="K35" i="284"/>
  <c r="J64" i="284"/>
  <c r="J63" i="284"/>
  <c r="M64" i="284"/>
  <c r="M63" i="284"/>
  <c r="J35" i="283"/>
  <c r="J29" i="283" s="1"/>
  <c r="J27" i="283" s="1"/>
  <c r="N21" i="283" s="1"/>
  <c r="J64" i="283"/>
  <c r="J63" i="283" s="1"/>
  <c r="L64" i="283"/>
  <c r="L63" i="283" s="1"/>
  <c r="L27" i="283" s="1"/>
  <c r="L35" i="282"/>
  <c r="L29" i="282"/>
  <c r="L27" i="282" s="1"/>
  <c r="D64" i="282"/>
  <c r="D63" i="282" s="1"/>
  <c r="D27" i="282" s="1"/>
  <c r="L64" i="281"/>
  <c r="L63" i="281"/>
  <c r="D35" i="280"/>
  <c r="D29" i="280"/>
  <c r="D27" i="280" s="1"/>
  <c r="J35" i="279"/>
  <c r="J29" i="279" s="1"/>
  <c r="J27" i="279" s="1"/>
  <c r="N21" i="279" s="1"/>
  <c r="L35" i="60"/>
  <c r="L29" i="60" s="1"/>
  <c r="M35" i="60"/>
  <c r="M29" i="60" s="1"/>
  <c r="M27" i="60" s="1"/>
  <c r="D64" i="60"/>
  <c r="D63" i="60"/>
  <c r="D27" i="60" s="1"/>
  <c r="M64" i="60"/>
  <c r="M63" i="60" s="1"/>
  <c r="J64" i="59"/>
  <c r="J63" i="59" s="1"/>
  <c r="K64" i="58"/>
  <c r="K63" i="58" s="1"/>
  <c r="K27" i="58" s="1"/>
  <c r="M64" i="58"/>
  <c r="M63" i="58"/>
  <c r="L35" i="57"/>
  <c r="L29" i="57"/>
  <c r="L64" i="57"/>
  <c r="L63" i="57"/>
  <c r="L35" i="56"/>
  <c r="J64" i="56"/>
  <c r="J63" i="56" s="1"/>
  <c r="L35" i="55"/>
  <c r="L29" i="55" s="1"/>
  <c r="L27" i="55" s="1"/>
  <c r="K35" i="55"/>
  <c r="K29" i="55"/>
  <c r="K27" i="55" s="1"/>
  <c r="J64" i="55"/>
  <c r="J63" i="55" s="1"/>
  <c r="J27" i="55" s="1"/>
  <c r="N21" i="55" s="1"/>
  <c r="M64" i="55"/>
  <c r="M63" i="55" s="1"/>
  <c r="M27" i="55" s="1"/>
  <c r="J35" i="54"/>
  <c r="J29" i="54"/>
  <c r="J27" i="54" s="1"/>
  <c r="N21" i="54" s="1"/>
  <c r="K64" i="54"/>
  <c r="K63" i="54"/>
  <c r="D29" i="53"/>
  <c r="D27" i="53"/>
  <c r="J35" i="53"/>
  <c r="J29" i="53"/>
  <c r="J27" i="53" s="1"/>
  <c r="N21" i="53" s="1"/>
  <c r="J64" i="53"/>
  <c r="J63" i="53"/>
  <c r="J35" i="52"/>
  <c r="J29" i="52"/>
  <c r="J27" i="52" s="1"/>
  <c r="N21" i="52" s="1"/>
  <c r="D64" i="52"/>
  <c r="J35" i="51"/>
  <c r="J29" i="51" s="1"/>
  <c r="J27" i="51" s="1"/>
  <c r="N21" i="51" s="1"/>
  <c r="J64" i="51"/>
  <c r="J63" i="51" s="1"/>
  <c r="D35" i="50"/>
  <c r="J64" i="50"/>
  <c r="J63" i="50"/>
  <c r="K64" i="49"/>
  <c r="K63" i="49"/>
  <c r="K27" i="49" s="1"/>
  <c r="M64" i="49"/>
  <c r="M63" i="49" s="1"/>
  <c r="K35" i="48"/>
  <c r="M64" i="48"/>
  <c r="M63" i="48" s="1"/>
  <c r="D35" i="47"/>
  <c r="J64" i="44"/>
  <c r="J63" i="44"/>
  <c r="M64" i="44"/>
  <c r="M64" i="3"/>
  <c r="J35" i="280"/>
  <c r="J29" i="280" s="1"/>
  <c r="K35" i="279"/>
  <c r="K29" i="279" s="1"/>
  <c r="K35" i="56"/>
  <c r="K35" i="53"/>
  <c r="K29" i="53"/>
  <c r="M35" i="49"/>
  <c r="M29" i="49"/>
  <c r="M27" i="49" s="1"/>
  <c r="D35" i="46"/>
  <c r="M29" i="43"/>
  <c r="I65" i="235"/>
  <c r="I64" i="235"/>
  <c r="I65" i="233"/>
  <c r="J36" i="232"/>
  <c r="I36" i="68"/>
  <c r="I30" i="68"/>
  <c r="D36" i="65"/>
  <c r="D36" i="63"/>
  <c r="D30" i="63" s="1"/>
  <c r="K83" i="261"/>
  <c r="K67" i="258"/>
  <c r="I30" i="257"/>
  <c r="K30" i="257" s="1"/>
  <c r="K49" i="255"/>
  <c r="K43" i="251"/>
  <c r="J30" i="251"/>
  <c r="J24" i="251"/>
  <c r="J22" i="251" s="1"/>
  <c r="K67" i="251"/>
  <c r="F59" i="249"/>
  <c r="K59" i="249"/>
  <c r="H59" i="249"/>
  <c r="K73" i="249"/>
  <c r="K83" i="249"/>
  <c r="K49" i="91"/>
  <c r="K49" i="6" s="1"/>
  <c r="K83" i="91"/>
  <c r="K83" i="6" s="1"/>
  <c r="K43" i="89"/>
  <c r="H30" i="89"/>
  <c r="K30" i="89"/>
  <c r="K79" i="89"/>
  <c r="K79" i="6"/>
  <c r="E59" i="86"/>
  <c r="E58" i="86"/>
  <c r="E58" i="6" s="1"/>
  <c r="K64" i="85"/>
  <c r="K73" i="84"/>
  <c r="I68" i="7"/>
  <c r="E96" i="14"/>
  <c r="I42" i="185"/>
  <c r="I30" i="312"/>
  <c r="K30" i="312"/>
  <c r="J30" i="313"/>
  <c r="J24" i="313"/>
  <c r="J22" i="313" s="1"/>
  <c r="E27" i="223"/>
  <c r="I24" i="77"/>
  <c r="I58" i="253"/>
  <c r="K58" i="253"/>
  <c r="D30" i="65"/>
  <c r="F78" i="23"/>
  <c r="F23" i="23" s="1"/>
  <c r="E59" i="6"/>
  <c r="H24" i="89"/>
  <c r="J30" i="6"/>
  <c r="I24" i="257"/>
  <c r="I22" i="257" s="1"/>
  <c r="K22" i="257" s="1"/>
  <c r="I64" i="233"/>
  <c r="I28" i="233"/>
  <c r="K22" i="233" s="1"/>
  <c r="L22" i="233" s="1"/>
  <c r="D63" i="52"/>
  <c r="H58" i="26"/>
  <c r="J59" i="172"/>
  <c r="H58" i="264"/>
  <c r="J30" i="170"/>
  <c r="E27" i="220"/>
  <c r="M29" i="216"/>
  <c r="K27" i="214"/>
  <c r="E27" i="211"/>
  <c r="L27" i="211"/>
  <c r="I24" i="312"/>
  <c r="I22" i="312" s="1"/>
  <c r="K22" i="312" s="1"/>
  <c r="H58" i="249"/>
  <c r="J30" i="232"/>
  <c r="J28" i="232" s="1"/>
  <c r="M63" i="44"/>
  <c r="G24" i="25"/>
  <c r="D58" i="264"/>
  <c r="D23" i="264" s="1"/>
  <c r="J24" i="270"/>
  <c r="M62" i="154"/>
  <c r="F27" i="305"/>
  <c r="J30" i="168"/>
  <c r="F27" i="209"/>
  <c r="J27" i="111"/>
  <c r="M34" i="102"/>
  <c r="I28" i="222"/>
  <c r="I27" i="222"/>
  <c r="F9" i="12"/>
  <c r="A11" i="85"/>
  <c r="A11" i="311"/>
  <c r="A11" i="257"/>
  <c r="A11" i="91"/>
  <c r="A11" i="290" s="1"/>
  <c r="A11" i="255"/>
  <c r="A11" i="259"/>
  <c r="A11" i="314"/>
  <c r="A11" i="258"/>
  <c r="A11" i="248"/>
  <c r="A11" i="88"/>
  <c r="A11" i="254"/>
  <c r="A11" i="81"/>
  <c r="A11" i="90"/>
  <c r="A11" i="247"/>
  <c r="A11" i="312"/>
  <c r="A11" i="89"/>
  <c r="A11" i="78"/>
  <c r="A11" i="87"/>
  <c r="A11" i="310"/>
  <c r="A11" i="251"/>
  <c r="A11" i="315"/>
  <c r="A11" i="7"/>
  <c r="A11" i="93"/>
  <c r="M34" i="297"/>
  <c r="M29" i="220"/>
  <c r="M29" i="140"/>
  <c r="L27" i="203"/>
  <c r="G24" i="267"/>
  <c r="J24" i="267" s="1"/>
  <c r="G27" i="222"/>
  <c r="K27" i="115"/>
  <c r="I63" i="294"/>
  <c r="I63" i="202"/>
  <c r="I63" i="214"/>
  <c r="M65" i="107"/>
  <c r="I63" i="140"/>
  <c r="E62" i="159"/>
  <c r="G62" i="109"/>
  <c r="D62" i="304"/>
  <c r="F62" i="297"/>
  <c r="H62" i="207"/>
  <c r="H28" i="99"/>
  <c r="H28" i="155"/>
  <c r="M41" i="158"/>
  <c r="M30" i="158"/>
  <c r="F28" i="158"/>
  <c r="M50" i="160"/>
  <c r="M41" i="291"/>
  <c r="M41" i="302"/>
  <c r="M41" i="107"/>
  <c r="G28" i="107"/>
  <c r="M53" i="109"/>
  <c r="M41" i="109"/>
  <c r="K28" i="109"/>
  <c r="F28" i="110"/>
  <c r="M57" i="111"/>
  <c r="M47" i="111"/>
  <c r="M30" i="111"/>
  <c r="K28" i="111"/>
  <c r="M30" i="112"/>
  <c r="H28" i="112"/>
  <c r="F28" i="112"/>
  <c r="M41" i="114"/>
  <c r="K28" i="114"/>
  <c r="F28" i="114"/>
  <c r="M47" i="115"/>
  <c r="L28" i="115"/>
  <c r="G28" i="115"/>
  <c r="M30" i="116"/>
  <c r="H28" i="116"/>
  <c r="D28" i="116"/>
  <c r="L28" i="202"/>
  <c r="M57" i="203"/>
  <c r="M41" i="203"/>
  <c r="M34" i="203" s="1"/>
  <c r="L28" i="205"/>
  <c r="J28" i="205"/>
  <c r="M47" i="206"/>
  <c r="M30" i="206"/>
  <c r="J28" i="206"/>
  <c r="G28" i="206"/>
  <c r="K28" i="208"/>
  <c r="M53" i="209"/>
  <c r="K28" i="209"/>
  <c r="D28" i="209"/>
  <c r="M30" i="210"/>
  <c r="M41" i="211"/>
  <c r="K28" i="211"/>
  <c r="F28" i="211"/>
  <c r="L28" i="214"/>
  <c r="G28" i="214"/>
  <c r="M53" i="215"/>
  <c r="F28" i="216"/>
  <c r="M41" i="217"/>
  <c r="L28" i="217"/>
  <c r="M57" i="218"/>
  <c r="M47" i="220"/>
  <c r="K28" i="220"/>
  <c r="L28" i="225"/>
  <c r="J28" i="225"/>
  <c r="M57" i="226"/>
  <c r="M47" i="226"/>
  <c r="L28" i="226"/>
  <c r="F24" i="32"/>
  <c r="J30" i="32"/>
  <c r="I62" i="223"/>
  <c r="E27" i="97"/>
  <c r="J25" i="276"/>
  <c r="F24" i="276"/>
  <c r="J24" i="276"/>
  <c r="M34" i="205"/>
  <c r="E27" i="221"/>
  <c r="M77" i="206"/>
  <c r="M62" i="206"/>
  <c r="M77" i="113"/>
  <c r="M63" i="219"/>
  <c r="L28" i="113"/>
  <c r="J27" i="147"/>
  <c r="M63" i="203"/>
  <c r="K27" i="99"/>
  <c r="E27" i="294"/>
  <c r="M29" i="148"/>
  <c r="L28" i="212"/>
  <c r="E28" i="203"/>
  <c r="I27" i="223"/>
  <c r="G27" i="209"/>
  <c r="H27" i="209"/>
  <c r="I27" i="137"/>
  <c r="G27" i="98"/>
  <c r="F27" i="108"/>
  <c r="I27" i="291"/>
  <c r="K27" i="98"/>
  <c r="L27" i="108"/>
  <c r="L27" i="215"/>
  <c r="M62" i="297"/>
  <c r="M62" i="220"/>
  <c r="M62" i="207"/>
  <c r="M29" i="98"/>
  <c r="K27" i="108"/>
  <c r="M62" i="159"/>
  <c r="M29" i="113"/>
  <c r="M28" i="113" s="1"/>
  <c r="M27" i="113" s="1"/>
  <c r="D27" i="113"/>
  <c r="D27" i="215"/>
  <c r="D27" i="222"/>
  <c r="M34" i="212"/>
  <c r="M29" i="226"/>
  <c r="E27" i="218"/>
  <c r="I27" i="216"/>
  <c r="I27" i="297"/>
  <c r="E27" i="219"/>
  <c r="M62" i="305"/>
  <c r="M62" i="295"/>
  <c r="F27" i="139"/>
  <c r="I28" i="208"/>
  <c r="F30" i="6"/>
  <c r="M50" i="202"/>
  <c r="M47" i="114"/>
  <c r="M46" i="10"/>
  <c r="D63" i="4"/>
  <c r="M62" i="146"/>
  <c r="M60" i="10"/>
  <c r="M51" i="10"/>
  <c r="D29" i="10"/>
  <c r="F29" i="10"/>
  <c r="F28" i="111"/>
  <c r="D63" i="10"/>
  <c r="K27" i="297"/>
  <c r="K27" i="222"/>
  <c r="I28" i="152"/>
  <c r="F27" i="224"/>
  <c r="F27" i="116"/>
  <c r="H27" i="221"/>
  <c r="G27" i="215"/>
  <c r="M61" i="10"/>
  <c r="M37" i="10"/>
  <c r="K34" i="10"/>
  <c r="M57" i="207"/>
  <c r="H29" i="10"/>
  <c r="F28" i="207"/>
  <c r="M40" i="10"/>
  <c r="L28" i="101"/>
  <c r="M53" i="101"/>
  <c r="F28" i="100"/>
  <c r="M30" i="100"/>
  <c r="D62" i="217"/>
  <c r="D62" i="114"/>
  <c r="M78" i="4"/>
  <c r="G27" i="108"/>
  <c r="F27" i="151"/>
  <c r="J27" i="210"/>
  <c r="G27" i="221"/>
  <c r="J27" i="222"/>
  <c r="E27" i="204"/>
  <c r="M47" i="211"/>
  <c r="M41" i="209"/>
  <c r="M47" i="103"/>
  <c r="M77" i="108"/>
  <c r="K27" i="303"/>
  <c r="H27" i="299"/>
  <c r="J27" i="157"/>
  <c r="H27" i="141"/>
  <c r="D27" i="155"/>
  <c r="L27" i="294"/>
  <c r="E27" i="150"/>
  <c r="L27" i="98"/>
  <c r="E27" i="112"/>
  <c r="I28" i="105"/>
  <c r="M63" i="217"/>
  <c r="M62" i="217"/>
  <c r="M63" i="294"/>
  <c r="M63" i="137"/>
  <c r="M63" i="111"/>
  <c r="M63" i="222"/>
  <c r="M63" i="224"/>
  <c r="I28" i="114"/>
  <c r="F27" i="113"/>
  <c r="K28" i="215"/>
  <c r="K27" i="215" s="1"/>
  <c r="K27" i="10" s="1"/>
  <c r="M57" i="109"/>
  <c r="K29" i="10"/>
  <c r="M30" i="108"/>
  <c r="M53" i="108"/>
  <c r="M77" i="226"/>
  <c r="M77" i="222"/>
  <c r="M77" i="218"/>
  <c r="M77" i="214"/>
  <c r="M62" i="214"/>
  <c r="J27" i="141"/>
  <c r="M34" i="295"/>
  <c r="M34" i="137"/>
  <c r="M29" i="299"/>
  <c r="M29" i="301"/>
  <c r="G27" i="144"/>
  <c r="G27" i="303"/>
  <c r="G27" i="156"/>
  <c r="E27" i="106"/>
  <c r="D27" i="105"/>
  <c r="F27" i="144"/>
  <c r="I62" i="148"/>
  <c r="E27" i="215"/>
  <c r="I62" i="138"/>
  <c r="M63" i="143"/>
  <c r="I62" i="225"/>
  <c r="M63" i="223"/>
  <c r="M63" i="161"/>
  <c r="E27" i="303"/>
  <c r="M63" i="208"/>
  <c r="I28" i="293"/>
  <c r="J28" i="215"/>
  <c r="M57" i="206"/>
  <c r="J29" i="10"/>
  <c r="L29" i="10"/>
  <c r="M41" i="108"/>
  <c r="H28" i="102"/>
  <c r="M33" i="4"/>
  <c r="M41" i="99"/>
  <c r="M57" i="99"/>
  <c r="M36" i="4"/>
  <c r="M47" i="98"/>
  <c r="M34" i="98" s="1"/>
  <c r="K63" i="4"/>
  <c r="M77" i="223"/>
  <c r="M77" i="219"/>
  <c r="M77" i="215"/>
  <c r="M77" i="211"/>
  <c r="E27" i="115"/>
  <c r="F27" i="217"/>
  <c r="M57" i="223"/>
  <c r="M30" i="222"/>
  <c r="M50" i="217"/>
  <c r="M53" i="216"/>
  <c r="M57" i="216"/>
  <c r="M53" i="205"/>
  <c r="F28" i="203"/>
  <c r="K28" i="203"/>
  <c r="M47" i="116"/>
  <c r="E28" i="113"/>
  <c r="J28" i="113"/>
  <c r="D62" i="107"/>
  <c r="D62" i="10" s="1"/>
  <c r="L27" i="112"/>
  <c r="J27" i="219"/>
  <c r="E28" i="222"/>
  <c r="L28" i="222"/>
  <c r="F28" i="221"/>
  <c r="F27" i="221"/>
  <c r="K28" i="221"/>
  <c r="M50" i="115"/>
  <c r="K28" i="113"/>
  <c r="M47" i="225"/>
  <c r="M53" i="225"/>
  <c r="M41" i="224"/>
  <c r="M34" i="224" s="1"/>
  <c r="M41" i="213"/>
  <c r="M30" i="212"/>
  <c r="M50" i="212"/>
  <c r="M47" i="208"/>
  <c r="I62" i="213"/>
  <c r="I28" i="215"/>
  <c r="H28" i="226"/>
  <c r="M57" i="225"/>
  <c r="H28" i="224"/>
  <c r="M30" i="224"/>
  <c r="M50" i="224"/>
  <c r="G28" i="223"/>
  <c r="G27" i="223"/>
  <c r="M57" i="214"/>
  <c r="K28" i="213"/>
  <c r="M47" i="213"/>
  <c r="E28" i="212"/>
  <c r="E27" i="212" s="1"/>
  <c r="J28" i="212"/>
  <c r="M41" i="208"/>
  <c r="E62" i="213"/>
  <c r="H63" i="10"/>
  <c r="J27" i="213"/>
  <c r="I28" i="116"/>
  <c r="I27" i="116"/>
  <c r="D62" i="207"/>
  <c r="E63" i="10"/>
  <c r="H27" i="139"/>
  <c r="J27" i="150"/>
  <c r="I62" i="144"/>
  <c r="H27" i="294"/>
  <c r="I28" i="111"/>
  <c r="M34" i="161"/>
  <c r="K27" i="144"/>
  <c r="F27" i="106"/>
  <c r="F27" i="142"/>
  <c r="I28" i="150"/>
  <c r="M63" i="160"/>
  <c r="M63" i="98"/>
  <c r="I28" i="141"/>
  <c r="I28" i="224"/>
  <c r="M50" i="221"/>
  <c r="M47" i="219"/>
  <c r="M53" i="219"/>
  <c r="L27" i="137"/>
  <c r="L27" i="152"/>
  <c r="D27" i="153"/>
  <c r="H27" i="156"/>
  <c r="M63" i="113"/>
  <c r="M63" i="149"/>
  <c r="M57" i="219"/>
  <c r="F28" i="218"/>
  <c r="M30" i="218"/>
  <c r="G28" i="217"/>
  <c r="H62" i="206"/>
  <c r="M63" i="216"/>
  <c r="M63" i="115"/>
  <c r="M63" i="215"/>
  <c r="M77" i="111"/>
  <c r="E27" i="147"/>
  <c r="E27" i="154"/>
  <c r="M77" i="204"/>
  <c r="M77" i="210"/>
  <c r="E27" i="149"/>
  <c r="I27" i="298"/>
  <c r="G27" i="161"/>
  <c r="E27" i="146"/>
  <c r="M29" i="292"/>
  <c r="K27" i="158"/>
  <c r="J27" i="161"/>
  <c r="K27" i="137"/>
  <c r="M77" i="205"/>
  <c r="M77" i="116"/>
  <c r="M77" i="112"/>
  <c r="D27" i="296"/>
  <c r="J59" i="273"/>
  <c r="H27" i="154"/>
  <c r="D28" i="240"/>
  <c r="M53" i="220"/>
  <c r="E27" i="104"/>
  <c r="D27" i="142"/>
  <c r="M29" i="304"/>
  <c r="K27" i="145"/>
  <c r="M63" i="108"/>
  <c r="D27" i="291"/>
  <c r="L27" i="155"/>
  <c r="D27" i="299"/>
  <c r="I63" i="302"/>
  <c r="I62" i="302" s="1"/>
  <c r="F27" i="105"/>
  <c r="M29" i="203"/>
  <c r="M28" i="203" s="1"/>
  <c r="M27" i="203" s="1"/>
  <c r="M29" i="209"/>
  <c r="H27" i="111"/>
  <c r="E27" i="206"/>
  <c r="G27" i="110"/>
  <c r="G27" i="205"/>
  <c r="G28" i="300"/>
  <c r="E27" i="99"/>
  <c r="F27" i="152"/>
  <c r="G27" i="137"/>
  <c r="I28" i="115"/>
  <c r="H28" i="220"/>
  <c r="M53" i="218"/>
  <c r="M47" i="217"/>
  <c r="J28" i="214"/>
  <c r="J27" i="214" s="1"/>
  <c r="H28" i="211"/>
  <c r="M57" i="209"/>
  <c r="M30" i="205"/>
  <c r="M30" i="202"/>
  <c r="K28" i="116"/>
  <c r="J28" i="115"/>
  <c r="J27" i="115"/>
  <c r="H28" i="114"/>
  <c r="D28" i="112"/>
  <c r="K28" i="112"/>
  <c r="M53" i="111"/>
  <c r="H28" i="109"/>
  <c r="M47" i="109"/>
  <c r="J28" i="107"/>
  <c r="G62" i="111"/>
  <c r="I63" i="109"/>
  <c r="E28" i="225"/>
  <c r="M47" i="216"/>
  <c r="L28" i="210"/>
  <c r="E28" i="205"/>
  <c r="J28" i="202"/>
  <c r="J27" i="202" s="1"/>
  <c r="H28" i="158"/>
  <c r="H28" i="100"/>
  <c r="E27" i="298"/>
  <c r="I63" i="147"/>
  <c r="G28" i="219"/>
  <c r="M57" i="215"/>
  <c r="M53" i="212"/>
  <c r="E28" i="210"/>
  <c r="E28" i="208"/>
  <c r="E27" i="208" s="1"/>
  <c r="G28" i="202"/>
  <c r="D28" i="158"/>
  <c r="G62" i="113"/>
  <c r="K62" i="207"/>
  <c r="L62" i="218"/>
  <c r="G62" i="220"/>
  <c r="G27" i="220"/>
  <c r="E62" i="224"/>
  <c r="D28" i="100"/>
  <c r="D27" i="100" s="1"/>
  <c r="F28" i="102"/>
  <c r="M57" i="104"/>
  <c r="M50" i="104"/>
  <c r="M30" i="104"/>
  <c r="M29" i="104"/>
  <c r="K28" i="105"/>
  <c r="H28" i="105"/>
  <c r="H27" i="105" s="1"/>
  <c r="M57" i="140"/>
  <c r="M53" i="149"/>
  <c r="M53" i="151"/>
  <c r="M41" i="155"/>
  <c r="M34" i="155"/>
  <c r="G28" i="109"/>
  <c r="M57" i="110"/>
  <c r="J28" i="110"/>
  <c r="D28" i="206"/>
  <c r="M53" i="208"/>
  <c r="L28" i="208"/>
  <c r="G28" i="220"/>
  <c r="M57" i="221"/>
  <c r="M50" i="223"/>
  <c r="M47" i="223"/>
  <c r="M34" i="223" s="1"/>
  <c r="M30" i="223"/>
  <c r="M30" i="225"/>
  <c r="M29" i="225"/>
  <c r="M63" i="145"/>
  <c r="H22" i="252"/>
  <c r="P57" i="8"/>
  <c r="T10" i="201"/>
  <c r="T10" i="198"/>
  <c r="B8" i="321"/>
  <c r="J58" i="275"/>
  <c r="D22" i="87"/>
  <c r="D22" i="252"/>
  <c r="I23" i="267"/>
  <c r="J58" i="164"/>
  <c r="G22" i="311"/>
  <c r="J22" i="88"/>
  <c r="H23" i="169"/>
  <c r="I22" i="84"/>
  <c r="G22" i="308"/>
  <c r="D22" i="307"/>
  <c r="I22" i="247"/>
  <c r="M27" i="287"/>
  <c r="J58" i="167"/>
  <c r="P22" i="95"/>
  <c r="I22" i="307"/>
  <c r="K27" i="288"/>
  <c r="J22" i="83"/>
  <c r="I22" i="311"/>
  <c r="I22" i="309"/>
  <c r="K58" i="85"/>
  <c r="H22" i="82"/>
  <c r="J28" i="246"/>
  <c r="H22" i="313"/>
  <c r="K58" i="311"/>
  <c r="J22" i="307"/>
  <c r="K58" i="310"/>
  <c r="H23" i="28"/>
  <c r="I23" i="21"/>
  <c r="H23" i="268"/>
  <c r="H22" i="257"/>
  <c r="G24" i="277"/>
  <c r="I24" i="277"/>
  <c r="I23" i="277"/>
  <c r="G24" i="275"/>
  <c r="G23" i="275"/>
  <c r="I24" i="275"/>
  <c r="I23" i="275"/>
  <c r="M29" i="303"/>
  <c r="M29" i="137"/>
  <c r="K27" i="153"/>
  <c r="E27" i="145"/>
  <c r="M29" i="139"/>
  <c r="J27" i="104"/>
  <c r="K26" i="6"/>
  <c r="D34" i="4"/>
  <c r="I24" i="313"/>
  <c r="I22" i="313" s="1"/>
  <c r="K22" i="313" s="1"/>
  <c r="I23" i="274"/>
  <c r="G22" i="314"/>
  <c r="K59" i="250"/>
  <c r="K59" i="314"/>
  <c r="D28" i="298"/>
  <c r="K30" i="314"/>
  <c r="E28" i="305"/>
  <c r="F62" i="214"/>
  <c r="F27" i="214" s="1"/>
  <c r="J62" i="224"/>
  <c r="G62" i="216"/>
  <c r="G27" i="216"/>
  <c r="E62" i="212"/>
  <c r="G62" i="204"/>
  <c r="K62" i="114"/>
  <c r="K62" i="149"/>
  <c r="K27" i="149" s="1"/>
  <c r="K62" i="103"/>
  <c r="L62" i="206"/>
  <c r="J62" i="302"/>
  <c r="L62" i="97"/>
  <c r="L27" i="97"/>
  <c r="J62" i="305"/>
  <c r="G62" i="225"/>
  <c r="F62" i="220"/>
  <c r="K62" i="139"/>
  <c r="K27" i="139" s="1"/>
  <c r="K62" i="218"/>
  <c r="J62" i="216"/>
  <c r="F62" i="212"/>
  <c r="J62" i="206"/>
  <c r="J27" i="206"/>
  <c r="I63" i="98"/>
  <c r="I63" i="102"/>
  <c r="I62" i="102" s="1"/>
  <c r="K58" i="312"/>
  <c r="L62" i="295"/>
  <c r="H62" i="103"/>
  <c r="E62" i="217"/>
  <c r="K62" i="116"/>
  <c r="G62" i="160"/>
  <c r="G27" i="160" s="1"/>
  <c r="E62" i="138"/>
  <c r="H62" i="215"/>
  <c r="H62" i="112"/>
  <c r="K59" i="258"/>
  <c r="J62" i="217"/>
  <c r="K62" i="206"/>
  <c r="K27" i="206"/>
  <c r="K62" i="150"/>
  <c r="K30" i="247"/>
  <c r="I63" i="111"/>
  <c r="I63" i="99"/>
  <c r="J62" i="105"/>
  <c r="E62" i="161"/>
  <c r="M57" i="291"/>
  <c r="M50" i="147"/>
  <c r="L27" i="304"/>
  <c r="M30" i="99"/>
  <c r="M29" i="99" s="1"/>
  <c r="M30" i="144"/>
  <c r="M30" i="142"/>
  <c r="M41" i="157"/>
  <c r="F28" i="98"/>
  <c r="F27" i="98"/>
  <c r="G28" i="102"/>
  <c r="L28" i="106"/>
  <c r="G28" i="106"/>
  <c r="J28" i="137"/>
  <c r="J27" i="137" s="1"/>
  <c r="M57" i="139"/>
  <c r="K28" i="141"/>
  <c r="M47" i="142"/>
  <c r="K28" i="143"/>
  <c r="K27" i="143"/>
  <c r="M57" i="144"/>
  <c r="J28" i="145"/>
  <c r="J28" i="149"/>
  <c r="K28" i="150"/>
  <c r="K27" i="150" s="1"/>
  <c r="M30" i="151"/>
  <c r="D28" i="151"/>
  <c r="E28" i="152"/>
  <c r="F28" i="153"/>
  <c r="F27" i="153"/>
  <c r="M41" i="154"/>
  <c r="M30" i="155"/>
  <c r="M47" i="156"/>
  <c r="F28" i="156"/>
  <c r="F27" i="156" s="1"/>
  <c r="F27" i="4" s="1"/>
  <c r="K24" i="132" s="1"/>
  <c r="D28" i="157"/>
  <c r="M41" i="159"/>
  <c r="F28" i="159"/>
  <c r="K28" i="160"/>
  <c r="K27" i="160"/>
  <c r="M50" i="161"/>
  <c r="G28" i="291"/>
  <c r="M30" i="293"/>
  <c r="D28" i="293"/>
  <c r="D27" i="293" s="1"/>
  <c r="L28" i="295"/>
  <c r="L27" i="295" s="1"/>
  <c r="M41" i="296"/>
  <c r="L28" i="297"/>
  <c r="K28" i="299"/>
  <c r="K27" i="299" s="1"/>
  <c r="M47" i="300"/>
  <c r="M50" i="302"/>
  <c r="H28" i="302"/>
  <c r="M57" i="304"/>
  <c r="J62" i="148"/>
  <c r="D62" i="144"/>
  <c r="D62" i="293"/>
  <c r="M57" i="147"/>
  <c r="M53" i="98"/>
  <c r="I28" i="138"/>
  <c r="I27" i="138"/>
  <c r="M30" i="105"/>
  <c r="M41" i="100"/>
  <c r="M30" i="106"/>
  <c r="M30" i="149"/>
  <c r="M29" i="149" s="1"/>
  <c r="M28" i="149" s="1"/>
  <c r="M27" i="149" s="1"/>
  <c r="M41" i="156"/>
  <c r="M41" i="304"/>
  <c r="M53" i="152"/>
  <c r="J27" i="151"/>
  <c r="G27" i="152"/>
  <c r="J59" i="164"/>
  <c r="K30" i="78"/>
  <c r="I50" i="4"/>
  <c r="F34" i="4"/>
  <c r="D28" i="139"/>
  <c r="D27" i="139"/>
  <c r="H27" i="298"/>
  <c r="D28" i="99"/>
  <c r="K59" i="306"/>
  <c r="K59" i="307"/>
  <c r="K59" i="81"/>
  <c r="I29" i="218"/>
  <c r="K62" i="110"/>
  <c r="I63" i="215"/>
  <c r="I62" i="215" s="1"/>
  <c r="I27" i="215" s="1"/>
  <c r="I63" i="207"/>
  <c r="I63" i="203"/>
  <c r="I63" i="114"/>
  <c r="I63" i="160"/>
  <c r="I62" i="160"/>
  <c r="I63" i="100"/>
  <c r="L62" i="291"/>
  <c r="G62" i="146"/>
  <c r="G62" i="97"/>
  <c r="F62" i="202"/>
  <c r="F62" i="110"/>
  <c r="G62" i="100"/>
  <c r="D62" i="212"/>
  <c r="D27" i="212" s="1"/>
  <c r="D27" i="10" s="1"/>
  <c r="C24" i="134" s="1"/>
  <c r="D62" i="103"/>
  <c r="K62" i="224"/>
  <c r="K27" i="224"/>
  <c r="H62" i="110"/>
  <c r="J62" i="205"/>
  <c r="I62" i="219"/>
  <c r="D62" i="210"/>
  <c r="E62" i="300"/>
  <c r="F62" i="291"/>
  <c r="I77" i="10"/>
  <c r="F28" i="303"/>
  <c r="F27" i="293"/>
  <c r="I62" i="156"/>
  <c r="I27" i="156" s="1"/>
  <c r="M29" i="138"/>
  <c r="M53" i="301"/>
  <c r="H28" i="300"/>
  <c r="M30" i="300"/>
  <c r="H28" i="148"/>
  <c r="M53" i="141"/>
  <c r="F28" i="140"/>
  <c r="K28" i="140"/>
  <c r="E62" i="144"/>
  <c r="M50" i="303"/>
  <c r="G28" i="293"/>
  <c r="F28" i="291"/>
  <c r="L28" i="159"/>
  <c r="M57" i="154"/>
  <c r="M57" i="152"/>
  <c r="M30" i="145"/>
  <c r="M29" i="145"/>
  <c r="M28" i="145" s="1"/>
  <c r="M27" i="145" s="1"/>
  <c r="H28" i="106"/>
  <c r="M41" i="106"/>
  <c r="M53" i="100"/>
  <c r="I63" i="149"/>
  <c r="M77" i="300"/>
  <c r="M77" i="292"/>
  <c r="M77" i="151"/>
  <c r="M77" i="105"/>
  <c r="I28" i="144"/>
  <c r="J28" i="300"/>
  <c r="D62" i="156"/>
  <c r="D27" i="156"/>
  <c r="L62" i="154"/>
  <c r="F28" i="302"/>
  <c r="M50" i="301"/>
  <c r="J28" i="295"/>
  <c r="J27" i="295" s="1"/>
  <c r="M41" i="293"/>
  <c r="H28" i="159"/>
  <c r="M47" i="154"/>
  <c r="H28" i="150"/>
  <c r="H27" i="150"/>
  <c r="D28" i="143"/>
  <c r="M41" i="305"/>
  <c r="M47" i="292"/>
  <c r="M30" i="161"/>
  <c r="M29" i="161" s="1"/>
  <c r="M28" i="161" s="1"/>
  <c r="M27" i="161" s="1"/>
  <c r="J28" i="144"/>
  <c r="H28" i="142"/>
  <c r="G28" i="138"/>
  <c r="E29" i="8"/>
  <c r="G28" i="104"/>
  <c r="K59" i="310"/>
  <c r="J59" i="6"/>
  <c r="M30" i="298"/>
  <c r="M29" i="298"/>
  <c r="M28" i="298" s="1"/>
  <c r="M27" i="298" s="1"/>
  <c r="M53" i="145"/>
  <c r="F28" i="97"/>
  <c r="M57" i="294"/>
  <c r="J28" i="298"/>
  <c r="J27" i="298" s="1"/>
  <c r="L28" i="157"/>
  <c r="E28" i="297"/>
  <c r="J62" i="294"/>
  <c r="H62" i="305"/>
  <c r="F62" i="160"/>
  <c r="F62" i="4" s="1"/>
  <c r="J62" i="103"/>
  <c r="J27" i="103" s="1"/>
  <c r="J62" i="97"/>
  <c r="J62" i="291"/>
  <c r="J27" i="291"/>
  <c r="D22" i="89"/>
  <c r="I23" i="263"/>
  <c r="D23" i="26"/>
  <c r="L62" i="100"/>
  <c r="L27" i="100" s="1"/>
  <c r="L27" i="4" s="1"/>
  <c r="G29" i="179" s="1"/>
  <c r="G62" i="106"/>
  <c r="G62" i="140"/>
  <c r="G62" i="299"/>
  <c r="F23" i="96"/>
  <c r="F22" i="96"/>
  <c r="K59" i="79"/>
  <c r="I34" i="106"/>
  <c r="H24" i="31"/>
  <c r="J24" i="31"/>
  <c r="I5" i="181"/>
  <c r="D23" i="267"/>
  <c r="I59" i="6"/>
  <c r="D23" i="173"/>
  <c r="D23" i="177"/>
  <c r="J30" i="23"/>
  <c r="K25" i="309"/>
  <c r="D25" i="290"/>
  <c r="E58" i="8"/>
  <c r="K59" i="254"/>
  <c r="K59" i="247"/>
  <c r="I29" i="302"/>
  <c r="P58" i="8"/>
  <c r="K62" i="300"/>
  <c r="I22" i="308"/>
  <c r="K30" i="307"/>
  <c r="D23" i="167"/>
  <c r="O58" i="8"/>
  <c r="K59" i="87"/>
  <c r="K58" i="313"/>
  <c r="J22" i="82"/>
  <c r="K30" i="85"/>
  <c r="I57" i="95"/>
  <c r="H22" i="309"/>
  <c r="K30" i="260"/>
  <c r="I34" i="108"/>
  <c r="I22" i="255"/>
  <c r="G58" i="8"/>
  <c r="K62" i="97"/>
  <c r="R58" i="96"/>
  <c r="R58" i="8"/>
  <c r="I22" i="258"/>
  <c r="H22" i="260"/>
  <c r="J22" i="260"/>
  <c r="M65" i="221"/>
  <c r="M65" i="112"/>
  <c r="M65" i="10"/>
  <c r="M65" i="99"/>
  <c r="M68" i="205"/>
  <c r="M68" i="293"/>
  <c r="M63" i="293"/>
  <c r="M68" i="140"/>
  <c r="M68" i="292"/>
  <c r="M68" i="105"/>
  <c r="M71" i="142"/>
  <c r="D59" i="290"/>
  <c r="M68" i="151"/>
  <c r="M71" i="138"/>
  <c r="M68" i="107"/>
  <c r="M68" i="10" s="1"/>
  <c r="I23" i="169"/>
  <c r="J58" i="277"/>
  <c r="M71" i="156"/>
  <c r="M68" i="303"/>
  <c r="J22" i="312"/>
  <c r="K58" i="80"/>
  <c r="K58" i="82"/>
  <c r="K58" i="90"/>
  <c r="I22" i="250"/>
  <c r="H22" i="89"/>
  <c r="K25" i="314"/>
  <c r="I22" i="85"/>
  <c r="I29" i="98"/>
  <c r="H22" i="312"/>
  <c r="J22" i="308"/>
  <c r="I28" i="232"/>
  <c r="K22" i="232"/>
  <c r="L22" i="232" s="1"/>
  <c r="J27" i="43"/>
  <c r="J58" i="272"/>
  <c r="M71" i="218"/>
  <c r="O57" i="8"/>
  <c r="F28" i="294"/>
  <c r="H62" i="97"/>
  <c r="H62" i="4"/>
  <c r="L28" i="107"/>
  <c r="I29" i="145"/>
  <c r="Q45" i="8"/>
  <c r="H22" i="78"/>
  <c r="B11" i="268"/>
  <c r="B11" i="118"/>
  <c r="I23" i="273"/>
  <c r="K58" i="257"/>
  <c r="I28" i="65"/>
  <c r="G8" i="262"/>
  <c r="G60" i="14" s="1"/>
  <c r="J22" i="257"/>
  <c r="J28" i="244"/>
  <c r="D59" i="7"/>
  <c r="I28" i="243"/>
  <c r="K22" i="243"/>
  <c r="L22" i="243" s="1"/>
  <c r="G46" i="179"/>
  <c r="D24" i="277"/>
  <c r="D23" i="277"/>
  <c r="H24" i="277"/>
  <c r="H23" i="277"/>
  <c r="E58" i="277"/>
  <c r="D24" i="276"/>
  <c r="D23" i="276" s="1"/>
  <c r="D24" i="275"/>
  <c r="D23" i="275" s="1"/>
  <c r="H24" i="275"/>
  <c r="H23" i="275" s="1"/>
  <c r="J78" i="275"/>
  <c r="E58" i="274"/>
  <c r="D24" i="273"/>
  <c r="D23" i="273" s="1"/>
  <c r="J46" i="273"/>
  <c r="J46" i="1" s="1"/>
  <c r="G24" i="272"/>
  <c r="G23" i="272" s="1"/>
  <c r="I24" i="272"/>
  <c r="I23" i="272" s="1"/>
  <c r="G24" i="271"/>
  <c r="G23" i="271" s="1"/>
  <c r="J23" i="271" s="1"/>
  <c r="G24" i="269"/>
  <c r="I24" i="269"/>
  <c r="I23" i="269" s="1"/>
  <c r="I30" i="268"/>
  <c r="I24" i="268" s="1"/>
  <c r="I23" i="268" s="1"/>
  <c r="D24" i="266"/>
  <c r="D23" i="266"/>
  <c r="H24" i="266"/>
  <c r="H23" i="266"/>
  <c r="G23" i="265"/>
  <c r="H24" i="264"/>
  <c r="H23" i="264" s="1"/>
  <c r="G23" i="175"/>
  <c r="G24" i="174"/>
  <c r="G23" i="174"/>
  <c r="I24" i="174"/>
  <c r="I23" i="174"/>
  <c r="G30" i="173"/>
  <c r="J78" i="173"/>
  <c r="D23" i="170"/>
  <c r="J78" i="169"/>
  <c r="D24" i="168"/>
  <c r="D23" i="168"/>
  <c r="H24" i="168"/>
  <c r="H23" i="168"/>
  <c r="J78" i="166"/>
  <c r="G24" i="165"/>
  <c r="G23" i="165" s="1"/>
  <c r="J23" i="165" s="1"/>
  <c r="I24" i="165"/>
  <c r="I23" i="165" s="1"/>
  <c r="D24" i="164"/>
  <c r="D23" i="164" s="1"/>
  <c r="H24" i="164"/>
  <c r="H23" i="164" s="1"/>
  <c r="D24" i="163"/>
  <c r="D23" i="163" s="1"/>
  <c r="H24" i="163"/>
  <c r="I23" i="40"/>
  <c r="H23" i="40"/>
  <c r="D24" i="39"/>
  <c r="H24" i="39"/>
  <c r="J78" i="39"/>
  <c r="D24" i="38"/>
  <c r="D23" i="38"/>
  <c r="D24" i="37"/>
  <c r="G24" i="36"/>
  <c r="G23" i="36" s="1"/>
  <c r="I24" i="36"/>
  <c r="D24" i="35"/>
  <c r="D23" i="35" s="1"/>
  <c r="H24" i="35"/>
  <c r="H23" i="35" s="1"/>
  <c r="D24" i="34"/>
  <c r="H24" i="34"/>
  <c r="H23" i="34"/>
  <c r="G24" i="33"/>
  <c r="G23" i="33"/>
  <c r="I24" i="33"/>
  <c r="I23" i="33"/>
  <c r="I23" i="32"/>
  <c r="I24" i="30"/>
  <c r="I23" i="30" s="1"/>
  <c r="I24" i="29"/>
  <c r="I23" i="29" s="1"/>
  <c r="J78" i="28"/>
  <c r="J29" i="286"/>
  <c r="J27" i="286"/>
  <c r="N21" i="286" s="1"/>
  <c r="L29" i="286"/>
  <c r="L27" i="286" s="1"/>
  <c r="J29" i="284"/>
  <c r="J27" i="284" s="1"/>
  <c r="N21" i="284" s="1"/>
  <c r="K29" i="59"/>
  <c r="M29" i="59"/>
  <c r="K29" i="56"/>
  <c r="K27" i="56" s="1"/>
  <c r="D29" i="54"/>
  <c r="K29" i="54"/>
  <c r="K27" i="54" s="1"/>
  <c r="D64" i="54"/>
  <c r="D63" i="54" s="1"/>
  <c r="D27" i="54" s="1"/>
  <c r="D29" i="49"/>
  <c r="D24" i="272"/>
  <c r="D23" i="272" s="1"/>
  <c r="H24" i="272"/>
  <c r="H23" i="272" s="1"/>
  <c r="J78" i="272"/>
  <c r="D24" i="271"/>
  <c r="H24" i="271"/>
  <c r="D24" i="269"/>
  <c r="H24" i="269"/>
  <c r="H23" i="269" s="1"/>
  <c r="G23" i="268"/>
  <c r="G24" i="266"/>
  <c r="G23" i="266"/>
  <c r="I24" i="266"/>
  <c r="I23" i="266"/>
  <c r="I24" i="264"/>
  <c r="I23" i="264"/>
  <c r="G23" i="263"/>
  <c r="H23" i="177"/>
  <c r="J78" i="177"/>
  <c r="G23" i="176"/>
  <c r="I23" i="176"/>
  <c r="D24" i="174"/>
  <c r="D23" i="174" s="1"/>
  <c r="H24" i="174"/>
  <c r="D30" i="172"/>
  <c r="G30" i="172"/>
  <c r="J30" i="172" s="1"/>
  <c r="J78" i="172"/>
  <c r="J64" i="171"/>
  <c r="G24" i="168"/>
  <c r="G23" i="168" s="1"/>
  <c r="I24" i="168"/>
  <c r="I23" i="168" s="1"/>
  <c r="J78" i="168"/>
  <c r="H23" i="167"/>
  <c r="D23" i="166"/>
  <c r="H23" i="166"/>
  <c r="D24" i="165"/>
  <c r="H24" i="165"/>
  <c r="H23" i="165"/>
  <c r="G24" i="164"/>
  <c r="G23" i="164"/>
  <c r="I24" i="164"/>
  <c r="I23" i="164" s="1"/>
  <c r="J64" i="164"/>
  <c r="G24" i="163"/>
  <c r="I24" i="163"/>
  <c r="I23" i="163"/>
  <c r="J78" i="163"/>
  <c r="J67" i="40"/>
  <c r="J67" i="1" s="1"/>
  <c r="G23" i="40"/>
  <c r="G24" i="39"/>
  <c r="I24" i="39"/>
  <c r="G30" i="21"/>
  <c r="D24" i="36"/>
  <c r="D23" i="36"/>
  <c r="H24" i="36"/>
  <c r="J53" i="36"/>
  <c r="J53" i="1" s="1"/>
  <c r="G24" i="35"/>
  <c r="G23" i="35" s="1"/>
  <c r="I24" i="35"/>
  <c r="I23" i="35" s="1"/>
  <c r="G24" i="34"/>
  <c r="G23" i="34" s="1"/>
  <c r="I24" i="34"/>
  <c r="I23" i="34"/>
  <c r="J64" i="34"/>
  <c r="D24" i="33"/>
  <c r="H24" i="33"/>
  <c r="H23" i="33"/>
  <c r="J49" i="33"/>
  <c r="J49" i="1"/>
  <c r="D23" i="32"/>
  <c r="G23" i="31"/>
  <c r="H24" i="30"/>
  <c r="H23" i="30"/>
  <c r="J78" i="30"/>
  <c r="H24" i="29"/>
  <c r="F30" i="29"/>
  <c r="J73" i="27"/>
  <c r="L29" i="285"/>
  <c r="L27" i="285"/>
  <c r="D64" i="285"/>
  <c r="D63" i="285"/>
  <c r="D27" i="285" s="1"/>
  <c r="K64" i="285"/>
  <c r="K63" i="285" s="1"/>
  <c r="K27" i="285" s="1"/>
  <c r="D29" i="281"/>
  <c r="D27" i="281"/>
  <c r="M29" i="281"/>
  <c r="J64" i="281"/>
  <c r="J63" i="281" s="1"/>
  <c r="J27" i="281" s="1"/>
  <c r="N21" i="281" s="1"/>
  <c r="J64" i="280"/>
  <c r="J63" i="280" s="1"/>
  <c r="D64" i="59"/>
  <c r="D63" i="59" s="1"/>
  <c r="K64" i="59"/>
  <c r="M29" i="58"/>
  <c r="M27" i="58" s="1"/>
  <c r="J35" i="56"/>
  <c r="D29" i="50"/>
  <c r="K29" i="50"/>
  <c r="K29" i="48"/>
  <c r="K27" i="48" s="1"/>
  <c r="M29" i="48"/>
  <c r="M27" i="48" s="1"/>
  <c r="J29" i="47"/>
  <c r="J27" i="47" s="1"/>
  <c r="L29" i="47"/>
  <c r="L27" i="47" s="1"/>
  <c r="J29" i="46"/>
  <c r="J27" i="46" s="1"/>
  <c r="L29" i="46"/>
  <c r="J29" i="44"/>
  <c r="L29" i="44"/>
  <c r="K29" i="42"/>
  <c r="K27" i="42" s="1"/>
  <c r="D30" i="241"/>
  <c r="D28" i="241" s="1"/>
  <c r="J30" i="241"/>
  <c r="J28" i="241" s="1"/>
  <c r="I30" i="238"/>
  <c r="I30" i="237"/>
  <c r="I28" i="237"/>
  <c r="K22" i="237" s="1"/>
  <c r="L22" i="237" s="1"/>
  <c r="D30" i="235"/>
  <c r="D28" i="235"/>
  <c r="I28" i="234"/>
  <c r="K22" i="234"/>
  <c r="L22" i="234" s="1"/>
  <c r="J30" i="75"/>
  <c r="J28" i="75" s="1"/>
  <c r="J30" i="74"/>
  <c r="I28" i="73"/>
  <c r="K22" i="73"/>
  <c r="L22" i="73" s="1"/>
  <c r="D30" i="72"/>
  <c r="D28" i="72" s="1"/>
  <c r="I30" i="71"/>
  <c r="I30" i="70"/>
  <c r="I28" i="70" s="1"/>
  <c r="I30" i="69"/>
  <c r="D30" i="68"/>
  <c r="D28" i="68"/>
  <c r="I30" i="67"/>
  <c r="I30" i="64"/>
  <c r="J30" i="63"/>
  <c r="J28" i="63"/>
  <c r="I30" i="62"/>
  <c r="I28" i="62"/>
  <c r="K22" i="62" s="1"/>
  <c r="D22" i="261"/>
  <c r="I24" i="259"/>
  <c r="K78" i="259"/>
  <c r="D24" i="258"/>
  <c r="D22" i="258"/>
  <c r="H24" i="258"/>
  <c r="H22" i="258"/>
  <c r="D24" i="257"/>
  <c r="G24" i="256"/>
  <c r="G22" i="256" s="1"/>
  <c r="K22" i="256" s="1"/>
  <c r="D24" i="253"/>
  <c r="D22" i="253" s="1"/>
  <c r="H24" i="253"/>
  <c r="H22" i="253"/>
  <c r="J24" i="253"/>
  <c r="K61" i="6"/>
  <c r="G22" i="252"/>
  <c r="G24" i="251"/>
  <c r="I24" i="251"/>
  <c r="D24" i="250"/>
  <c r="H24" i="249"/>
  <c r="H22" i="249"/>
  <c r="J24" i="249"/>
  <c r="G24" i="91"/>
  <c r="G22" i="91" s="1"/>
  <c r="I24" i="91"/>
  <c r="I22" i="91" s="1"/>
  <c r="G24" i="87"/>
  <c r="I24" i="87"/>
  <c r="F29" i="95"/>
  <c r="F23" i="95" s="1"/>
  <c r="M52" i="107"/>
  <c r="M52" i="10"/>
  <c r="M39" i="299"/>
  <c r="M61" i="295"/>
  <c r="E29" i="292"/>
  <c r="G29" i="292"/>
  <c r="G28" i="292" s="1"/>
  <c r="J29" i="292"/>
  <c r="L29" i="292"/>
  <c r="L28" i="292"/>
  <c r="M60" i="150"/>
  <c r="D29" i="286"/>
  <c r="K29" i="286"/>
  <c r="M29" i="286"/>
  <c r="M27" i="286" s="1"/>
  <c r="D29" i="284"/>
  <c r="K29" i="284"/>
  <c r="M29" i="284"/>
  <c r="M27" i="284" s="1"/>
  <c r="D64" i="284"/>
  <c r="K64" i="284"/>
  <c r="K63" i="284" s="1"/>
  <c r="K27" i="284" s="1"/>
  <c r="K29" i="283"/>
  <c r="K64" i="283"/>
  <c r="K63" i="283" s="1"/>
  <c r="K27" i="283" s="1"/>
  <c r="J64" i="282"/>
  <c r="J63" i="282"/>
  <c r="J27" i="282" s="1"/>
  <c r="N21" i="282" s="1"/>
  <c r="J29" i="281"/>
  <c r="L29" i="281"/>
  <c r="K35" i="281"/>
  <c r="K29" i="281"/>
  <c r="K27" i="281" s="1"/>
  <c r="L29" i="280"/>
  <c r="L27" i="280" s="1"/>
  <c r="K35" i="280"/>
  <c r="K29" i="280" s="1"/>
  <c r="K27" i="280" s="1"/>
  <c r="D64" i="279"/>
  <c r="D63" i="279"/>
  <c r="D27" i="279" s="1"/>
  <c r="K64" i="279"/>
  <c r="K63" i="279" s="1"/>
  <c r="K35" i="60"/>
  <c r="K29" i="60"/>
  <c r="K27" i="60" s="1"/>
  <c r="J64" i="60"/>
  <c r="J64" i="3" s="1"/>
  <c r="L64" i="60"/>
  <c r="L63" i="60" s="1"/>
  <c r="J29" i="59"/>
  <c r="J27" i="59" s="1"/>
  <c r="N21" i="59" s="1"/>
  <c r="L29" i="59"/>
  <c r="L27" i="59"/>
  <c r="M29" i="57"/>
  <c r="J35" i="57"/>
  <c r="J29" i="57" s="1"/>
  <c r="J27" i="57" s="1"/>
  <c r="N21" i="57" s="1"/>
  <c r="J29" i="56"/>
  <c r="J27" i="56" s="1"/>
  <c r="N21" i="56" s="1"/>
  <c r="L29" i="56"/>
  <c r="J35" i="55"/>
  <c r="M35" i="53"/>
  <c r="M29" i="53"/>
  <c r="L64" i="53"/>
  <c r="L63" i="53"/>
  <c r="L27" i="53" s="1"/>
  <c r="L35" i="52"/>
  <c r="M35" i="52"/>
  <c r="M29" i="52"/>
  <c r="K64" i="52"/>
  <c r="L29" i="51"/>
  <c r="L27" i="51" s="1"/>
  <c r="M35" i="51"/>
  <c r="M29" i="51" s="1"/>
  <c r="J29" i="50"/>
  <c r="J27" i="50"/>
  <c r="M35" i="50"/>
  <c r="M29" i="50"/>
  <c r="L35" i="50"/>
  <c r="L29" i="50"/>
  <c r="L64" i="50"/>
  <c r="D64" i="49"/>
  <c r="D63" i="49" s="1"/>
  <c r="L64" i="49"/>
  <c r="J29" i="48"/>
  <c r="L29" i="48"/>
  <c r="L27" i="48" s="1"/>
  <c r="D35" i="48"/>
  <c r="D29" i="48" s="1"/>
  <c r="D29" i="47"/>
  <c r="D27" i="47"/>
  <c r="K29" i="47"/>
  <c r="M29" i="47"/>
  <c r="M27" i="47" s="1"/>
  <c r="D29" i="46"/>
  <c r="M29" i="46"/>
  <c r="D29" i="44"/>
  <c r="D27" i="44" s="1"/>
  <c r="M29" i="44"/>
  <c r="M27" i="44" s="1"/>
  <c r="I30" i="241"/>
  <c r="J30" i="239"/>
  <c r="J28" i="239"/>
  <c r="D30" i="238"/>
  <c r="J30" i="238"/>
  <c r="D30" i="237"/>
  <c r="J30" i="237"/>
  <c r="J28" i="237" s="1"/>
  <c r="J30" i="234"/>
  <c r="D65" i="234"/>
  <c r="D64" i="234"/>
  <c r="J65" i="233"/>
  <c r="J64" i="233"/>
  <c r="I30" i="75"/>
  <c r="D36" i="75"/>
  <c r="D30" i="75" s="1"/>
  <c r="D28" i="75" s="1"/>
  <c r="I30" i="74"/>
  <c r="I28" i="74"/>
  <c r="K22" i="74" s="1"/>
  <c r="L22" i="74" s="1"/>
  <c r="D36" i="74"/>
  <c r="I30" i="72"/>
  <c r="I28" i="72" s="1"/>
  <c r="K22" i="72" s="1"/>
  <c r="L22" i="72" s="1"/>
  <c r="J36" i="72"/>
  <c r="J36" i="5" s="1"/>
  <c r="D30" i="71"/>
  <c r="J30" i="71"/>
  <c r="D30" i="70"/>
  <c r="J30" i="70"/>
  <c r="J28" i="70"/>
  <c r="D30" i="69"/>
  <c r="D28" i="69"/>
  <c r="J30" i="69"/>
  <c r="J28" i="69"/>
  <c r="I65" i="69"/>
  <c r="I64" i="69"/>
  <c r="I28" i="68"/>
  <c r="K22" i="68"/>
  <c r="D30" i="67"/>
  <c r="J30" i="67"/>
  <c r="J65" i="67"/>
  <c r="D30" i="64"/>
  <c r="D28" i="64" s="1"/>
  <c r="J30" i="64"/>
  <c r="I65" i="64"/>
  <c r="I30" i="63"/>
  <c r="J30" i="62"/>
  <c r="K53" i="261"/>
  <c r="K46" i="260"/>
  <c r="H24" i="259"/>
  <c r="J24" i="259"/>
  <c r="K64" i="258"/>
  <c r="H24" i="256"/>
  <c r="H22" i="256"/>
  <c r="K37" i="256"/>
  <c r="K53" i="256"/>
  <c r="D59" i="255"/>
  <c r="H24" i="254"/>
  <c r="H22" i="254" s="1"/>
  <c r="K37" i="254"/>
  <c r="K53" i="254"/>
  <c r="G24" i="253"/>
  <c r="G22" i="253" s="1"/>
  <c r="I24" i="253"/>
  <c r="I22" i="253" s="1"/>
  <c r="K64" i="253"/>
  <c r="D24" i="251"/>
  <c r="D22" i="251"/>
  <c r="H24" i="251"/>
  <c r="H22" i="251"/>
  <c r="K53" i="251"/>
  <c r="K78" i="251"/>
  <c r="K64" i="250"/>
  <c r="I24" i="249"/>
  <c r="K37" i="249"/>
  <c r="K53" i="249"/>
  <c r="K53" i="6" s="1"/>
  <c r="D22" i="247"/>
  <c r="D24" i="91"/>
  <c r="D22" i="91"/>
  <c r="H24" i="91"/>
  <c r="J24" i="91"/>
  <c r="H30" i="88"/>
  <c r="D24" i="86"/>
  <c r="D22" i="86" s="1"/>
  <c r="D22" i="81"/>
  <c r="H24" i="80"/>
  <c r="J24" i="80"/>
  <c r="J22" i="80" s="1"/>
  <c r="D24" i="79"/>
  <c r="H24" i="79"/>
  <c r="I50" i="7"/>
  <c r="H74" i="7"/>
  <c r="M23" i="96"/>
  <c r="M22" i="96" s="1"/>
  <c r="O23" i="96"/>
  <c r="O22" i="96" s="1"/>
  <c r="I29" i="96"/>
  <c r="I23" i="96" s="1"/>
  <c r="M43" i="301"/>
  <c r="G34" i="299"/>
  <c r="D29" i="292"/>
  <c r="F29" i="292"/>
  <c r="H29" i="292"/>
  <c r="K29" i="292"/>
  <c r="M45" i="292"/>
  <c r="M42" i="149"/>
  <c r="M54" i="144"/>
  <c r="M44" i="143"/>
  <c r="M58" i="143"/>
  <c r="M46" i="141"/>
  <c r="J29" i="97"/>
  <c r="M35" i="97"/>
  <c r="I68" i="220"/>
  <c r="I68" i="204"/>
  <c r="I68" i="155"/>
  <c r="M81" i="107"/>
  <c r="I24" i="306"/>
  <c r="J24" i="310"/>
  <c r="D24" i="313"/>
  <c r="D22" i="313" s="1"/>
  <c r="I22" i="314"/>
  <c r="K78" i="315"/>
  <c r="G22" i="88"/>
  <c r="H24" i="87"/>
  <c r="H22" i="87" s="1"/>
  <c r="K22" i="87" s="1"/>
  <c r="J24" i="87"/>
  <c r="I24" i="86"/>
  <c r="I22" i="86" s="1"/>
  <c r="G30" i="86"/>
  <c r="K30" i="86" s="1"/>
  <c r="D24" i="85"/>
  <c r="D22" i="85"/>
  <c r="J24" i="85"/>
  <c r="J22" i="85"/>
  <c r="K67" i="82"/>
  <c r="K67" i="6"/>
  <c r="I22" i="81"/>
  <c r="G24" i="80"/>
  <c r="I24" i="80"/>
  <c r="I22" i="80"/>
  <c r="D24" i="78"/>
  <c r="D22" i="78"/>
  <c r="K78" i="78"/>
  <c r="D50" i="7"/>
  <c r="N23" i="96"/>
  <c r="N22" i="96"/>
  <c r="P23" i="96"/>
  <c r="M40" i="143"/>
  <c r="M56" i="143"/>
  <c r="M56" i="4"/>
  <c r="M58" i="142"/>
  <c r="H29" i="97"/>
  <c r="H28" i="97" s="1"/>
  <c r="K29" i="97"/>
  <c r="M38" i="97"/>
  <c r="I68" i="224"/>
  <c r="I68" i="212"/>
  <c r="I68" i="208"/>
  <c r="I68" i="300"/>
  <c r="I63" i="300" s="1"/>
  <c r="I62" i="300" s="1"/>
  <c r="I27" i="300" s="1"/>
  <c r="I68" i="292"/>
  <c r="M81" i="97"/>
  <c r="M77" i="97"/>
  <c r="D24" i="308"/>
  <c r="D22" i="308"/>
  <c r="D24" i="311"/>
  <c r="D22" i="311"/>
  <c r="I88" i="5"/>
  <c r="D24" i="306"/>
  <c r="J24" i="306"/>
  <c r="D24" i="310"/>
  <c r="D22" i="310" s="1"/>
  <c r="I24" i="310"/>
  <c r="I22" i="310" s="1"/>
  <c r="K78" i="310"/>
  <c r="D24" i="312"/>
  <c r="J24" i="315"/>
  <c r="J22" i="315" s="1"/>
  <c r="C21" i="12"/>
  <c r="G51" i="179"/>
  <c r="F23" i="167"/>
  <c r="K22" i="66"/>
  <c r="L22" i="66"/>
  <c r="P37" i="124"/>
  <c r="I23" i="23"/>
  <c r="G23" i="37"/>
  <c r="J24" i="37"/>
  <c r="H22" i="307"/>
  <c r="K24" i="307"/>
  <c r="G22" i="81"/>
  <c r="K24" i="81"/>
  <c r="K24" i="83"/>
  <c r="F22" i="83"/>
  <c r="G22" i="307"/>
  <c r="K58" i="307"/>
  <c r="K58" i="79"/>
  <c r="F22" i="261"/>
  <c r="K24" i="261"/>
  <c r="M27" i="45"/>
  <c r="K57" i="8"/>
  <c r="K22" i="95"/>
  <c r="H22" i="261"/>
  <c r="J22" i="90"/>
  <c r="H22" i="83"/>
  <c r="K58" i="83"/>
  <c r="I22" i="248"/>
  <c r="K58" i="248"/>
  <c r="G22" i="77"/>
  <c r="K58" i="261"/>
  <c r="K58" i="78"/>
  <c r="I22" i="78"/>
  <c r="F22" i="86"/>
  <c r="J22" i="250"/>
  <c r="G23" i="27"/>
  <c r="I22" i="77"/>
  <c r="H22" i="315"/>
  <c r="F22" i="310"/>
  <c r="K22" i="310" s="1"/>
  <c r="K58" i="89"/>
  <c r="F22" i="89"/>
  <c r="K22" i="89" s="1"/>
  <c r="K24" i="247"/>
  <c r="F22" i="247"/>
  <c r="E22" i="95"/>
  <c r="E22" i="8"/>
  <c r="E57" i="8"/>
  <c r="G23" i="167"/>
  <c r="F23" i="38"/>
  <c r="J58" i="38"/>
  <c r="J24" i="176"/>
  <c r="J58" i="268"/>
  <c r="F23" i="268"/>
  <c r="J23" i="268"/>
  <c r="K58" i="258"/>
  <c r="K58" i="259"/>
  <c r="D28" i="236"/>
  <c r="D27" i="283"/>
  <c r="J25" i="277"/>
  <c r="F24" i="277"/>
  <c r="J25" i="275"/>
  <c r="F24" i="275"/>
  <c r="G58" i="269"/>
  <c r="J58" i="269" s="1"/>
  <c r="J59" i="269"/>
  <c r="J59" i="267"/>
  <c r="F58" i="267"/>
  <c r="J25" i="266"/>
  <c r="F24" i="266"/>
  <c r="G58" i="264"/>
  <c r="J58" i="264"/>
  <c r="J59" i="264"/>
  <c r="J59" i="177"/>
  <c r="G58" i="177"/>
  <c r="J83" i="1"/>
  <c r="F24" i="168"/>
  <c r="J25" i="168"/>
  <c r="J25" i="164"/>
  <c r="F24" i="164"/>
  <c r="F24" i="163"/>
  <c r="J25" i="163"/>
  <c r="D23" i="39"/>
  <c r="F24" i="39"/>
  <c r="J25" i="39"/>
  <c r="I23" i="36"/>
  <c r="J59" i="36"/>
  <c r="H58" i="36"/>
  <c r="J58" i="36" s="1"/>
  <c r="F24" i="35"/>
  <c r="J25" i="35"/>
  <c r="D23" i="34"/>
  <c r="F24" i="34"/>
  <c r="J25" i="34"/>
  <c r="J37" i="1"/>
  <c r="D58" i="33"/>
  <c r="F58" i="32"/>
  <c r="J59" i="32"/>
  <c r="J43" i="1"/>
  <c r="J78" i="31"/>
  <c r="F23" i="31"/>
  <c r="G24" i="30"/>
  <c r="J25" i="30"/>
  <c r="G24" i="29"/>
  <c r="G23" i="29" s="1"/>
  <c r="J25" i="29"/>
  <c r="E78" i="1"/>
  <c r="D78" i="1"/>
  <c r="G58" i="25"/>
  <c r="G59" i="1"/>
  <c r="J59" i="25"/>
  <c r="E23" i="1"/>
  <c r="G25" i="1"/>
  <c r="G24" i="24"/>
  <c r="I24" i="24"/>
  <c r="I25" i="1"/>
  <c r="G78" i="1"/>
  <c r="J78" i="24"/>
  <c r="I78" i="1"/>
  <c r="G24" i="179" s="1"/>
  <c r="M27" i="281"/>
  <c r="M63" i="279"/>
  <c r="M27" i="59"/>
  <c r="M27" i="54"/>
  <c r="K27" i="51"/>
  <c r="K27" i="50"/>
  <c r="L27" i="46"/>
  <c r="M30" i="3"/>
  <c r="M29" i="42"/>
  <c r="M27" i="42" s="1"/>
  <c r="J30" i="3"/>
  <c r="J29" i="41"/>
  <c r="I28" i="238"/>
  <c r="K22" i="238" s="1"/>
  <c r="L22" i="238" s="1"/>
  <c r="I36" i="5"/>
  <c r="D30" i="74"/>
  <c r="D28" i="74" s="1"/>
  <c r="J28" i="74"/>
  <c r="I28" i="71"/>
  <c r="K22" i="71" s="1"/>
  <c r="L22" i="71" s="1"/>
  <c r="D36" i="5"/>
  <c r="I28" i="67"/>
  <c r="P13" i="124"/>
  <c r="I30" i="61"/>
  <c r="I31" i="5"/>
  <c r="K25" i="259"/>
  <c r="G24" i="259"/>
  <c r="I22" i="259"/>
  <c r="D22" i="257"/>
  <c r="K59" i="255"/>
  <c r="H59" i="6"/>
  <c r="H58" i="255"/>
  <c r="H22" i="255" s="1"/>
  <c r="K22" i="255" s="1"/>
  <c r="G24" i="254"/>
  <c r="G22" i="254"/>
  <c r="K25" i="254"/>
  <c r="K25" i="253"/>
  <c r="F24" i="253"/>
  <c r="J22" i="253"/>
  <c r="K46" i="6"/>
  <c r="G22" i="251"/>
  <c r="I22" i="251"/>
  <c r="D22" i="250"/>
  <c r="F24" i="250"/>
  <c r="K25" i="250"/>
  <c r="J22" i="249"/>
  <c r="D24" i="249"/>
  <c r="D22" i="249" s="1"/>
  <c r="D30" i="6"/>
  <c r="F24" i="87"/>
  <c r="K25" i="87"/>
  <c r="J22" i="87"/>
  <c r="G30" i="6"/>
  <c r="G24" i="79"/>
  <c r="G22" i="79" s="1"/>
  <c r="G25" i="6"/>
  <c r="I25" i="6"/>
  <c r="I24" i="79"/>
  <c r="H78" i="6"/>
  <c r="J78" i="6"/>
  <c r="G62" i="179" s="1"/>
  <c r="E22" i="6"/>
  <c r="D78" i="6"/>
  <c r="K78" i="77"/>
  <c r="F78" i="6"/>
  <c r="F22" i="77"/>
  <c r="H26" i="7"/>
  <c r="H25" i="93"/>
  <c r="Q24" i="96"/>
  <c r="H23" i="96"/>
  <c r="J23" i="96"/>
  <c r="J24" i="8"/>
  <c r="L23" i="96"/>
  <c r="L24" i="8"/>
  <c r="Q24" i="95"/>
  <c r="Q24" i="8" s="1"/>
  <c r="F24" i="8"/>
  <c r="H23" i="95"/>
  <c r="H22" i="95"/>
  <c r="H24" i="8"/>
  <c r="M23" i="95"/>
  <c r="M24" i="8"/>
  <c r="O24" i="8"/>
  <c r="O23" i="95"/>
  <c r="Q58" i="95"/>
  <c r="Q58" i="8" s="1"/>
  <c r="M58" i="8"/>
  <c r="M57" i="95"/>
  <c r="M57" i="8"/>
  <c r="Q77" i="95"/>
  <c r="Q77" i="8"/>
  <c r="M77" i="8"/>
  <c r="M53" i="303"/>
  <c r="M55" i="4"/>
  <c r="I22" i="306"/>
  <c r="F22" i="307"/>
  <c r="K22" i="307"/>
  <c r="K78" i="307"/>
  <c r="K25" i="308"/>
  <c r="F24" i="308"/>
  <c r="K25" i="310"/>
  <c r="H24" i="310"/>
  <c r="H22" i="310"/>
  <c r="J22" i="310"/>
  <c r="F24" i="311"/>
  <c r="K25" i="311"/>
  <c r="K25" i="313"/>
  <c r="F24" i="313"/>
  <c r="E73" i="14"/>
  <c r="D87" i="5"/>
  <c r="N21" i="45"/>
  <c r="H44" i="124" s="1"/>
  <c r="D28" i="245"/>
  <c r="F23" i="32"/>
  <c r="J23" i="32"/>
  <c r="J24" i="32"/>
  <c r="J24" i="28"/>
  <c r="G23" i="28"/>
  <c r="J23" i="28"/>
  <c r="K24" i="309"/>
  <c r="F22" i="309"/>
  <c r="K22" i="309" s="1"/>
  <c r="D22" i="314"/>
  <c r="G23" i="177"/>
  <c r="J24" i="177"/>
  <c r="K24" i="78"/>
  <c r="F22" i="78"/>
  <c r="H22" i="250"/>
  <c r="K58" i="250"/>
  <c r="J22" i="261"/>
  <c r="G23" i="273"/>
  <c r="J24" i="273"/>
  <c r="J57" i="8"/>
  <c r="Q57" i="96"/>
  <c r="K58" i="306"/>
  <c r="H22" i="247"/>
  <c r="K22" i="247" s="1"/>
  <c r="I22" i="260"/>
  <c r="K24" i="260"/>
  <c r="G23" i="166"/>
  <c r="G23" i="169"/>
  <c r="J24" i="169"/>
  <c r="J58" i="270"/>
  <c r="G23" i="270"/>
  <c r="J22" i="77"/>
  <c r="J58" i="6"/>
  <c r="K58" i="87"/>
  <c r="F22" i="88"/>
  <c r="K58" i="88"/>
  <c r="J22" i="247"/>
  <c r="K58" i="255"/>
  <c r="J22" i="78"/>
  <c r="K58" i="77"/>
  <c r="F22" i="85"/>
  <c r="K24" i="85"/>
  <c r="I23" i="26"/>
  <c r="I57" i="8"/>
  <c r="R57" i="96"/>
  <c r="F22" i="315"/>
  <c r="K22" i="315" s="1"/>
  <c r="K24" i="315"/>
  <c r="K58" i="309"/>
  <c r="K58" i="247"/>
  <c r="G22" i="315"/>
  <c r="K58" i="315"/>
  <c r="Q57" i="95"/>
  <c r="Q57" i="8"/>
  <c r="H57" i="8"/>
  <c r="K24" i="80"/>
  <c r="F22" i="80"/>
  <c r="F23" i="25"/>
  <c r="J23" i="25" s="1"/>
  <c r="J24" i="25"/>
  <c r="H23" i="38"/>
  <c r="J24" i="38"/>
  <c r="J58" i="39"/>
  <c r="F23" i="276"/>
  <c r="F22" i="254"/>
  <c r="K58" i="254"/>
  <c r="K24" i="257"/>
  <c r="F22" i="257"/>
  <c r="K27" i="43"/>
  <c r="G23" i="277"/>
  <c r="J25" i="272"/>
  <c r="F24" i="272"/>
  <c r="F23" i="272" s="1"/>
  <c r="J23" i="272" s="1"/>
  <c r="D23" i="271"/>
  <c r="J25" i="271"/>
  <c r="F24" i="271"/>
  <c r="D23" i="269"/>
  <c r="J25" i="269"/>
  <c r="F24" i="269"/>
  <c r="J24" i="269" s="1"/>
  <c r="J78" i="266"/>
  <c r="J78" i="265"/>
  <c r="F23" i="265"/>
  <c r="J23" i="265" s="1"/>
  <c r="G24" i="264"/>
  <c r="J25" i="264"/>
  <c r="H58" i="263"/>
  <c r="J59" i="263"/>
  <c r="F58" i="175"/>
  <c r="J59" i="175"/>
  <c r="F24" i="174"/>
  <c r="J25" i="174"/>
  <c r="H23" i="174"/>
  <c r="G58" i="173"/>
  <c r="F24" i="172"/>
  <c r="J25" i="172"/>
  <c r="H23" i="172"/>
  <c r="F58" i="171"/>
  <c r="J59" i="171"/>
  <c r="J78" i="170"/>
  <c r="F23" i="170"/>
  <c r="J25" i="165"/>
  <c r="F24" i="165"/>
  <c r="G23" i="39"/>
  <c r="I23" i="39"/>
  <c r="J30" i="21"/>
  <c r="G24" i="21"/>
  <c r="J59" i="21"/>
  <c r="H58" i="21"/>
  <c r="J58" i="21" s="1"/>
  <c r="F24" i="36"/>
  <c r="J25" i="36"/>
  <c r="H23" i="36"/>
  <c r="J59" i="34"/>
  <c r="F58" i="34"/>
  <c r="J58" i="34" s="1"/>
  <c r="J64" i="1"/>
  <c r="J25" i="33"/>
  <c r="F24" i="33"/>
  <c r="J78" i="32"/>
  <c r="I24" i="31"/>
  <c r="I23" i="31" s="1"/>
  <c r="F24" i="29"/>
  <c r="J73" i="1"/>
  <c r="E58" i="26"/>
  <c r="H58" i="25"/>
  <c r="H23" i="25"/>
  <c r="D24" i="24"/>
  <c r="D25" i="1"/>
  <c r="J25" i="24"/>
  <c r="F24" i="24"/>
  <c r="F25" i="1"/>
  <c r="H24" i="24"/>
  <c r="H25" i="1"/>
  <c r="I58" i="24"/>
  <c r="I58" i="1" s="1"/>
  <c r="G23" i="179" s="1"/>
  <c r="I59" i="1"/>
  <c r="H78" i="1"/>
  <c r="J30" i="22"/>
  <c r="H24" i="22"/>
  <c r="J78" i="22"/>
  <c r="F23" i="22"/>
  <c r="F78" i="1"/>
  <c r="K27" i="286"/>
  <c r="J63" i="60"/>
  <c r="M27" i="57"/>
  <c r="L27" i="56"/>
  <c r="K63" i="52"/>
  <c r="K27" i="52"/>
  <c r="M35" i="3"/>
  <c r="M27" i="50"/>
  <c r="L63" i="49"/>
  <c r="K27" i="47"/>
  <c r="D27" i="46"/>
  <c r="K29" i="46"/>
  <c r="M27" i="46"/>
  <c r="K29" i="44"/>
  <c r="K27" i="44" s="1"/>
  <c r="L29" i="42"/>
  <c r="L30" i="3"/>
  <c r="J27" i="42"/>
  <c r="D30" i="3"/>
  <c r="D29" i="41"/>
  <c r="K29" i="41"/>
  <c r="K30" i="3"/>
  <c r="G40" i="179"/>
  <c r="D28" i="238"/>
  <c r="J28" i="238"/>
  <c r="D28" i="237"/>
  <c r="J28" i="234"/>
  <c r="D65" i="5"/>
  <c r="D28" i="71"/>
  <c r="J28" i="71"/>
  <c r="D28" i="70"/>
  <c r="P49" i="124"/>
  <c r="D28" i="67"/>
  <c r="J64" i="67"/>
  <c r="J65" i="5"/>
  <c r="J28" i="64"/>
  <c r="I64" i="64"/>
  <c r="I65" i="5"/>
  <c r="I28" i="63"/>
  <c r="D31" i="5"/>
  <c r="D30" i="62"/>
  <c r="J28" i="62"/>
  <c r="J31" i="5"/>
  <c r="J30" i="61"/>
  <c r="K78" i="260"/>
  <c r="F22" i="260"/>
  <c r="K22" i="260" s="1"/>
  <c r="H22" i="259"/>
  <c r="J22" i="259"/>
  <c r="G24" i="258"/>
  <c r="K25" i="258"/>
  <c r="D58" i="255"/>
  <c r="D58" i="6" s="1"/>
  <c r="D59" i="6"/>
  <c r="K78" i="252"/>
  <c r="K25" i="251"/>
  <c r="F24" i="251"/>
  <c r="K64" i="6"/>
  <c r="G24" i="249"/>
  <c r="K25" i="249"/>
  <c r="I22" i="249"/>
  <c r="K37" i="6"/>
  <c r="F24" i="91"/>
  <c r="K25" i="91"/>
  <c r="J22" i="91"/>
  <c r="K73" i="6"/>
  <c r="K78" i="88"/>
  <c r="G22" i="87"/>
  <c r="H24" i="86"/>
  <c r="K25" i="86"/>
  <c r="G58" i="86"/>
  <c r="G58" i="6"/>
  <c r="K59" i="86"/>
  <c r="G59" i="6"/>
  <c r="K43" i="6"/>
  <c r="K25" i="82"/>
  <c r="F24" i="82"/>
  <c r="F22" i="81"/>
  <c r="K22" i="81" s="1"/>
  <c r="K78" i="81"/>
  <c r="H22" i="80"/>
  <c r="D22" i="79"/>
  <c r="K25" i="79"/>
  <c r="F24" i="79"/>
  <c r="F25" i="6"/>
  <c r="J25" i="6"/>
  <c r="J24" i="79"/>
  <c r="J22" i="79"/>
  <c r="G22" i="78"/>
  <c r="G78" i="6"/>
  <c r="I78" i="6"/>
  <c r="D24" i="77"/>
  <c r="D25" i="6"/>
  <c r="K25" i="77"/>
  <c r="H24" i="77"/>
  <c r="H25" i="6"/>
  <c r="E78" i="6"/>
  <c r="D26" i="7"/>
  <c r="D25" i="93"/>
  <c r="I26" i="7"/>
  <c r="I25" i="93"/>
  <c r="G23" i="96"/>
  <c r="R24" i="96"/>
  <c r="K23" i="96"/>
  <c r="K23" i="8" s="1"/>
  <c r="K24" i="8"/>
  <c r="R29" i="96"/>
  <c r="R29" i="8"/>
  <c r="I29" i="8"/>
  <c r="G24" i="8"/>
  <c r="R24" i="95"/>
  <c r="R24" i="8"/>
  <c r="G23" i="95"/>
  <c r="I23" i="95"/>
  <c r="I23" i="8" s="1"/>
  <c r="I24" i="8"/>
  <c r="N24" i="8"/>
  <c r="N23" i="95"/>
  <c r="F29" i="8"/>
  <c r="Q29" i="95"/>
  <c r="R77" i="95"/>
  <c r="R77" i="8"/>
  <c r="I77" i="8"/>
  <c r="D22" i="306"/>
  <c r="H24" i="306"/>
  <c r="H22" i="306"/>
  <c r="K25" i="306"/>
  <c r="J22" i="306"/>
  <c r="K78" i="311"/>
  <c r="D22" i="312"/>
  <c r="F24" i="312"/>
  <c r="K24" i="312" s="1"/>
  <c r="K25" i="312"/>
  <c r="K78" i="314"/>
  <c r="F22" i="314"/>
  <c r="I87" i="5"/>
  <c r="L27" i="281"/>
  <c r="M34" i="215"/>
  <c r="E27" i="101"/>
  <c r="I27" i="142"/>
  <c r="I28" i="244"/>
  <c r="K22" i="244"/>
  <c r="L22" i="244" s="1"/>
  <c r="J27" i="48"/>
  <c r="G73" i="124" s="1"/>
  <c r="E27" i="295"/>
  <c r="E27" i="159"/>
  <c r="H27" i="100"/>
  <c r="M77" i="202"/>
  <c r="I63" i="218"/>
  <c r="M63" i="150"/>
  <c r="G27" i="138"/>
  <c r="F27" i="157"/>
  <c r="J27" i="139"/>
  <c r="F27" i="141"/>
  <c r="I62" i="101"/>
  <c r="I27" i="101"/>
  <c r="J27" i="148"/>
  <c r="F62" i="107"/>
  <c r="F27" i="107" s="1"/>
  <c r="K28" i="97"/>
  <c r="M31" i="107"/>
  <c r="M30" i="107"/>
  <c r="M32" i="107"/>
  <c r="M33" i="107"/>
  <c r="M35" i="107"/>
  <c r="M59" i="296"/>
  <c r="I68" i="115"/>
  <c r="I68" i="107"/>
  <c r="I63" i="107" s="1"/>
  <c r="I68" i="296"/>
  <c r="I68" i="159"/>
  <c r="I68" i="151"/>
  <c r="I27" i="110"/>
  <c r="M28" i="147"/>
  <c r="M27" i="147" s="1"/>
  <c r="M34" i="226"/>
  <c r="M34" i="213"/>
  <c r="L28" i="219"/>
  <c r="L27" i="219" s="1"/>
  <c r="J27" i="143"/>
  <c r="F27" i="104"/>
  <c r="D27" i="300"/>
  <c r="F27" i="109"/>
  <c r="D27" i="150"/>
  <c r="D27" i="140"/>
  <c r="M34" i="303"/>
  <c r="M28" i="303" s="1"/>
  <c r="M27" i="303" s="1"/>
  <c r="K27" i="225"/>
  <c r="H27" i="205"/>
  <c r="H27" i="202"/>
  <c r="G27" i="107"/>
  <c r="F27" i="295"/>
  <c r="H27" i="213"/>
  <c r="G27" i="114"/>
  <c r="I62" i="161"/>
  <c r="G27" i="202"/>
  <c r="L27" i="202"/>
  <c r="E27" i="116"/>
  <c r="E62" i="109"/>
  <c r="H62" i="116"/>
  <c r="L62" i="208"/>
  <c r="L62" i="210"/>
  <c r="L27" i="210"/>
  <c r="K62" i="223"/>
  <c r="K27" i="223"/>
  <c r="J28" i="100"/>
  <c r="M57" i="102"/>
  <c r="H27" i="155"/>
  <c r="L28" i="296"/>
  <c r="J28" i="109"/>
  <c r="J28" i="10" s="1"/>
  <c r="E28" i="109"/>
  <c r="H28" i="110"/>
  <c r="H27" i="110"/>
  <c r="D28" i="110"/>
  <c r="F28" i="115"/>
  <c r="F27" i="115" s="1"/>
  <c r="M50" i="204"/>
  <c r="H28" i="206"/>
  <c r="J28" i="207"/>
  <c r="M30" i="208"/>
  <c r="M29" i="208"/>
  <c r="M28" i="208" s="1"/>
  <c r="M27" i="208" s="1"/>
  <c r="H28" i="208"/>
  <c r="D28" i="208"/>
  <c r="M50" i="213"/>
  <c r="K28" i="216"/>
  <c r="G28" i="225"/>
  <c r="G27" i="225"/>
  <c r="I28" i="212"/>
  <c r="K27" i="147"/>
  <c r="H62" i="107"/>
  <c r="H62" i="10"/>
  <c r="D27" i="286"/>
  <c r="I29" i="219"/>
  <c r="I29" i="220"/>
  <c r="M29" i="97"/>
  <c r="I29" i="107"/>
  <c r="I28" i="107"/>
  <c r="K34" i="301"/>
  <c r="M40" i="152"/>
  <c r="M40" i="4" s="1"/>
  <c r="M42" i="152"/>
  <c r="M46" i="149"/>
  <c r="M46" i="4"/>
  <c r="M59" i="97"/>
  <c r="M59" i="4"/>
  <c r="F14" i="12"/>
  <c r="N21" i="48"/>
  <c r="H68" i="124" s="1"/>
  <c r="M81" i="4"/>
  <c r="I63" i="292"/>
  <c r="I63" i="212"/>
  <c r="I63" i="224"/>
  <c r="M38" i="4"/>
  <c r="K29" i="4"/>
  <c r="M57" i="142"/>
  <c r="M58" i="4"/>
  <c r="M53" i="143"/>
  <c r="M77" i="107"/>
  <c r="M77" i="10" s="1"/>
  <c r="M81" i="10"/>
  <c r="I63" i="204"/>
  <c r="I63" i="220"/>
  <c r="M34" i="97"/>
  <c r="M35" i="4"/>
  <c r="J28" i="97"/>
  <c r="J28" i="4"/>
  <c r="J29" i="4"/>
  <c r="M41" i="141"/>
  <c r="M57" i="143"/>
  <c r="M41" i="143"/>
  <c r="M53" i="144"/>
  <c r="M54" i="4"/>
  <c r="M41" i="292"/>
  <c r="K28" i="292"/>
  <c r="H28" i="292"/>
  <c r="F28" i="292"/>
  <c r="F29" i="4"/>
  <c r="D28" i="292"/>
  <c r="D29" i="4"/>
  <c r="G28" i="299"/>
  <c r="G34" i="4"/>
  <c r="M41" i="301"/>
  <c r="M57" i="150"/>
  <c r="M60" i="4"/>
  <c r="J28" i="292"/>
  <c r="G29" i="4"/>
  <c r="E28" i="292"/>
  <c r="E29" i="4"/>
  <c r="M39" i="4"/>
  <c r="M34" i="299"/>
  <c r="M28" i="299" s="1"/>
  <c r="M27" i="299" s="1"/>
  <c r="L27" i="107"/>
  <c r="F27" i="294"/>
  <c r="M71" i="10"/>
  <c r="M63" i="303"/>
  <c r="M63" i="151"/>
  <c r="M63" i="292"/>
  <c r="M63" i="221"/>
  <c r="I28" i="108"/>
  <c r="I34" i="10"/>
  <c r="I28" i="106"/>
  <c r="G27" i="140"/>
  <c r="E27" i="297"/>
  <c r="F27" i="97"/>
  <c r="H27" i="142"/>
  <c r="M34" i="305"/>
  <c r="H27" i="159"/>
  <c r="F27" i="302"/>
  <c r="I27" i="144"/>
  <c r="M34" i="106"/>
  <c r="F27" i="291"/>
  <c r="M29" i="300"/>
  <c r="F27" i="303"/>
  <c r="J62" i="10"/>
  <c r="G27" i="97"/>
  <c r="L27" i="291"/>
  <c r="I62" i="203"/>
  <c r="I27" i="203" s="1"/>
  <c r="I28" i="218"/>
  <c r="D27" i="99"/>
  <c r="M34" i="304"/>
  <c r="M34" i="100"/>
  <c r="D27" i="144"/>
  <c r="M34" i="296"/>
  <c r="G27" i="291"/>
  <c r="M34" i="159"/>
  <c r="M29" i="155"/>
  <c r="D27" i="151"/>
  <c r="J27" i="145"/>
  <c r="K27" i="141"/>
  <c r="L27" i="106"/>
  <c r="M29" i="142"/>
  <c r="I62" i="99"/>
  <c r="H27" i="215"/>
  <c r="E27" i="217"/>
  <c r="J27" i="216"/>
  <c r="L27" i="206"/>
  <c r="G27" i="204"/>
  <c r="F27" i="160"/>
  <c r="K27" i="105"/>
  <c r="F27" i="102"/>
  <c r="M43" i="4"/>
  <c r="E27" i="210"/>
  <c r="I62" i="147"/>
  <c r="E27" i="225"/>
  <c r="D27" i="112"/>
  <c r="M29" i="202"/>
  <c r="G27" i="300"/>
  <c r="K27" i="103"/>
  <c r="E27" i="138"/>
  <c r="M62" i="115"/>
  <c r="M29" i="218"/>
  <c r="M28" i="218" s="1"/>
  <c r="M62" i="113"/>
  <c r="M34" i="219"/>
  <c r="M28" i="219" s="1"/>
  <c r="M27" i="219" s="1"/>
  <c r="M62" i="98"/>
  <c r="M62" i="160"/>
  <c r="M34" i="208"/>
  <c r="K27" i="213"/>
  <c r="M29" i="224"/>
  <c r="M28" i="224" s="1"/>
  <c r="M27" i="224" s="1"/>
  <c r="M29" i="212"/>
  <c r="M28" i="212" s="1"/>
  <c r="M27" i="212" s="1"/>
  <c r="M34" i="225"/>
  <c r="K27" i="113"/>
  <c r="K27" i="221"/>
  <c r="L27" i="222"/>
  <c r="J27" i="113"/>
  <c r="M34" i="116"/>
  <c r="F27" i="203"/>
  <c r="M34" i="99"/>
  <c r="H27" i="102"/>
  <c r="I27" i="293"/>
  <c r="M62" i="223"/>
  <c r="M62" i="143"/>
  <c r="I27" i="148"/>
  <c r="M62" i="226"/>
  <c r="M29" i="108"/>
  <c r="M62" i="224"/>
  <c r="M62" i="111"/>
  <c r="M62" i="294"/>
  <c r="I27" i="105"/>
  <c r="L29" i="4"/>
  <c r="D27" i="217"/>
  <c r="F27" i="100"/>
  <c r="J27" i="217"/>
  <c r="M63" i="218"/>
  <c r="M62" i="218" s="1"/>
  <c r="M62" i="116"/>
  <c r="M62" i="211"/>
  <c r="E27" i="203"/>
  <c r="M28" i="148"/>
  <c r="M62" i="203"/>
  <c r="L27" i="113"/>
  <c r="H27" i="305"/>
  <c r="L27" i="226"/>
  <c r="J27" i="225"/>
  <c r="L27" i="225"/>
  <c r="K27" i="220"/>
  <c r="M34" i="220"/>
  <c r="M28" i="220" s="1"/>
  <c r="M27" i="220" s="1"/>
  <c r="L27" i="217"/>
  <c r="M34" i="217"/>
  <c r="F27" i="216"/>
  <c r="G27" i="214"/>
  <c r="L27" i="214"/>
  <c r="F27" i="211"/>
  <c r="K27" i="211"/>
  <c r="M34" i="211"/>
  <c r="M29" i="210"/>
  <c r="D27" i="209"/>
  <c r="K27" i="209"/>
  <c r="K27" i="208"/>
  <c r="G27" i="206"/>
  <c r="M29" i="206"/>
  <c r="M34" i="206"/>
  <c r="M28" i="206"/>
  <c r="M27" i="206" s="1"/>
  <c r="J27" i="205"/>
  <c r="L27" i="205"/>
  <c r="D27" i="116"/>
  <c r="M29" i="116"/>
  <c r="G27" i="115"/>
  <c r="L27" i="115"/>
  <c r="M34" i="115"/>
  <c r="F27" i="114"/>
  <c r="K27" i="114"/>
  <c r="M34" i="114"/>
  <c r="F27" i="112"/>
  <c r="H27" i="112"/>
  <c r="M29" i="112"/>
  <c r="K27" i="111"/>
  <c r="M29" i="111"/>
  <c r="F27" i="110"/>
  <c r="K27" i="109"/>
  <c r="M34" i="302"/>
  <c r="M28" i="302"/>
  <c r="M27" i="302" s="1"/>
  <c r="M34" i="291"/>
  <c r="M28" i="291" s="1"/>
  <c r="M27" i="291" s="1"/>
  <c r="F27" i="158"/>
  <c r="M29" i="158"/>
  <c r="M34" i="158"/>
  <c r="H27" i="99"/>
  <c r="H27" i="207"/>
  <c r="F27" i="297"/>
  <c r="D27" i="304"/>
  <c r="I62" i="140"/>
  <c r="I27" i="140" s="1"/>
  <c r="M63" i="107"/>
  <c r="I62" i="214"/>
  <c r="I62" i="202"/>
  <c r="I62" i="294"/>
  <c r="I63" i="208"/>
  <c r="I62" i="208" s="1"/>
  <c r="I27" i="208" s="1"/>
  <c r="I63" i="155"/>
  <c r="H30" i="6"/>
  <c r="H24" i="88"/>
  <c r="M50" i="107"/>
  <c r="J30" i="72"/>
  <c r="J28" i="72"/>
  <c r="G24" i="172"/>
  <c r="I28" i="145"/>
  <c r="I27" i="145"/>
  <c r="I28" i="98"/>
  <c r="I29" i="4"/>
  <c r="M63" i="156"/>
  <c r="M63" i="138"/>
  <c r="M62" i="138" s="1"/>
  <c r="M63" i="105"/>
  <c r="M63" i="140"/>
  <c r="M63" i="205"/>
  <c r="M63" i="112"/>
  <c r="K62" i="4"/>
  <c r="K27" i="300"/>
  <c r="I28" i="302"/>
  <c r="I27" i="302" s="1"/>
  <c r="D23" i="290"/>
  <c r="J62" i="4"/>
  <c r="J27" i="294"/>
  <c r="L27" i="157"/>
  <c r="M28" i="294"/>
  <c r="M27" i="294"/>
  <c r="G27" i="104"/>
  <c r="J27" i="144"/>
  <c r="D27" i="143"/>
  <c r="M34" i="293"/>
  <c r="M28" i="293" s="1"/>
  <c r="M27" i="293" s="1"/>
  <c r="L27" i="154"/>
  <c r="J27" i="300"/>
  <c r="I62" i="149"/>
  <c r="I27" i="149"/>
  <c r="H27" i="106"/>
  <c r="L27" i="159"/>
  <c r="G27" i="293"/>
  <c r="E27" i="144"/>
  <c r="F27" i="140"/>
  <c r="H27" i="148"/>
  <c r="H27" i="300"/>
  <c r="M28" i="138"/>
  <c r="E27" i="300"/>
  <c r="D27" i="103"/>
  <c r="G27" i="100"/>
  <c r="F27" i="202"/>
  <c r="G27" i="146"/>
  <c r="I62" i="100"/>
  <c r="I62" i="114"/>
  <c r="I62" i="207"/>
  <c r="K27" i="110"/>
  <c r="M34" i="156"/>
  <c r="M29" i="106"/>
  <c r="M28" i="106" s="1"/>
  <c r="M27" i="106" s="1"/>
  <c r="M29" i="105"/>
  <c r="H27" i="302"/>
  <c r="M34" i="300"/>
  <c r="L27" i="297"/>
  <c r="M29" i="293"/>
  <c r="F27" i="159"/>
  <c r="D27" i="157"/>
  <c r="M34" i="154"/>
  <c r="E27" i="152"/>
  <c r="M29" i="151"/>
  <c r="M28" i="151" s="1"/>
  <c r="M27" i="151" s="1"/>
  <c r="J27" i="149"/>
  <c r="M34" i="142"/>
  <c r="M28" i="142" s="1"/>
  <c r="M27" i="142" s="1"/>
  <c r="G27" i="106"/>
  <c r="G27" i="102"/>
  <c r="M34" i="157"/>
  <c r="M29" i="144"/>
  <c r="M28" i="144" s="1"/>
  <c r="M27" i="144" s="1"/>
  <c r="J27" i="105"/>
  <c r="I62" i="111"/>
  <c r="H27" i="103"/>
  <c r="I62" i="98"/>
  <c r="I27" i="98" s="1"/>
  <c r="F27" i="212"/>
  <c r="F27" i="220"/>
  <c r="J27" i="302"/>
  <c r="J27" i="224"/>
  <c r="E27" i="305"/>
  <c r="D27" i="298"/>
  <c r="M28" i="139"/>
  <c r="M28" i="137"/>
  <c r="M27" i="137" s="1"/>
  <c r="M62" i="145"/>
  <c r="M29" i="223"/>
  <c r="M28" i="223" s="1"/>
  <c r="M27" i="223" s="1"/>
  <c r="D27" i="206"/>
  <c r="J27" i="110"/>
  <c r="G27" i="109"/>
  <c r="M44" i="4"/>
  <c r="E27" i="224"/>
  <c r="L27" i="218"/>
  <c r="K27" i="207"/>
  <c r="G27" i="113"/>
  <c r="D27" i="158"/>
  <c r="G27" i="219"/>
  <c r="H27" i="158"/>
  <c r="E27" i="205"/>
  <c r="I62" i="109"/>
  <c r="I27" i="109"/>
  <c r="J27" i="107"/>
  <c r="H27" i="109"/>
  <c r="K27" i="112"/>
  <c r="H27" i="114"/>
  <c r="K27" i="116"/>
  <c r="M29" i="205"/>
  <c r="M28" i="205" s="1"/>
  <c r="M27" i="205" s="1"/>
  <c r="H27" i="211"/>
  <c r="H27" i="220"/>
  <c r="M34" i="109"/>
  <c r="M62" i="108"/>
  <c r="M27" i="108" s="1"/>
  <c r="M62" i="204"/>
  <c r="M62" i="215"/>
  <c r="M62" i="216"/>
  <c r="G27" i="217"/>
  <c r="F27" i="218"/>
  <c r="M62" i="149"/>
  <c r="I27" i="141"/>
  <c r="I27" i="150"/>
  <c r="D27" i="207"/>
  <c r="E27" i="213"/>
  <c r="J27" i="212"/>
  <c r="H27" i="224"/>
  <c r="H27" i="226"/>
  <c r="I27" i="213"/>
  <c r="E27" i="222"/>
  <c r="D27" i="107"/>
  <c r="E27" i="113"/>
  <c r="K27" i="203"/>
  <c r="M29" i="222"/>
  <c r="M47" i="4"/>
  <c r="M34" i="108"/>
  <c r="J27" i="215"/>
  <c r="M62" i="208"/>
  <c r="M62" i="161"/>
  <c r="I27" i="225"/>
  <c r="K27" i="218"/>
  <c r="I27" i="114"/>
  <c r="M62" i="137"/>
  <c r="J27" i="305"/>
  <c r="M45" i="4"/>
  <c r="M34" i="103"/>
  <c r="M28" i="103" s="1"/>
  <c r="M27" i="103" s="1"/>
  <c r="D27" i="114"/>
  <c r="M29" i="100"/>
  <c r="M28" i="100" s="1"/>
  <c r="M27" i="100" s="1"/>
  <c r="L27" i="101"/>
  <c r="F27" i="207"/>
  <c r="I27" i="152"/>
  <c r="F27" i="111"/>
  <c r="I34" i="4"/>
  <c r="M62" i="210"/>
  <c r="L27" i="212"/>
  <c r="M62" i="219"/>
  <c r="M28" i="140"/>
  <c r="M34" i="216"/>
  <c r="M28" i="216" s="1"/>
  <c r="M27" i="216" s="1"/>
  <c r="M28" i="297"/>
  <c r="M62" i="300"/>
  <c r="M57" i="97"/>
  <c r="M57" i="4" s="1"/>
  <c r="M41" i="149"/>
  <c r="M41" i="4" s="1"/>
  <c r="M42" i="4"/>
  <c r="M41" i="152"/>
  <c r="M34" i="152" s="1"/>
  <c r="M28" i="152" s="1"/>
  <c r="M27" i="152" s="1"/>
  <c r="I29" i="10"/>
  <c r="I28" i="219"/>
  <c r="D27" i="208"/>
  <c r="D27" i="110"/>
  <c r="J27" i="109"/>
  <c r="J27" i="100"/>
  <c r="K62" i="10"/>
  <c r="L62" i="10"/>
  <c r="I27" i="161"/>
  <c r="M28" i="213"/>
  <c r="I63" i="159"/>
  <c r="I62" i="159" s="1"/>
  <c r="I27" i="159" s="1"/>
  <c r="I68" i="10"/>
  <c r="I63" i="115"/>
  <c r="I62" i="115" s="1"/>
  <c r="I27" i="115" s="1"/>
  <c r="M57" i="296"/>
  <c r="M35" i="10"/>
  <c r="M32" i="10"/>
  <c r="M62" i="202"/>
  <c r="F22" i="312"/>
  <c r="N23" i="8"/>
  <c r="N22" i="95"/>
  <c r="N22" i="8" s="1"/>
  <c r="H40" i="185" s="1"/>
  <c r="G23" i="8"/>
  <c r="R23" i="95"/>
  <c r="K22" i="96"/>
  <c r="K22" i="8" s="1"/>
  <c r="G40" i="185" s="1"/>
  <c r="I23" i="93"/>
  <c r="I23" i="7" s="1"/>
  <c r="I25" i="7"/>
  <c r="D23" i="93"/>
  <c r="D23" i="7"/>
  <c r="D25" i="7"/>
  <c r="H22" i="77"/>
  <c r="K22" i="77" s="1"/>
  <c r="D28" i="62"/>
  <c r="P19" i="124"/>
  <c r="K22" i="63"/>
  <c r="Q16" i="124" s="1"/>
  <c r="D27" i="41"/>
  <c r="H23" i="22"/>
  <c r="D23" i="24"/>
  <c r="F23" i="33"/>
  <c r="J23" i="33" s="1"/>
  <c r="J24" i="33"/>
  <c r="J24" i="165"/>
  <c r="F23" i="171"/>
  <c r="F23" i="172"/>
  <c r="J24" i="172"/>
  <c r="G23" i="264"/>
  <c r="F23" i="269"/>
  <c r="J23" i="269" s="1"/>
  <c r="J24" i="272"/>
  <c r="H23" i="21"/>
  <c r="L27" i="49"/>
  <c r="H23" i="8"/>
  <c r="Q23" i="96"/>
  <c r="H22" i="96"/>
  <c r="H23" i="93"/>
  <c r="H25" i="7"/>
  <c r="K24" i="87"/>
  <c r="F22" i="87"/>
  <c r="K24" i="254"/>
  <c r="G22" i="259"/>
  <c r="K22" i="259" s="1"/>
  <c r="K24" i="259"/>
  <c r="J27" i="41"/>
  <c r="N21" i="41"/>
  <c r="G23" i="24"/>
  <c r="G23" i="30"/>
  <c r="J23" i="30" s="1"/>
  <c r="J24" i="30"/>
  <c r="J58" i="32"/>
  <c r="F23" i="34"/>
  <c r="J23" i="34" s="1"/>
  <c r="J24" i="34"/>
  <c r="F23" i="168"/>
  <c r="J23" i="168" s="1"/>
  <c r="J24" i="168"/>
  <c r="G23" i="269"/>
  <c r="F23" i="277"/>
  <c r="J23" i="277" s="1"/>
  <c r="J24" i="277"/>
  <c r="K58" i="86"/>
  <c r="D22" i="255"/>
  <c r="K34" i="4"/>
  <c r="K28" i="301"/>
  <c r="I28" i="220"/>
  <c r="I27" i="220" s="1"/>
  <c r="K27" i="216"/>
  <c r="H27" i="208"/>
  <c r="J27" i="207"/>
  <c r="H27" i="206"/>
  <c r="F28" i="10"/>
  <c r="H28" i="10"/>
  <c r="E28" i="10"/>
  <c r="L27" i="296"/>
  <c r="H27" i="116"/>
  <c r="L28" i="10"/>
  <c r="I63" i="151"/>
  <c r="I68" i="4"/>
  <c r="I63" i="296"/>
  <c r="I63" i="4" s="1"/>
  <c r="M33" i="10"/>
  <c r="M31" i="10"/>
  <c r="K27" i="97"/>
  <c r="F62" i="10"/>
  <c r="M62" i="150"/>
  <c r="I62" i="218"/>
  <c r="M34" i="107"/>
  <c r="M28" i="215"/>
  <c r="M27" i="215" s="1"/>
  <c r="I22" i="95"/>
  <c r="G22" i="96"/>
  <c r="K25" i="6"/>
  <c r="F22" i="79"/>
  <c r="K24" i="82"/>
  <c r="F22" i="91"/>
  <c r="K24" i="249"/>
  <c r="G22" i="249"/>
  <c r="F22" i="251"/>
  <c r="K22" i="251"/>
  <c r="K24" i="251"/>
  <c r="J28" i="61"/>
  <c r="K27" i="41"/>
  <c r="G17" i="124"/>
  <c r="N21" i="42"/>
  <c r="H12" i="124"/>
  <c r="L27" i="42"/>
  <c r="J23" i="22"/>
  <c r="F23" i="24"/>
  <c r="J24" i="24"/>
  <c r="F23" i="29"/>
  <c r="F23" i="36"/>
  <c r="J23" i="36" s="1"/>
  <c r="J24" i="36"/>
  <c r="G23" i="21"/>
  <c r="J23" i="21"/>
  <c r="J24" i="21"/>
  <c r="J24" i="174"/>
  <c r="F23" i="174"/>
  <c r="J23" i="174"/>
  <c r="F23" i="175"/>
  <c r="J23" i="175"/>
  <c r="J58" i="175"/>
  <c r="J58" i="263"/>
  <c r="H23" i="263"/>
  <c r="J23" i="263"/>
  <c r="F23" i="271"/>
  <c r="K22" i="78"/>
  <c r="F22" i="313"/>
  <c r="K24" i="313"/>
  <c r="F22" i="311"/>
  <c r="K22" i="311" s="1"/>
  <c r="K24" i="311"/>
  <c r="F22" i="308"/>
  <c r="K22" i="308"/>
  <c r="K24" i="308"/>
  <c r="O22" i="95"/>
  <c r="O22" i="8" s="1"/>
  <c r="O23" i="8"/>
  <c r="L22" i="96"/>
  <c r="L22" i="8" s="1"/>
  <c r="L23" i="8"/>
  <c r="J22" i="96"/>
  <c r="J22" i="8"/>
  <c r="G54" i="179" s="1"/>
  <c r="J23" i="8"/>
  <c r="I22" i="79"/>
  <c r="K24" i="250"/>
  <c r="F22" i="250"/>
  <c r="K22" i="250"/>
  <c r="I28" i="61"/>
  <c r="P43" i="124"/>
  <c r="K22" i="67"/>
  <c r="L22" i="67"/>
  <c r="I23" i="24"/>
  <c r="F23" i="35"/>
  <c r="J23" i="35" s="1"/>
  <c r="J24" i="35"/>
  <c r="F23" i="39"/>
  <c r="F23" i="163"/>
  <c r="J24" i="163"/>
  <c r="J24" i="164"/>
  <c r="F23" i="164"/>
  <c r="J23" i="164" s="1"/>
  <c r="J24" i="266"/>
  <c r="J23" i="38"/>
  <c r="K24" i="310"/>
  <c r="K24" i="77"/>
  <c r="K24" i="306"/>
  <c r="Q34" i="124"/>
  <c r="J23" i="167"/>
  <c r="M27" i="297"/>
  <c r="M62" i="293"/>
  <c r="H22" i="88"/>
  <c r="M28" i="158"/>
  <c r="M28" i="114"/>
  <c r="M28" i="116"/>
  <c r="M28" i="211"/>
  <c r="M27" i="211" s="1"/>
  <c r="M27" i="148"/>
  <c r="M28" i="108"/>
  <c r="I27" i="111"/>
  <c r="I27" i="99"/>
  <c r="I27" i="108"/>
  <c r="M62" i="221"/>
  <c r="M62" i="292"/>
  <c r="M62" i="151"/>
  <c r="M62" i="303"/>
  <c r="E27" i="292"/>
  <c r="M28" i="150"/>
  <c r="M34" i="301"/>
  <c r="M28" i="301"/>
  <c r="M27" i="301" s="1"/>
  <c r="D27" i="292"/>
  <c r="M34" i="141"/>
  <c r="M28" i="141"/>
  <c r="M27" i="141" s="1"/>
  <c r="I62" i="220"/>
  <c r="I62" i="204"/>
  <c r="I62" i="224"/>
  <c r="I62" i="212"/>
  <c r="I27" i="212" s="1"/>
  <c r="I62" i="292"/>
  <c r="I27" i="292" s="1"/>
  <c r="M28" i="222"/>
  <c r="M28" i="109"/>
  <c r="M28" i="225"/>
  <c r="M27" i="225"/>
  <c r="M28" i="157"/>
  <c r="M27" i="157" s="1"/>
  <c r="M28" i="154"/>
  <c r="M27" i="154" s="1"/>
  <c r="M28" i="105"/>
  <c r="M27" i="105" s="1"/>
  <c r="M28" i="156"/>
  <c r="I27" i="207"/>
  <c r="I27" i="100"/>
  <c r="M62" i="112"/>
  <c r="M62" i="205"/>
  <c r="M62" i="140"/>
  <c r="M62" i="105"/>
  <c r="M62" i="156"/>
  <c r="I62" i="155"/>
  <c r="I27" i="294"/>
  <c r="I27" i="202"/>
  <c r="I27" i="214"/>
  <c r="M63" i="10"/>
  <c r="M62" i="107"/>
  <c r="I27" i="147"/>
  <c r="M28" i="155"/>
  <c r="M27" i="155" s="1"/>
  <c r="M28" i="159"/>
  <c r="M28" i="300"/>
  <c r="M27" i="300" s="1"/>
  <c r="M28" i="305"/>
  <c r="I27" i="106"/>
  <c r="J27" i="292"/>
  <c r="L27" i="292"/>
  <c r="G27" i="299"/>
  <c r="F27" i="292"/>
  <c r="F28" i="4"/>
  <c r="H27" i="292"/>
  <c r="K27" i="292"/>
  <c r="M34" i="292"/>
  <c r="M28" i="292" s="1"/>
  <c r="M27" i="292" s="1"/>
  <c r="J27" i="97"/>
  <c r="M34" i="143"/>
  <c r="K22" i="61"/>
  <c r="P7" i="124"/>
  <c r="M27" i="150"/>
  <c r="J20" i="93"/>
  <c r="J20" i="7" s="1"/>
  <c r="H23" i="7"/>
  <c r="H39" i="185" s="1"/>
  <c r="M28" i="296"/>
  <c r="M27" i="296"/>
  <c r="Q40" i="124"/>
  <c r="I27" i="218"/>
  <c r="I62" i="151"/>
  <c r="I27" i="151"/>
  <c r="K27" i="301"/>
  <c r="G9" i="124"/>
  <c r="H22" i="8"/>
  <c r="L22" i="63"/>
  <c r="I27" i="219"/>
  <c r="M34" i="149"/>
  <c r="M27" i="159"/>
  <c r="I27" i="155"/>
  <c r="M27" i="156"/>
  <c r="I27" i="204"/>
  <c r="M27" i="116"/>
  <c r="M27" i="114"/>
  <c r="M27" i="158"/>
  <c r="M28" i="143"/>
  <c r="M27" i="305"/>
  <c r="I27" i="224"/>
  <c r="M27" i="140"/>
  <c r="L22" i="61"/>
  <c r="Q4" i="124"/>
  <c r="M27" i="143"/>
  <c r="M28" i="97"/>
  <c r="D22" i="77"/>
  <c r="D24" i="6"/>
  <c r="H22" i="86"/>
  <c r="K27" i="46"/>
  <c r="F22" i="253"/>
  <c r="K24" i="253"/>
  <c r="F23" i="267"/>
  <c r="J58" i="267"/>
  <c r="F23" i="275"/>
  <c r="J23" i="275" s="1"/>
  <c r="J24" i="275"/>
  <c r="K78" i="6"/>
  <c r="P23" i="8"/>
  <c r="P22" i="96"/>
  <c r="P22" i="8"/>
  <c r="G22" i="80"/>
  <c r="J28" i="67"/>
  <c r="L63" i="50"/>
  <c r="N21" i="50"/>
  <c r="H84" i="124"/>
  <c r="G89" i="124"/>
  <c r="H23" i="29"/>
  <c r="J24" i="29"/>
  <c r="D23" i="33"/>
  <c r="D24" i="172"/>
  <c r="D30" i="1"/>
  <c r="J24" i="271"/>
  <c r="H23" i="39"/>
  <c r="J23" i="39"/>
  <c r="J24" i="39"/>
  <c r="J30" i="173"/>
  <c r="G30" i="1"/>
  <c r="G24" i="173"/>
  <c r="J24" i="173" s="1"/>
  <c r="M62" i="222"/>
  <c r="G23" i="25"/>
  <c r="F23" i="177"/>
  <c r="J23" i="177"/>
  <c r="J58" i="177"/>
  <c r="G23" i="276"/>
  <c r="J58" i="276"/>
  <c r="K27" i="45"/>
  <c r="D28" i="61"/>
  <c r="G27" i="155"/>
  <c r="E27" i="158"/>
  <c r="E28" i="4"/>
  <c r="K27" i="205"/>
  <c r="K28" i="10"/>
  <c r="M34" i="209"/>
  <c r="M28" i="209" s="1"/>
  <c r="M27" i="209" s="1"/>
  <c r="D27" i="210"/>
  <c r="F23" i="264"/>
  <c r="J23" i="264" s="1"/>
  <c r="J24" i="264"/>
  <c r="J58" i="25"/>
  <c r="E62" i="10"/>
  <c r="E27" i="109"/>
  <c r="F22" i="82"/>
  <c r="K22" i="82" s="1"/>
  <c r="G22" i="258"/>
  <c r="K24" i="258"/>
  <c r="J24" i="22"/>
  <c r="M22" i="95"/>
  <c r="M23" i="8"/>
  <c r="H22" i="79"/>
  <c r="K24" i="79"/>
  <c r="H22" i="91"/>
  <c r="K24" i="91"/>
  <c r="D63" i="284"/>
  <c r="D27" i="284" s="1"/>
  <c r="M61" i="4"/>
  <c r="M28" i="295"/>
  <c r="M27" i="295"/>
  <c r="I22" i="87"/>
  <c r="I28" i="64"/>
  <c r="L27" i="44"/>
  <c r="P31" i="124"/>
  <c r="K22" i="65"/>
  <c r="L22" i="65" s="1"/>
  <c r="N21" i="43"/>
  <c r="H20" i="124"/>
  <c r="G25" i="124"/>
  <c r="M68" i="4"/>
  <c r="M63" i="142"/>
  <c r="M62" i="142"/>
  <c r="M71" i="4"/>
  <c r="M63" i="99"/>
  <c r="M65" i="4"/>
  <c r="K27" i="140"/>
  <c r="K28" i="4"/>
  <c r="M53" i="4"/>
  <c r="G62" i="4"/>
  <c r="D62" i="4"/>
  <c r="L28" i="4"/>
  <c r="E27" i="161"/>
  <c r="E62" i="4"/>
  <c r="L27" i="208"/>
  <c r="G27" i="111"/>
  <c r="G62" i="10"/>
  <c r="D28" i="10"/>
  <c r="M28" i="304"/>
  <c r="M27" i="304"/>
  <c r="I28" i="75"/>
  <c r="K22" i="75"/>
  <c r="L22" i="75" s="1"/>
  <c r="I28" i="241"/>
  <c r="K22" i="241" s="1"/>
  <c r="L22" i="241" s="1"/>
  <c r="L29" i="52"/>
  <c r="L27" i="52" s="1"/>
  <c r="J29" i="55"/>
  <c r="K63" i="59"/>
  <c r="K27" i="59" s="1"/>
  <c r="J30" i="29"/>
  <c r="F30" i="1"/>
  <c r="J27" i="60"/>
  <c r="N21" i="60"/>
  <c r="I28" i="236"/>
  <c r="K22" i="236" s="1"/>
  <c r="L22" i="236" s="1"/>
  <c r="J28" i="242"/>
  <c r="D28" i="243"/>
  <c r="K22" i="248"/>
  <c r="J27" i="208"/>
  <c r="M80" i="4"/>
  <c r="G29" i="10"/>
  <c r="M43" i="10"/>
  <c r="F59" i="6"/>
  <c r="F58" i="249"/>
  <c r="K24" i="89"/>
  <c r="J58" i="26"/>
  <c r="J59" i="169"/>
  <c r="J59" i="29"/>
  <c r="F24" i="252"/>
  <c r="K24" i="252" s="1"/>
  <c r="M31" i="4"/>
  <c r="H58" i="271"/>
  <c r="J58" i="271"/>
  <c r="A11" i="84"/>
  <c r="A11" i="249"/>
  <c r="A11" i="308"/>
  <c r="A11" i="253"/>
  <c r="A11" i="256"/>
  <c r="A11" i="250"/>
  <c r="A11" i="83"/>
  <c r="A11" i="252"/>
  <c r="A11" i="82"/>
  <c r="K24" i="248"/>
  <c r="K24" i="314"/>
  <c r="G22" i="90"/>
  <c r="G22" i="261"/>
  <c r="K22" i="261" s="1"/>
  <c r="D23" i="21"/>
  <c r="H23" i="270"/>
  <c r="J78" i="269"/>
  <c r="J78" i="268"/>
  <c r="E59" i="172"/>
  <c r="H58" i="171"/>
  <c r="J58" i="171" s="1"/>
  <c r="D58" i="165"/>
  <c r="D23" i="165"/>
  <c r="H59" i="163"/>
  <c r="F59" i="40"/>
  <c r="J59" i="40" s="1"/>
  <c r="M27" i="56"/>
  <c r="D29" i="52"/>
  <c r="D27" i="52" s="1"/>
  <c r="I30" i="88"/>
  <c r="I24" i="88" s="1"/>
  <c r="H58" i="163"/>
  <c r="J59" i="163"/>
  <c r="H23" i="171"/>
  <c r="F22" i="249"/>
  <c r="K22" i="249" s="1"/>
  <c r="K58" i="249"/>
  <c r="F58" i="6"/>
  <c r="G23" i="173"/>
  <c r="H23" i="271"/>
  <c r="K22" i="80"/>
  <c r="I30" i="6"/>
  <c r="F58" i="40"/>
  <c r="F23" i="40" s="1"/>
  <c r="J23" i="40" s="1"/>
  <c r="E58" i="172"/>
  <c r="E58" i="1" s="1"/>
  <c r="E59" i="1"/>
  <c r="F22" i="252"/>
  <c r="K22" i="252" s="1"/>
  <c r="M63" i="4"/>
  <c r="M62" i="99"/>
  <c r="Q28" i="124"/>
  <c r="K22" i="64"/>
  <c r="L22" i="64" s="1"/>
  <c r="P25" i="124"/>
  <c r="M27" i="222"/>
  <c r="Q22" i="124"/>
  <c r="H23" i="163"/>
  <c r="J58" i="40"/>
  <c r="D73" i="14"/>
  <c r="D109" i="14"/>
  <c r="H4" i="124"/>
  <c r="M29" i="107"/>
  <c r="M30" i="10"/>
  <c r="M77" i="4"/>
  <c r="M62" i="97"/>
  <c r="L22" i="68"/>
  <c r="Q46" i="124"/>
  <c r="J28" i="233"/>
  <c r="I27" i="139"/>
  <c r="D27" i="101"/>
  <c r="D28" i="4"/>
  <c r="G27" i="207"/>
  <c r="G28" i="10"/>
  <c r="I28" i="69"/>
  <c r="I64" i="5"/>
  <c r="D28" i="234"/>
  <c r="M27" i="53"/>
  <c r="I27" i="160"/>
  <c r="J27" i="44"/>
  <c r="J58" i="172"/>
  <c r="G23" i="172"/>
  <c r="J23" i="172" s="1"/>
  <c r="G23" i="170"/>
  <c r="J23" i="170" s="1"/>
  <c r="J24" i="170"/>
  <c r="G24" i="1"/>
  <c r="M34" i="210"/>
  <c r="M28" i="210"/>
  <c r="M27" i="210" s="1"/>
  <c r="L27" i="57"/>
  <c r="L62" i="104"/>
  <c r="L63" i="4"/>
  <c r="J59" i="165"/>
  <c r="F58" i="165"/>
  <c r="J78" i="23"/>
  <c r="J78" i="1" s="1"/>
  <c r="M28" i="160"/>
  <c r="M27" i="160" s="1"/>
  <c r="M56" i="10"/>
  <c r="M41" i="214"/>
  <c r="M34" i="214"/>
  <c r="M28" i="214" s="1"/>
  <c r="M27" i="214" s="1"/>
  <c r="J59" i="24"/>
  <c r="D27" i="42"/>
  <c r="I28" i="246"/>
  <c r="K22" i="246"/>
  <c r="L22" i="246" s="1"/>
  <c r="D28" i="242"/>
  <c r="D28" i="246"/>
  <c r="I27" i="210"/>
  <c r="M34" i="104"/>
  <c r="M28" i="104"/>
  <c r="M27" i="104" s="1"/>
  <c r="I27" i="205"/>
  <c r="L27" i="216"/>
  <c r="J26" i="1"/>
  <c r="M62" i="213"/>
  <c r="M27" i="213" s="1"/>
  <c r="M28" i="146"/>
  <c r="M27" i="146" s="1"/>
  <c r="J58" i="174"/>
  <c r="D27" i="45"/>
  <c r="F58" i="266"/>
  <c r="J59" i="266"/>
  <c r="F24" i="166"/>
  <c r="J30" i="166"/>
  <c r="F58" i="37"/>
  <c r="J59" i="37"/>
  <c r="J25" i="274"/>
  <c r="F24" i="274"/>
  <c r="H29" i="4"/>
  <c r="L27" i="43"/>
  <c r="D28" i="244"/>
  <c r="J28" i="240"/>
  <c r="M41" i="111"/>
  <c r="M53" i="112"/>
  <c r="M28" i="112"/>
  <c r="M27" i="112" s="1"/>
  <c r="J27" i="211"/>
  <c r="M29" i="217"/>
  <c r="M28" i="217" s="1"/>
  <c r="M27" i="217" s="1"/>
  <c r="M50" i="226"/>
  <c r="M50" i="99"/>
  <c r="E27" i="143"/>
  <c r="E27" i="4" s="1"/>
  <c r="J58" i="30"/>
  <c r="Q29" i="96"/>
  <c r="Q29" i="8"/>
  <c r="H59" i="274"/>
  <c r="I30" i="271"/>
  <c r="I30" i="1" s="1"/>
  <c r="H30" i="27"/>
  <c r="H27" i="107"/>
  <c r="H27" i="10" s="1"/>
  <c r="K30" i="309"/>
  <c r="K59" i="311"/>
  <c r="K24" i="255"/>
  <c r="J30" i="177"/>
  <c r="K59" i="261"/>
  <c r="K59" i="83"/>
  <c r="K59" i="6" s="1"/>
  <c r="H60" i="7"/>
  <c r="J58" i="8"/>
  <c r="I58" i="256"/>
  <c r="K30" i="255"/>
  <c r="J30" i="270"/>
  <c r="J59" i="272"/>
  <c r="J61" i="269"/>
  <c r="J61" i="1" s="1"/>
  <c r="F59" i="176"/>
  <c r="H59" i="176"/>
  <c r="H58" i="176"/>
  <c r="H23" i="176" s="1"/>
  <c r="J23" i="176" s="1"/>
  <c r="H59" i="173"/>
  <c r="D59" i="37"/>
  <c r="H59" i="31"/>
  <c r="H59" i="27"/>
  <c r="H30" i="26"/>
  <c r="J79" i="26"/>
  <c r="J79" i="1"/>
  <c r="I30" i="235"/>
  <c r="D30" i="232"/>
  <c r="D28" i="232" s="1"/>
  <c r="J30" i="68"/>
  <c r="J24" i="86"/>
  <c r="F21" i="12"/>
  <c r="J24" i="6"/>
  <c r="J22" i="86"/>
  <c r="J59" i="27"/>
  <c r="H59" i="1"/>
  <c r="H58" i="27"/>
  <c r="D58" i="37"/>
  <c r="D59" i="1"/>
  <c r="I22" i="256"/>
  <c r="K58" i="256"/>
  <c r="I58" i="6"/>
  <c r="J30" i="27"/>
  <c r="H24" i="27"/>
  <c r="H58" i="274"/>
  <c r="J59" i="274"/>
  <c r="M34" i="111"/>
  <c r="J58" i="37"/>
  <c r="F23" i="37"/>
  <c r="F23" i="166"/>
  <c r="J23" i="166"/>
  <c r="F24" i="1"/>
  <c r="J24" i="166"/>
  <c r="F23" i="266"/>
  <c r="J23" i="266"/>
  <c r="J58" i="266"/>
  <c r="J58" i="165"/>
  <c r="F23" i="165"/>
  <c r="K22" i="69"/>
  <c r="P55" i="124"/>
  <c r="M28" i="107"/>
  <c r="M28" i="226"/>
  <c r="M27" i="226" s="1"/>
  <c r="J28" i="68"/>
  <c r="J30" i="5"/>
  <c r="I30" i="5"/>
  <c r="I28" i="235"/>
  <c r="K22" i="235"/>
  <c r="L22" i="235" s="1"/>
  <c r="H24" i="26"/>
  <c r="J30" i="26"/>
  <c r="H30" i="1"/>
  <c r="H58" i="31"/>
  <c r="J59" i="31"/>
  <c r="H58" i="173"/>
  <c r="J59" i="173"/>
  <c r="F58" i="176"/>
  <c r="J59" i="176"/>
  <c r="F59" i="1"/>
  <c r="M50" i="4"/>
  <c r="F23" i="274"/>
  <c r="J24" i="274"/>
  <c r="L27" i="104"/>
  <c r="L62" i="4"/>
  <c r="G33" i="124"/>
  <c r="N21" i="44"/>
  <c r="H28" i="124" s="1"/>
  <c r="G41" i="124"/>
  <c r="M27" i="97"/>
  <c r="F23" i="176"/>
  <c r="J58" i="176"/>
  <c r="H23" i="173"/>
  <c r="J23" i="173" s="1"/>
  <c r="J58" i="173"/>
  <c r="J58" i="31"/>
  <c r="H23" i="31"/>
  <c r="J23" i="31" s="1"/>
  <c r="M27" i="107"/>
  <c r="J24" i="27"/>
  <c r="H23" i="27"/>
  <c r="D23" i="37"/>
  <c r="H36" i="124"/>
  <c r="H23" i="26"/>
  <c r="H24" i="1"/>
  <c r="J24" i="26"/>
  <c r="L22" i="69"/>
  <c r="Q52" i="124"/>
  <c r="J23" i="37"/>
  <c r="M28" i="111"/>
  <c r="M27" i="111"/>
  <c r="J58" i="274"/>
  <c r="H23" i="274"/>
  <c r="J58" i="27"/>
  <c r="B35" i="191"/>
  <c r="B27" i="195"/>
  <c r="B39" i="193"/>
  <c r="B27" i="191"/>
  <c r="B43" i="191"/>
  <c r="B23" i="193"/>
  <c r="B35" i="190"/>
  <c r="B27" i="192"/>
  <c r="B27" i="188"/>
  <c r="B15" i="192"/>
  <c r="B19" i="191"/>
  <c r="B35" i="195"/>
  <c r="B39" i="189"/>
  <c r="B27" i="193"/>
  <c r="B15" i="190"/>
  <c r="B31" i="188"/>
  <c r="B27" i="189"/>
  <c r="B15" i="189"/>
  <c r="B19" i="190"/>
  <c r="B31" i="192"/>
  <c r="B43" i="189"/>
  <c r="B19" i="195"/>
  <c r="B39" i="190"/>
  <c r="B35" i="189"/>
  <c r="B43" i="190"/>
  <c r="B43" i="192"/>
  <c r="B23" i="190"/>
  <c r="B39" i="192"/>
  <c r="B23" i="189"/>
  <c r="B43" i="193"/>
  <c r="B27" i="190"/>
  <c r="B19" i="192"/>
  <c r="B39" i="195"/>
  <c r="B31" i="195"/>
  <c r="B43" i="195"/>
  <c r="B35" i="193"/>
  <c r="B35" i="188"/>
  <c r="B15" i="195"/>
  <c r="B31" i="193"/>
  <c r="B19" i="189"/>
  <c r="B43" i="188"/>
  <c r="B31" i="189"/>
  <c r="B15" i="193"/>
  <c r="B23" i="192"/>
  <c r="B15" i="188"/>
  <c r="B23" i="191"/>
  <c r="B23" i="188"/>
  <c r="B15" i="191"/>
  <c r="B39" i="191"/>
  <c r="B23" i="195"/>
  <c r="B19" i="188"/>
  <c r="B31" i="190"/>
  <c r="B19" i="193"/>
  <c r="B35" i="192"/>
  <c r="B39" i="188"/>
  <c r="B31" i="191"/>
  <c r="I24" i="132" l="1"/>
  <c r="E49" i="14"/>
  <c r="I39" i="185"/>
  <c r="M27" i="138"/>
  <c r="F27" i="10"/>
  <c r="K24" i="134" s="1"/>
  <c r="K22" i="79"/>
  <c r="J23" i="29"/>
  <c r="J22" i="6"/>
  <c r="K22" i="253"/>
  <c r="D27" i="48"/>
  <c r="D27" i="49"/>
  <c r="M27" i="51"/>
  <c r="K22" i="70"/>
  <c r="L22" i="70" s="1"/>
  <c r="G57" i="124"/>
  <c r="N21" i="46"/>
  <c r="H52" i="124" s="1"/>
  <c r="N21" i="47"/>
  <c r="H60" i="124" s="1"/>
  <c r="G65" i="124"/>
  <c r="I27" i="102"/>
  <c r="M28" i="98"/>
  <c r="M34" i="4"/>
  <c r="J23" i="23"/>
  <c r="K27" i="279"/>
  <c r="J27" i="4"/>
  <c r="G31" i="14" s="1"/>
  <c r="D27" i="4"/>
  <c r="M27" i="109"/>
  <c r="M62" i="10"/>
  <c r="L27" i="10"/>
  <c r="G67" i="179" s="1"/>
  <c r="M29" i="101"/>
  <c r="M28" i="101" s="1"/>
  <c r="M27" i="101" s="1"/>
  <c r="M30" i="4"/>
  <c r="G65" i="179"/>
  <c r="G24" i="134"/>
  <c r="F22" i="90"/>
  <c r="K24" i="90"/>
  <c r="F24" i="6"/>
  <c r="J28" i="65"/>
  <c r="J64" i="5"/>
  <c r="M63" i="3"/>
  <c r="M27" i="43"/>
  <c r="J58" i="29"/>
  <c r="G58" i="1"/>
  <c r="D23" i="31"/>
  <c r="D24" i="1"/>
  <c r="D23" i="30"/>
  <c r="D23" i="1" s="1"/>
  <c r="D58" i="1"/>
  <c r="K24" i="88"/>
  <c r="I22" i="88"/>
  <c r="K22" i="88" s="1"/>
  <c r="I24" i="6"/>
  <c r="M27" i="218"/>
  <c r="I63" i="10"/>
  <c r="I62" i="107"/>
  <c r="H27" i="97"/>
  <c r="I22" i="96"/>
  <c r="I22" i="8" s="1"/>
  <c r="E40" i="185" s="1"/>
  <c r="R23" i="96"/>
  <c r="R23" i="8" s="1"/>
  <c r="M22" i="8"/>
  <c r="Q22" i="96"/>
  <c r="G27" i="292"/>
  <c r="G27" i="4" s="1"/>
  <c r="G28" i="4"/>
  <c r="Q23" i="95"/>
  <c r="Q23" i="8" s="1"/>
  <c r="F22" i="95"/>
  <c r="F23" i="8"/>
  <c r="K22" i="91"/>
  <c r="Q10" i="124"/>
  <c r="L22" i="62"/>
  <c r="M28" i="99"/>
  <c r="M27" i="99" s="1"/>
  <c r="M29" i="4"/>
  <c r="K27" i="4"/>
  <c r="D28" i="63"/>
  <c r="J27" i="280"/>
  <c r="N21" i="280" s="1"/>
  <c r="J63" i="3"/>
  <c r="L27" i="60"/>
  <c r="I23" i="22"/>
  <c r="M62" i="4"/>
  <c r="M28" i="110"/>
  <c r="M29" i="10"/>
  <c r="I27" i="221"/>
  <c r="I28" i="10"/>
  <c r="I27" i="97"/>
  <c r="I27" i="4" s="1"/>
  <c r="I28" i="4"/>
  <c r="M47" i="10"/>
  <c r="M34" i="207"/>
  <c r="M28" i="207" s="1"/>
  <c r="M27" i="207" s="1"/>
  <c r="D28" i="65"/>
  <c r="D64" i="5"/>
  <c r="K27" i="57"/>
  <c r="G23" i="163"/>
  <c r="J23" i="163" s="1"/>
  <c r="J58" i="163"/>
  <c r="F23" i="169"/>
  <c r="J23" i="169" s="1"/>
  <c r="J58" i="169"/>
  <c r="F58" i="1"/>
  <c r="J30" i="1"/>
  <c r="J58" i="273"/>
  <c r="H23" i="273"/>
  <c r="J23" i="273" s="1"/>
  <c r="J58" i="24"/>
  <c r="H23" i="24"/>
  <c r="H58" i="1"/>
  <c r="K30" i="88"/>
  <c r="K30" i="6" s="1"/>
  <c r="L27" i="50"/>
  <c r="I62" i="296"/>
  <c r="I27" i="296" s="1"/>
  <c r="H58" i="6"/>
  <c r="G24" i="86"/>
  <c r="K24" i="256"/>
  <c r="G23" i="267"/>
  <c r="J23" i="267" s="1"/>
  <c r="J59" i="35"/>
  <c r="J59" i="1" s="1"/>
  <c r="I28" i="239"/>
  <c r="K22" i="239" s="1"/>
  <c r="L22" i="239" s="1"/>
  <c r="J28" i="245"/>
  <c r="M28" i="102"/>
  <c r="M27" i="102" s="1"/>
  <c r="M28" i="115"/>
  <c r="M27" i="115" s="1"/>
  <c r="J24" i="167"/>
  <c r="J24" i="1" s="1"/>
  <c r="F23" i="27"/>
  <c r="J23" i="27" s="1"/>
  <c r="K58" i="314"/>
  <c r="H22" i="314"/>
  <c r="K22" i="314" s="1"/>
  <c r="I24" i="271"/>
  <c r="I23" i="271" s="1"/>
  <c r="E27" i="110"/>
  <c r="J27" i="114"/>
  <c r="J27" i="10" s="1"/>
  <c r="E27" i="216"/>
  <c r="I22" i="254"/>
  <c r="K22" i="254" s="1"/>
  <c r="G22" i="83"/>
  <c r="K22" i="83" s="1"/>
  <c r="K58" i="81"/>
  <c r="H22" i="85"/>
  <c r="K22" i="85" s="1"/>
  <c r="D22" i="309"/>
  <c r="H24" i="84"/>
  <c r="G57" i="95"/>
  <c r="D22" i="260"/>
  <c r="D22" i="6" s="1"/>
  <c r="L29" i="8"/>
  <c r="K27" i="287"/>
  <c r="K58" i="252"/>
  <c r="H23" i="276"/>
  <c r="J23" i="276" s="1"/>
  <c r="J25" i="28"/>
  <c r="J25" i="1" s="1"/>
  <c r="F22" i="306"/>
  <c r="K22" i="306" s="1"/>
  <c r="I24" i="276"/>
  <c r="I23" i="276" s="1"/>
  <c r="G23" i="274"/>
  <c r="J23" i="274" s="1"/>
  <c r="J58" i="28"/>
  <c r="K35" i="282"/>
  <c r="L35" i="54"/>
  <c r="D30" i="66"/>
  <c r="D28" i="66" s="1"/>
  <c r="M29" i="283"/>
  <c r="M27" i="283" s="1"/>
  <c r="M27" i="3" s="1"/>
  <c r="K64" i="282"/>
  <c r="K63" i="282" s="1"/>
  <c r="L64" i="279"/>
  <c r="D29" i="59"/>
  <c r="D27" i="59" s="1"/>
  <c r="D35" i="57"/>
  <c r="D29" i="57" s="1"/>
  <c r="D27" i="57" s="1"/>
  <c r="D35" i="56"/>
  <c r="D64" i="55"/>
  <c r="D63" i="55" s="1"/>
  <c r="D27" i="55" s="1"/>
  <c r="K64" i="53"/>
  <c r="D64" i="50"/>
  <c r="J35" i="49"/>
  <c r="I4" i="183"/>
  <c r="H34" i="98"/>
  <c r="G24" i="132" l="1"/>
  <c r="G28" i="179"/>
  <c r="G26" i="179" s="1"/>
  <c r="K63" i="53"/>
  <c r="K64" i="3"/>
  <c r="K58" i="6"/>
  <c r="D63" i="50"/>
  <c r="D64" i="3"/>
  <c r="L63" i="279"/>
  <c r="L64" i="3"/>
  <c r="L29" i="54"/>
  <c r="L35" i="3"/>
  <c r="K24" i="84"/>
  <c r="H22" i="84"/>
  <c r="H24" i="6"/>
  <c r="E27" i="10"/>
  <c r="G22" i="86"/>
  <c r="K22" i="86" s="1"/>
  <c r="G24" i="6"/>
  <c r="K24" i="86"/>
  <c r="J23" i="24"/>
  <c r="H23" i="1"/>
  <c r="H20" i="185" s="1"/>
  <c r="H19" i="185" s="1"/>
  <c r="I23" i="1"/>
  <c r="D30" i="5"/>
  <c r="K22" i="5"/>
  <c r="I62" i="10"/>
  <c r="I27" i="107"/>
  <c r="I27" i="10" s="1"/>
  <c r="K22" i="90"/>
  <c r="F22" i="6"/>
  <c r="G64" i="179"/>
  <c r="M34" i="10"/>
  <c r="J23" i="1"/>
  <c r="I62" i="4"/>
  <c r="I28" i="5"/>
  <c r="H32" i="185" s="1"/>
  <c r="M29" i="3"/>
  <c r="I22" i="6"/>
  <c r="H38" i="185" s="1"/>
  <c r="H28" i="98"/>
  <c r="H34" i="4"/>
  <c r="J29" i="49"/>
  <c r="J35" i="3"/>
  <c r="D35" i="3"/>
  <c r="D29" i="56"/>
  <c r="K35" i="3"/>
  <c r="K29" i="282"/>
  <c r="G22" i="95"/>
  <c r="G57" i="8"/>
  <c r="R57" i="95"/>
  <c r="R57" i="8" s="1"/>
  <c r="J58" i="1"/>
  <c r="F87" i="14"/>
  <c r="M27" i="110"/>
  <c r="M27" i="10" s="1"/>
  <c r="M28" i="10"/>
  <c r="I24" i="1"/>
  <c r="G22" i="179" s="1"/>
  <c r="G20" i="179" s="1"/>
  <c r="D28" i="5"/>
  <c r="F22" i="8"/>
  <c r="Q22" i="95"/>
  <c r="Q22" i="8" s="1"/>
  <c r="R22" i="96"/>
  <c r="J28" i="5"/>
  <c r="F24" i="14"/>
  <c r="C24" i="132"/>
  <c r="F23" i="1"/>
  <c r="M28" i="4"/>
  <c r="M27" i="98"/>
  <c r="M27" i="4" s="1"/>
  <c r="G23" i="1"/>
  <c r="G22" i="6"/>
  <c r="G19" i="179" l="1"/>
  <c r="G34" i="179" s="1"/>
  <c r="E76" i="14" s="1"/>
  <c r="G20" i="185"/>
  <c r="G19" i="185" s="1"/>
  <c r="R22" i="95"/>
  <c r="R22" i="8" s="1"/>
  <c r="I40" i="185" s="1"/>
  <c r="G22" i="8"/>
  <c r="D40" i="185" s="1"/>
  <c r="J27" i="49"/>
  <c r="J29" i="3"/>
  <c r="H27" i="98"/>
  <c r="H27" i="4" s="1"/>
  <c r="F85" i="14" s="1"/>
  <c r="H28" i="4"/>
  <c r="D48" i="14"/>
  <c r="D45" i="14" s="1"/>
  <c r="D63" i="14" s="1"/>
  <c r="G63" i="14" s="1"/>
  <c r="D38" i="185"/>
  <c r="D24" i="185" s="1"/>
  <c r="D23" i="185" s="1"/>
  <c r="D45" i="185" s="1"/>
  <c r="K24" i="6"/>
  <c r="L27" i="54"/>
  <c r="L27" i="3" s="1"/>
  <c r="L29" i="3"/>
  <c r="G59" i="179" s="1"/>
  <c r="L27" i="279"/>
  <c r="L63" i="3"/>
  <c r="G61" i="179" s="1"/>
  <c r="D27" i="50"/>
  <c r="D63" i="3"/>
  <c r="E38" i="185"/>
  <c r="E24" i="185" s="1"/>
  <c r="E23" i="185" s="1"/>
  <c r="E45" i="185" s="1"/>
  <c r="G56" i="179"/>
  <c r="K27" i="282"/>
  <c r="K29" i="3"/>
  <c r="D27" i="56"/>
  <c r="D29" i="3"/>
  <c r="E47" i="14"/>
  <c r="I32" i="185"/>
  <c r="I24" i="134"/>
  <c r="F26" i="14"/>
  <c r="H22" i="6"/>
  <c r="K22" i="84"/>
  <c r="K22" i="6" s="1"/>
  <c r="K27" i="53"/>
  <c r="K27" i="3" s="1"/>
  <c r="K63" i="3"/>
  <c r="E48" i="14" l="1"/>
  <c r="I38" i="185"/>
  <c r="G58" i="179"/>
  <c r="G38" i="185"/>
  <c r="G24" i="185" s="1"/>
  <c r="G23" i="185" s="1"/>
  <c r="G45" i="185" s="1"/>
  <c r="G52" i="179"/>
  <c r="G39" i="179" s="1"/>
  <c r="D27" i="3"/>
  <c r="N21" i="49"/>
  <c r="G81" i="124"/>
  <c r="J27" i="3"/>
  <c r="H26" i="185" s="1"/>
  <c r="H24" i="185" s="1"/>
  <c r="H23" i="185" s="1"/>
  <c r="H45" i="185" s="1"/>
  <c r="H76" i="124" l="1"/>
  <c r="N21" i="3"/>
  <c r="G72" i="179"/>
  <c r="E77" i="14" s="1"/>
  <c r="E109" i="14" s="1"/>
  <c r="I26" i="185" l="1"/>
  <c r="I24" i="185" s="1"/>
  <c r="I23" i="185" s="1"/>
  <c r="I45" i="185" s="1"/>
  <c r="E46" i="14"/>
  <c r="E45" i="14" s="1"/>
  <c r="E63" i="14" s="1"/>
  <c r="G59" i="14" s="1"/>
</calcChain>
</file>

<file path=xl/comments1.xml><?xml version="1.0" encoding="utf-8"?>
<comments xmlns="http://schemas.openxmlformats.org/spreadsheetml/2006/main">
  <authors>
    <author>Евгений Токарев</author>
  </authors>
  <commentList>
    <comment ref="B16" authorId="0">
      <text>
        <r>
          <rPr>
            <b/>
            <sz val="8"/>
            <color indexed="81"/>
            <rFont val="Tahoma"/>
            <family val="2"/>
            <charset val="204"/>
          </rPr>
          <t>Евгений Токарев:</t>
        </r>
        <r>
          <rPr>
            <sz val="8"/>
            <color indexed="81"/>
            <rFont val="Tahoma"/>
            <family val="2"/>
            <charset val="204"/>
          </rPr>
          <t xml:space="preserve">
</t>
        </r>
        <r>
          <rPr>
            <b/>
            <sz val="10"/>
            <color indexed="81"/>
            <rFont val="Tahoma"/>
            <family val="2"/>
            <charset val="204"/>
          </rPr>
          <t>Код виду економічної діяльності</t>
        </r>
      </text>
    </comment>
  </commentList>
</comments>
</file>

<file path=xl/comments10.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1.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2.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3.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4.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5.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6.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7.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8.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19.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xml><?xml version="1.0" encoding="utf-8"?>
<comments xmlns="http://schemas.openxmlformats.org/spreadsheetml/2006/main">
  <authors>
    <author>Евгений Токарев</author>
  </authors>
  <commentList>
    <comment ref="B3" authorId="0">
      <text>
        <r>
          <rPr>
            <b/>
            <sz val="8"/>
            <color indexed="81"/>
            <rFont val="Tahoma"/>
            <family val="2"/>
            <charset val="204"/>
          </rPr>
          <t>Евгений Токарев:</t>
        </r>
        <r>
          <rPr>
            <sz val="8"/>
            <color indexed="81"/>
            <rFont val="Tahoma"/>
            <family val="2"/>
            <charset val="204"/>
          </rPr>
          <t xml:space="preserve">
Необхідно вписати всі рахунки які розпочинаються з наступних цифр:
 3541,3542,3543,3544,3545,3521,3522,3523,3524,3525</t>
        </r>
      </text>
    </comment>
    <comment ref="C3" authorId="0">
      <text>
        <r>
          <rPr>
            <b/>
            <sz val="8"/>
            <color indexed="81"/>
            <rFont val="Tahoma"/>
            <family val="2"/>
            <charset val="204"/>
          </rPr>
          <t>Евгений Токарев:</t>
        </r>
        <r>
          <rPr>
            <sz val="8"/>
            <color indexed="81"/>
            <rFont val="Tahoma"/>
            <family val="2"/>
            <charset val="204"/>
          </rPr>
          <t xml:space="preserve">
Сума залишків повинна дорівнювати сумі рядків в балансі 250+260</t>
        </r>
      </text>
    </comment>
    <comment ref="E3" authorId="0">
      <text>
        <r>
          <rPr>
            <b/>
            <sz val="8"/>
            <color indexed="81"/>
            <rFont val="Tahoma"/>
            <family val="2"/>
            <charset val="204"/>
          </rPr>
          <t>Евгений Токарев:</t>
        </r>
        <r>
          <rPr>
            <sz val="8"/>
            <color indexed="81"/>
            <rFont val="Tahoma"/>
            <family val="2"/>
            <charset val="204"/>
          </rPr>
          <t xml:space="preserve">
Необхідно вписати всі рахунки які розпочинаються з наступних цифр:
371, 373</t>
        </r>
      </text>
    </comment>
    <comment ref="F3" authorId="0">
      <text>
        <r>
          <rPr>
            <b/>
            <sz val="8"/>
            <color indexed="81"/>
            <rFont val="Tahoma"/>
            <family val="2"/>
            <charset val="204"/>
          </rPr>
          <t>Евгений Токарев:</t>
        </r>
        <r>
          <rPr>
            <sz val="8"/>
            <color indexed="81"/>
            <rFont val="Tahoma"/>
            <family val="2"/>
            <charset val="204"/>
          </rPr>
          <t xml:space="preserve">
Сума залишків повинна дорівнювати рядку 270 баланса</t>
        </r>
      </text>
    </comment>
  </commentList>
</comments>
</file>

<file path=xl/comments20.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1.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2.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3.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4.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5.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6.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7.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8.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29.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0.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1.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2.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3.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4.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5.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6.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7.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8.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39.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0.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1.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2.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3.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4.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5.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6.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7.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8.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49.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0.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1.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2.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3.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4.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5.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6.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7.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8.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59.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0.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1.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2.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3.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4.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5.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6.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7.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8.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69.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0.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1.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2.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3.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4.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5.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6.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7.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8.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79.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0.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1.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2.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3.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4.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5.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6.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7.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8.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89.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xml><?xml version="1.0" encoding="utf-8"?>
<comments xmlns="http://schemas.openxmlformats.org/spreadsheetml/2006/main">
  <authors>
    <author>Евгений Токарев</author>
  </authors>
  <commentList>
    <comment ref="E19" authorId="0">
      <text>
        <r>
          <rPr>
            <b/>
            <sz val="8"/>
            <color indexed="81"/>
            <rFont val="Tahoma"/>
            <family val="2"/>
            <charset val="204"/>
          </rPr>
          <t>Евгений Токарев:</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0.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1.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2.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3.xml><?xml version="1.0" encoding="utf-8"?>
<comments xmlns="http://schemas.openxmlformats.org/spreadsheetml/2006/main">
  <authors>
    <author>Jeka</author>
  </authors>
  <commentList>
    <comment ref="E18" authorId="0">
      <text>
        <r>
          <rPr>
            <b/>
            <sz val="8"/>
            <color indexed="81"/>
            <rFont val="Tahoma"/>
            <family val="2"/>
            <charset val="204"/>
          </rPr>
          <t>Токарев Евгений:</t>
        </r>
        <r>
          <rPr>
            <sz val="8"/>
            <color indexed="81"/>
            <rFont val="Tahoma"/>
            <family val="2"/>
            <charset val="204"/>
          </rPr>
          <t xml:space="preserve">
графа „Затверджено на відповідний період заповнюється у формах №2д(м), №4-3д(м) по КЕКВ 1110, 1120, 1132, 1133, 1160, 1171, 1172, 1340, 5000 ( КЕКВ 5000= 1131 +1134+ 1135+1136+ 1137+1138+1139+ 1140+1150+1310+1320+ 1350+2000+ 4000).</t>
        </r>
      </text>
    </comment>
  </commentList>
</comments>
</file>

<file path=xl/comments94.xml><?xml version="1.0" encoding="utf-8"?>
<comments xmlns="http://schemas.openxmlformats.org/spreadsheetml/2006/main">
  <authors>
    <author>Евгений Токарев</author>
  </authors>
  <commentList>
    <comment ref="E24" authorId="0">
      <text>
        <r>
          <rPr>
            <b/>
            <sz val="8"/>
            <color indexed="81"/>
            <rFont val="Tahoma"/>
            <family val="2"/>
            <charset val="204"/>
          </rPr>
          <t>Евгений Токарев:</t>
        </r>
        <r>
          <rPr>
            <sz val="8"/>
            <color indexed="81"/>
            <rFont val="Tahoma"/>
            <family val="2"/>
            <charset val="204"/>
          </rPr>
          <t xml:space="preserve">
У зведених звітах головних розпорядників рядок 300 = рядок 230</t>
        </r>
      </text>
    </comment>
  </commentList>
</comments>
</file>

<file path=xl/sharedStrings.xml><?xml version="1.0" encoding="utf-8"?>
<sst xmlns="http://schemas.openxmlformats.org/spreadsheetml/2006/main" count="62810" uniqueCount="5433">
  <si>
    <t>Субвенція з державного бюджету місцевим бюджетам на реформування регіональних систем охорони здоровія для здійснення  заходів з виконання спільного з Міжнародним банком реконструкції та розвитку проекту "Поліпшення охорони здоров'я на службі у людей"</t>
  </si>
  <si>
    <t>2401500</t>
  </si>
  <si>
    <t>Здійснення заходів щодо реалізації пріоритетів розвитку сфери охорони навколишнього природного середовища</t>
  </si>
  <si>
    <t>2401510</t>
  </si>
  <si>
    <t>2401520</t>
  </si>
  <si>
    <t>2401530</t>
  </si>
  <si>
    <t>2402010</t>
  </si>
  <si>
    <t>Захист від шкідливої дії вод сільських населених пунктів та сільськогосподарських угідь, в тому числі в басейні р. Тиса у Закарпатській області</t>
  </si>
  <si>
    <t>Виконання робіт у сфері поводження з радіоактивними відходами неядерного циклу, будівництво комплексу "Вектор" та експлуатація його об'єктів</t>
  </si>
  <si>
    <t>Прикладні наукові та науково-технічні розробки, підготовка наукових кадрів у сфері соціальної політики, промислової безпеки та охорони праці</t>
  </si>
  <si>
    <t>2501220</t>
  </si>
  <si>
    <t>2501350</t>
  </si>
  <si>
    <t>Компенсація підприємствам, установам, організаціям у межах середнього заробітку працівників, призваних на військову службу за призовом під час мобілізації, на особливий період</t>
  </si>
  <si>
    <t>Оздоровлення і відпочинок дітей, які потребують особливої уваги та підтримки, в дитячому оздоровчому таборі ДЦ "Молода Гвардія"</t>
  </si>
  <si>
    <t>2501480</t>
  </si>
  <si>
    <t>Надання щомісячної адресної допомоги особам, які переміщуються з тимчасово окупованої території України та районів проведення антитерористичної операції, для покриття витрат на проживання, в тому числі на оплату житлово-комунальних послуг</t>
  </si>
  <si>
    <t>2501570</t>
  </si>
  <si>
    <t>Виплата матеріальної допомоги військовослужбовцям, звільненими з  військової строкової служби</t>
  </si>
  <si>
    <t>Модернізація системи соціальної підтримки населення України</t>
  </si>
  <si>
    <t>Надання одноразової грошової допомоги особам, які отримали тяжкі тілесні ушкодження під час участі в масових акціях громадського протесту, що відбулися у період з 21 листопада 2013 р. по 21 лютого 2014 року</t>
  </si>
  <si>
    <t>2501720</t>
  </si>
  <si>
    <t>Надання одноразової грошової допомоги членам сімей осіб, яким посмертно присвоєно звання Героя України за громадянську мужність, патріотизм, героїчне відстоювання конституційних засад демократії, прав і свобод людини, самовіддане служіння Українському на</t>
  </si>
  <si>
    <t>2501900</t>
  </si>
  <si>
    <t>Надання пільг, житлових субсидій та компенсацій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територій), вивезення побутового сміття та</t>
  </si>
  <si>
    <t>2501910</t>
  </si>
  <si>
    <t>Надання пільг та житлових субсидій населенню на придбання твердого та рідкого пічного побутового палива і скрапленого газу</t>
  </si>
  <si>
    <t>2501920</t>
  </si>
  <si>
    <t>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твердого  та рідкого пічного побутового пал</t>
  </si>
  <si>
    <t>2501930</t>
  </si>
  <si>
    <t>Виплата допомоги сім'ям з дітьми, малозабезпеченим сім'ям, інвалідам з дитинства, дітям-інвалідам, тимчасової державної допомоги дітям та на догляд за інвалідом І чи ІІ групи внаслідок психічного розладу</t>
  </si>
  <si>
    <t>2502000</t>
  </si>
  <si>
    <t>Державна служба з питань праці</t>
  </si>
  <si>
    <t>2502010</t>
  </si>
  <si>
    <t>Керівництво та управління у сфері промислової безпеки. охорони та гігієни праці. нагляду за додержанням законодавства про працю</t>
  </si>
  <si>
    <t>2502020</t>
  </si>
  <si>
    <t>Державна служба України у справах ветеранів війни та учасників антитерористичної операції</t>
  </si>
  <si>
    <t>Керівництво та управління у сфері соціального захисту ветеранів війни та учасників антитерористичної операції</t>
  </si>
  <si>
    <t>Забезпечення протезуванням та ортезуванням виробами підвищеної функціональності за технологіями виготовлення, які відсутні в Україні, окремих категорій громадян, які брали участь в антитерористичній операції та/або у забезпеченні її проведення і втратили</t>
  </si>
  <si>
    <t>2505080</t>
  </si>
  <si>
    <t>Здійснення заходів щодо надання соціальної та психологічної допомоги центрами соціально-психологічної реабілітації населення</t>
  </si>
  <si>
    <t>2505140</t>
  </si>
  <si>
    <t>Забезпечення житлом осіб, які брали безпосередню участь в антитерористичній операції та/або у забезпеченні її проведення і втратили функціональні можливості нижніх кінцівок</t>
  </si>
  <si>
    <t>2505150</t>
  </si>
  <si>
    <t>Заходи з психологічної реабілітації постраждалих учасників антитерористичної операції</t>
  </si>
  <si>
    <t>2505160</t>
  </si>
  <si>
    <t>Забезпечення постраждалих учасників антитерористичної операції санаторно-курортним лікуванням</t>
  </si>
  <si>
    <t>2505170</t>
  </si>
  <si>
    <t>Заходи з соціальної та професійної адаптації учасників антитерористичної операції (крім військовослужбовців, звільнених у запас або у відставку)</t>
  </si>
  <si>
    <t>Покриття дефіциту коштів Пенсійного фонду України для виплати пенсій</t>
  </si>
  <si>
    <t>2507100</t>
  </si>
  <si>
    <t>Реабілітація дітей-інвалідів</t>
  </si>
  <si>
    <t>2508000</t>
  </si>
  <si>
    <t>2508010</t>
  </si>
  <si>
    <t>2511120</t>
  </si>
  <si>
    <t>Дослідження, наукові і науково-технічні розробки у сфері будівництва, житлово-комунального господарства та регіонального розвитку, виконання робіт за державними цільовими програмами у сфері розвитку житлово-комунального господарства, наукові розробки із</t>
  </si>
  <si>
    <t>2751210</t>
  </si>
  <si>
    <t>Часткова компенсація витрат за спожиту електроенергію, повіязаних з перекиданням води у маловодні регіони</t>
  </si>
  <si>
    <t>2751240</t>
  </si>
  <si>
    <t>Компенсація різниці в тарифах на виробництво теплової енергії для населення на теплогенеруючих установках (крім теплоелектроцентралей, теплоелектростанцій і атомних електростанцій) з використанням будь-яких видів палива та енергії, крім природного газу</t>
  </si>
  <si>
    <t>2751250</t>
  </si>
  <si>
    <t>2751590</t>
  </si>
  <si>
    <t>Відновлення (будівництво, капітальний ремонт, реконструкція) інфраструктури у Донецькій та Луганській областях</t>
  </si>
  <si>
    <t>Розвиток міської інфраструктури і заходи в секторі централізованого теплопостачання України, розвиток системи водопостачання та водовідведення в м. Миколаєві, реконструкція та розвиток системи комунального водного господарства м. Чернівці</t>
  </si>
  <si>
    <t>Фінансування заходів по забезпеченню впровадження та координації проекту розвитку міської інфраструктури та заходів в секторі централізованого теплопостачання України</t>
  </si>
  <si>
    <t>2751630</t>
  </si>
  <si>
    <t>Реалізація надзвичайної  кредитної  програми для України</t>
  </si>
  <si>
    <t>Відшкодування витрат, пов'язаних з тимчасовим проживанням інвалідів у санаторіях та інших громадян, які переміщуються з тимчасово окупованої території та району проведення антитерористичної операції</t>
  </si>
  <si>
    <t>2751710</t>
  </si>
  <si>
    <t>Погашення кредиторської заборгованості з відшкодування витрат. пов'язаних з проведенням часткової оплати вартості тимчасового проживання громадян. які переміщуються з тимчасово окупованої території та району проведення антитерористичної операції</t>
  </si>
  <si>
    <t>2751830</t>
  </si>
  <si>
    <t>2751840</t>
  </si>
  <si>
    <t>Придбання нового обладнання та ліцензійного програмного забезпечення</t>
  </si>
  <si>
    <t>2751860</t>
  </si>
  <si>
    <t>Будівництво каналізаційних очисних споруд смт Баришівка продуктивністю 2000 м3 / добу</t>
  </si>
  <si>
    <t>2753000</t>
  </si>
  <si>
    <t>Державне агентство з питань електронного урядування України</t>
  </si>
  <si>
    <t>2753010</t>
  </si>
  <si>
    <t>Керівництво та управління у сфері електронного урядування</t>
  </si>
  <si>
    <t>2753030</t>
  </si>
  <si>
    <t>Електронне урядування та Національна програма інформатизації</t>
  </si>
  <si>
    <t>2754000</t>
  </si>
  <si>
    <t>2754010</t>
  </si>
  <si>
    <t>2754040</t>
  </si>
  <si>
    <t>2754060</t>
  </si>
  <si>
    <t>2755000</t>
  </si>
  <si>
    <t xml:space="preserve">Державна служба України з питань геодезії, картографії та кадастру_x000D_
</t>
  </si>
  <si>
    <t>2755010</t>
  </si>
  <si>
    <t xml:space="preserve">Керівництво та управління у сфері геодезії, картографії та кадастру_x000D_
</t>
  </si>
  <si>
    <t>2755020</t>
  </si>
  <si>
    <t xml:space="preserve">Проведення земельної реформи_x000D_
</t>
  </si>
  <si>
    <t>2755030</t>
  </si>
  <si>
    <t xml:space="preserve">Загальнодержавні топографо-геодезичні та картографічні роботи, демаркація та делімітація державного кордону_x000D_
</t>
  </si>
  <si>
    <t>2756000</t>
  </si>
  <si>
    <t>Державне агентство з питань відновлення Донбасу</t>
  </si>
  <si>
    <t>2756010</t>
  </si>
  <si>
    <t>Керівництво та управління у сфері відновлення Донбасу</t>
  </si>
  <si>
    <t>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траспортувалися та постач</t>
  </si>
  <si>
    <t>Субвенція з державного бюджету міському бюджету м.Дніпропетровська на будівництво та підтримання в безпечному стані гірничих виробок Дніпропетровського метрополітену</t>
  </si>
  <si>
    <t>Субвенція з державного бюджету міському бюджету міста Києва на будівництво підіїзної дороги та зовнішньо-інженерних мереж до інноваційного парку "Біонік Хілл"</t>
  </si>
  <si>
    <t>2761560</t>
  </si>
  <si>
    <t xml:space="preserve">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областях_x000D_
</t>
  </si>
  <si>
    <t>2801030</t>
  </si>
  <si>
    <t xml:space="preserve">Фінансова підтримка заходів в агропромисловому комплексі шляхом здешевлення кредитів_x000D_
</t>
  </si>
  <si>
    <t>Підвищення кваліфікації фахівців агропромислового комплексу</t>
  </si>
  <si>
    <t>Державна підтримка розвитку хмелярства, закладення молодих садів, виноградників та ягідників і нагляд за ними</t>
  </si>
  <si>
    <t>Організація та регулювання діяльності установ ветеринарної медицини та фітосанітарної служби</t>
  </si>
  <si>
    <t>Прикладні науково-технічні розробки, виконання робіт за державними замовленнями у сфері рибного господарства</t>
  </si>
  <si>
    <t>2805010</t>
  </si>
  <si>
    <t>2805020</t>
  </si>
  <si>
    <t>2805060</t>
  </si>
  <si>
    <t>2808000</t>
  </si>
  <si>
    <t>3101210</t>
  </si>
  <si>
    <t>3101220</t>
  </si>
  <si>
    <t>3101710</t>
  </si>
  <si>
    <t>Державна спеціальна служба транспорту України</t>
  </si>
  <si>
    <t xml:space="preserve">Державна служба України з безпеки на транспорті_x000D_
</t>
  </si>
  <si>
    <t xml:space="preserve">Здійснення державного контролю з питань безпеки на транспорті_x000D_
</t>
  </si>
  <si>
    <t>Розвиток мережі та утримання автомобільних доріг загального користування</t>
  </si>
  <si>
    <t>Виконання боргових зобов'язань за запозиченнями, залученими державою або під державні гарантії на розвиток мережі автомобільних доріг  загального користування</t>
  </si>
  <si>
    <t>3111090</t>
  </si>
  <si>
    <t xml:space="preserve">Розвиток дорожнього господарства областей української частини Карпатського єврорегіону (зокрема доріг Мукачеве - Львів, Татарів - Кам'янець-Подільський, Стрий - Мамалига)_x000D_
</t>
  </si>
  <si>
    <t>3121080</t>
  </si>
  <si>
    <t xml:space="preserve">Субвенція з державного бюджету місцевим бюджетам на придбання нових трамвайних вагонів вітчизняного виробництва для комунального електротранспорту_x000D_
</t>
  </si>
  <si>
    <t>Державна фіскальна служба України</t>
  </si>
  <si>
    <t>Апарат Державної фіскальної служби України</t>
  </si>
  <si>
    <t>Керівництво та управління у сфері фіскальної політики</t>
  </si>
  <si>
    <t>Підвищення кваліфікації у сфері фіскальної політики</t>
  </si>
  <si>
    <t>3301800</t>
  </si>
  <si>
    <t>Удосконалення інформаційних систем Державної фіскальної служби України та погашення кредиторської заборгованості</t>
  </si>
  <si>
    <t>Підготовка і участь національних збірних команд в Олімпійських, Юнацьких Олімпійських та Європейських іграх</t>
  </si>
  <si>
    <t>3411020</t>
  </si>
  <si>
    <t xml:space="preserve">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працездатності_x000D_
</t>
  </si>
  <si>
    <t>3501810</t>
  </si>
  <si>
    <t>Розвиток інформаційно-аналітичного забезпечення системи управління державними фінансами</t>
  </si>
  <si>
    <t>3504810</t>
  </si>
  <si>
    <t>Забезпечення безперебійної діяльності інформаційно-телекомунікаційної системи органів Казначейства</t>
  </si>
  <si>
    <t>Базова дотація</t>
  </si>
  <si>
    <t>3511130</t>
  </si>
  <si>
    <t>Часткове відшкодування процентних витрат за запозиченнями субієктів господарювання, здійсненими на внутрішньому ринку</t>
  </si>
  <si>
    <t xml:space="preserve">Субвенція з державного бюджету Одеському обласному бюджету на будівництво лікувального корпусу Одеської обласної дитячої клінічної лікарні_x000D_
</t>
  </si>
  <si>
    <t>3511220</t>
  </si>
  <si>
    <t>Видатки на реалізацію заходів щодо підвищення обороноздатності і безпеки держави, а також на відновлення об'єктів Донецької та Луганської областей, що розподіляються Кабінетом Міністрів України</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</si>
  <si>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твердо</t>
  </si>
  <si>
    <t>Обслуговування державного боргу</t>
  </si>
  <si>
    <t>Реалізація програм допомоги Європейського Союзу</t>
  </si>
  <si>
    <t>3511800</t>
  </si>
  <si>
    <t xml:space="preserve">Субвенція з державного бюджету міському бюджету міста Дніпропетровськ на співфінансування проекту "Завершення будівництва метрополітену у м. Дніпропетровськ"_x000D_
</t>
  </si>
  <si>
    <t>Збереження документів страхового фонду документації України</t>
  </si>
  <si>
    <t>3607000</t>
  </si>
  <si>
    <t>3800000</t>
  </si>
  <si>
    <t>Міністерство інформаційної політики України</t>
  </si>
  <si>
    <t>3801000</t>
  </si>
  <si>
    <t>Апарат Міністерства інформаційної політики України</t>
  </si>
  <si>
    <t>3801010</t>
  </si>
  <si>
    <t>Керівництво та управління у сфері інформаційної політики</t>
  </si>
  <si>
    <t>3801020</t>
  </si>
  <si>
    <t>Виробництво та трансляція телерадіопрограм для державних потреб, збирання, обробка та розповсюдження офіційної інформаційної продукції</t>
  </si>
  <si>
    <t>3801030</t>
  </si>
  <si>
    <t>Здійснення заходів  у сфері захисту національного інформаційного простору</t>
  </si>
  <si>
    <t>6320000</t>
  </si>
  <si>
    <t>Національне антикорупційне бюро України</t>
  </si>
  <si>
    <t>6321000</t>
  </si>
  <si>
    <t>6321010</t>
  </si>
  <si>
    <t>Забезпечення діяльності Національного антикорупційного бюро України</t>
  </si>
  <si>
    <t>6330000</t>
  </si>
  <si>
    <t>Національне агентство з питань запобігання корупції</t>
  </si>
  <si>
    <t>6331000</t>
  </si>
  <si>
    <t>Апарат Національного агентства з питань запобігання корупції</t>
  </si>
  <si>
    <t>6331010</t>
  </si>
  <si>
    <t>Керівництво та управління у сфері запобігання корупції</t>
  </si>
  <si>
    <t>6340000</t>
  </si>
  <si>
    <t>Національна комісія, що здійснює державне регулювання у сферах енергетики та комунальних послуг</t>
  </si>
  <si>
    <t>6341000</t>
  </si>
  <si>
    <t>Апарат Національної комісії, що здійснює державне регулювання у сферах енергетики та комунальних послуг</t>
  </si>
  <si>
    <t>6341010</t>
  </si>
  <si>
    <t>Керівництво та управління у сфері регулювання енергетики та комунальних послуг</t>
  </si>
  <si>
    <t>6381700</t>
  </si>
  <si>
    <t>Виділення коштів Державному космічному агентству</t>
  </si>
  <si>
    <t>Забезпечення заходів у сфері безпеки держави та діяльності органів системи Служби безпеки України</t>
  </si>
  <si>
    <t>6561810</t>
  </si>
  <si>
    <t>Будівництво. реконструкція. капітальний ремонт та придбання обладнання  для об■єктів. що відносяться до сфери управління  Національної академії медичних наук України</t>
  </si>
  <si>
    <t>Виділення коштів Службі зовнішньої розвідки</t>
  </si>
  <si>
    <t>Відновлення та поширення системи національного телерадіомовлення на території Донецької. Луганської та Сумської областей з метою зміцнення обороноздатності держави</t>
  </si>
  <si>
    <t>Організаційне забезпечення підготовки та реалізації інфраструктурних проектів</t>
  </si>
  <si>
    <t>6731100</t>
  </si>
  <si>
    <t>Проведення всеукраїнського консультативного опитування</t>
  </si>
  <si>
    <t>7721800</t>
  </si>
  <si>
    <t>Будівництво, реконструкція, капітальний ремонт об■єктів соціальної та іншої інфраструктури у Вінницькій області</t>
  </si>
  <si>
    <t>Відшкодування витрат. пов'язаних з тимчасовим проживанням інвалідів у санаторіях та інших громадян. які переміщуються з тимчасово окупованої території та району проведення антитерористичної операції</t>
  </si>
  <si>
    <t>7741710</t>
  </si>
  <si>
    <t>Забезпечення компенсації вартості тимчасового проживання дітей, які прибули з району проведення антитерористичної операції без супроводження батьків</t>
  </si>
  <si>
    <t>7751700</t>
  </si>
  <si>
    <t>Здійснення заходів, пов'язаних з ліквідацією наслідків надзвичайної ситуації, що склалася 24 січня 2015 р. у м. Маріуполі, та наданням допомоги постраждалим і сім'ям загиблих</t>
  </si>
  <si>
    <t>7751710</t>
  </si>
  <si>
    <t>Здійснення заходів, пов'язаних з ліквідацією наслідків надзвичайної ситуації, що склалася 10 лютого 2015 р. у м. Краматорську, та надання допомоги постраждалим і сім'ям загиблих</t>
  </si>
  <si>
    <t>7751720</t>
  </si>
  <si>
    <t>7751730</t>
  </si>
  <si>
    <t>7781700</t>
  </si>
  <si>
    <t>Погашення кредиторської заборгованості з відшкодування витрат. пов'язаних із здійсненням першочергових заходів з ліквідації наслідків надзвичайної ситуації. що сталася 23 - 24 вересня 2014 р. на території Запорізької області</t>
  </si>
  <si>
    <t>7791800</t>
  </si>
  <si>
    <t>Будівництво адміністративної будівлі фінансового управління Верховинської районної державної адміністрації</t>
  </si>
  <si>
    <t>Надання одноразової грошової допомоги постраждалим і сім'ям загиблих осіб внаслідок надзвичайної ситуації що виникла 8 червня 2015 р. у Київській області</t>
  </si>
  <si>
    <t>7821700</t>
  </si>
  <si>
    <t>Погашення кредиторської заборгованості з відшкодування витрат, пов■язаних із проведенням невідкладних заходів з ліквідації наслідків стихійного лиха, яке сталося 15-18 травня 2014 р. на території Львівської області</t>
  </si>
  <si>
    <t>7831810</t>
  </si>
  <si>
    <t>Капітальні видатки для фінансування робіт на об'єктах Львівської області</t>
  </si>
  <si>
    <t>Проведення аварійно-відбудовних робіт з ліквідації наслідків надзвичайної ситуації, яка склалася 25 квітня 2015 р. на напірному каналізаційному колекторі у м. Вознесенську Миколаївської області</t>
  </si>
  <si>
    <t>Надання одноразової грошової допомоги сім'ям осіб, які загинули внаслідок аварії судна "Іволга", що сталася 17 жовтня 2015 р. у Чорному морі</t>
  </si>
  <si>
    <t>7861700</t>
  </si>
  <si>
    <t>7871800</t>
  </si>
  <si>
    <t>Будівництво. реконструкція та ремонт об'єктів соціальної та іншої інфраструктури у Рівненській області</t>
  </si>
  <si>
    <t>7891800</t>
  </si>
  <si>
    <t>Будівництво Державного архіву на 1,5 млн. одиниць зберігання по вул. Карпенка в м. Тернополі</t>
  </si>
  <si>
    <t>Державна регуляторна служба України</t>
  </si>
  <si>
    <t>Апарат Державної регуляторної служби України</t>
  </si>
  <si>
    <t>42</t>
  </si>
  <si>
    <t>111</t>
  </si>
  <si>
    <t>380</t>
  </si>
  <si>
    <t>632</t>
  </si>
  <si>
    <t>633</t>
  </si>
  <si>
    <t>634</t>
  </si>
  <si>
    <t>в 2003 офисе заходим СЕРВИС-ПАРАМЕТРЫ-БЕЗОПАСНОТЬ-БЕЗОПАСНОСТЬ МАКРОСОВ и установите уровень безопасности либо низкий либо средний</t>
  </si>
  <si>
    <t>в 2007 офисе ФАЙЛ (слева в углу) -ПАРАМЕТРЫ - ЦЕНТР УПРАВЛЕНИЯ БЕЗОПАСНОТЬЮ - ПАРАМЕТРЫ ЦЕНТРА - БЕЗОПАСНОСТЬ МАКРОСОВ и разрешить выполнение макросов</t>
  </si>
  <si>
    <t>Для того чтоб писало суму прописью необходимо разрешить выполнение МАКРОСОВ</t>
  </si>
  <si>
    <t xml:space="preserve">Про помилки та побажання пишіть на форумі </t>
  </si>
  <si>
    <t>http://budget.factor.ua/viewtopic.php?f=144&amp;t=2762</t>
  </si>
  <si>
    <t>Додаток 10
до Порядку складання фінансової, бюджетної та іншої звітності розпорядниками та одержувачами бюджетних коштів
(абзац дев'ятий підпункту 2.1.2 пункту 2.1)</t>
  </si>
  <si>
    <t>Дрогобицький міський центр соціальних служб для сім'ї, дітей та молоді</t>
  </si>
  <si>
    <t>Дрогобицьке управління Державної казначейської служби України  Львівської області</t>
  </si>
  <si>
    <t>м.Дрогобич, вул.Л.Українки, 70</t>
  </si>
  <si>
    <t>03</t>
  </si>
  <si>
    <t>Державна адміністрація (…виконавчі органи місцевих рад)</t>
  </si>
  <si>
    <t>2080709</t>
  </si>
  <si>
    <t>88.99</t>
  </si>
  <si>
    <t>"11" січня 2016 року</t>
  </si>
  <si>
    <t>О.Л.Матчишин</t>
  </si>
  <si>
    <t>О.Г.Шевчук</t>
  </si>
  <si>
    <t>Директор</t>
  </si>
  <si>
    <t>Додаток 14
до Порядку складання фінансової, бюджетної та іншої звітності розпорядниками та одержувачами бюджетних коштів</t>
  </si>
  <si>
    <t>Продовження додатка 15</t>
  </si>
  <si>
    <t>Додаток 16
до Порядку складання фінансової, бюджетної та іншої звітності розпорядниками та одержувачами бюджетних коштів
(абзац третій підпункту 2.4.1 пункту 2.4)</t>
  </si>
  <si>
    <t>Додаток 17
до Порядку складання фінансової, бюджетної та іншої звітності розпорядниками та одержувачами бюджетних коштів</t>
  </si>
  <si>
    <t>Додаток 18
до Порядку складання фінансової, бюджетної та іншої звітності розпорядниками та одержувачами бюджетних коштів
(абзац п'ятий підпункту 2.4.1 пункту 2.4)</t>
  </si>
  <si>
    <r>
      <t>Найменування</t>
    </r>
    <r>
      <rPr>
        <sz val="11"/>
        <color indexed="8"/>
        <rFont val="Times New Roman"/>
        <family val="1"/>
        <charset val="204"/>
      </rPr>
      <t xml:space="preserve"> </t>
    </r>
    <r>
      <rPr>
        <b/>
        <sz val="11"/>
        <color indexed="8"/>
        <rFont val="Times New Roman"/>
        <family val="1"/>
        <charset val="204"/>
      </rPr>
      <t>матеріальних цінностей</t>
    </r>
  </si>
  <si>
    <t>І. Необоротні активи</t>
  </si>
  <si>
    <t>ІІ. Запаси</t>
  </si>
  <si>
    <t>Підприємство (організація, установа) – постачальник товарів</t>
  </si>
  <si>
    <t>Підприємство (організація, установа), якому передані матеріальні цінності на відповідальне зберігання</t>
  </si>
  <si>
    <t>Підстава для передачі (дата, номер договору)</t>
  </si>
  <si>
    <t>Термін зберігання</t>
  </si>
  <si>
    <t>найменування</t>
  </si>
  <si>
    <t>код за ЄДРПОУ</t>
  </si>
  <si>
    <t xml:space="preserve">найменування </t>
  </si>
  <si>
    <t>Довідка 
про матеріальні цінності, які передані на відповідальне зберігання,</t>
  </si>
  <si>
    <t>Додаток 19
до Порядку складання фінансової, бюджетної та іншої звітності розпорядниками та одержувачами бюджетних коштів
(абзац шостий підпункту 2.4.1 пункту 2.4)</t>
  </si>
  <si>
    <t>Додаток 20
до Порядку складання фінансової, бюджетної та іншої звітності розпорядниками та одержувачами бюджетних коштів</t>
  </si>
  <si>
    <t>Додаток 21
до Порядку складання фінансової, бюджетної та іншої звітності розпорядниками та одержувачами бюджетних коштів</t>
  </si>
  <si>
    <t>Додаток 23
до Порядку складання фінансової, бюджетної та іншої звітності розпорядниками та одержувачами бюджетних коштів</t>
  </si>
  <si>
    <t>Додаток 24
до Порядку складання фінансової, бюджетної та іншої звітності розпорядниками та одержувачами бюджетних коштів</t>
  </si>
  <si>
    <t>Додаток 25
до Порядку складання фінансової, бюджетної та іншої звітності розпорядниками та одержувачами бюджетних коштів</t>
  </si>
  <si>
    <t>Додаток 26
до Порядку складання фінансової, бюджетної та іншої звітності розпорядниками та одержувачами бюджетних коштів</t>
  </si>
  <si>
    <t>Додаток 27
до Порядку складання фінансової, бюджетної та іншої звітності розпорядниками та одержувачами бюджетних коштів</t>
  </si>
  <si>
    <t>Додаток 30
до Порядку складання фінансової, бюджетної та іншої звітності розпорядниками та одержувачами бюджетних коштів</t>
  </si>
  <si>
    <t>Додаток 31
до Порядку складання фінансової, бюджетної та іншої звітності розпорядниками та одержувачами бюджетних коштів</t>
  </si>
  <si>
    <t>Додаток 32
до Порядку складання фінансової, бюджетної та іншої звітності розпорядниками та одержувачами бюджетних коштів</t>
  </si>
  <si>
    <t>Додаток 34
до Порядку складання фінансової, бюджетної та іншої звітності розпорядниками та одержувачами бюджетних коштів</t>
  </si>
  <si>
    <t>Код та назва програмної класифікації видатків та кредитування місцевих бюджетів (код та назва Типової програмної класифікації видатків та кредитування місцевих бюджетів / Тимчасової класифікації видатків та кредитування для бюджетів місцевого самоврядування, які не застосовують програмно-цільового методу)*</t>
  </si>
  <si>
    <t>*До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</si>
  <si>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Невиконано умов угод, укладених відповідно до нормативних актів, що регулюють здійснення попередньої оплати за товари, роботи та послуги за рахунок бюджетних коштів, несвоєчасне подання накладних, актів виконаних робіт</t>
  </si>
  <si>
    <t>проти дебітора порушено справу про банкрутство:</t>
  </si>
  <si>
    <t>Додаток 28
до Порядку складання фінансової, бюджетної та іншої звітності розпорядниками та одержувачами бюджетних коштів
(абзац десятий підпункту 2.4.2 пункту 2.4)</t>
  </si>
  <si>
    <t>Додаток 29
до Порядку складання фінансової, бюджетної та іншої звітності розпорядниками та одержувачами бюджетних коштів 
(абзац одинадцятий підпункту 2.4.2 пункту 2.4)</t>
  </si>
  <si>
    <t>2</t>
  </si>
  <si>
    <t>Коди програмної класифікації видатків та кредитування державного бюджету або програмної класифікації видатків та кредитування місцевих бюджетів (Типової програмної класифікації видатків та кредитування місцевих бюджетів/ Тимчасової класифікації видатків та кредитування для бюджетів місцевого самоврядування, які не застосовують програмно-цільового методу)*</t>
  </si>
  <si>
    <t>* До запровадження програмно-цільового методу складання та виконання місцевих бюджетів проставляються код та назва тимчасової класифікації видатків та кредитування місцевих бюджетів.</t>
  </si>
  <si>
    <t>Додаток 33
до Порядку складання фінансової, бюджетної та іншої звітності розпорядниками та одержувачами бюджетних коштів
(абзац п’ятнадцятий підпункту 2.4.2 пункту 2.4)</t>
  </si>
  <si>
    <t>Разом (10+20+30+40+50+60+70)</t>
  </si>
  <si>
    <t>   Видатки та надання кредитів за іншими джерелами власних надходжень</t>
  </si>
  <si>
    <t>РОЗШИФРОВКА ПОЗАБАЛАНСОВИХ РАХУНКІВ</t>
  </si>
  <si>
    <t xml:space="preserve">Додаток 37
до Порядку складання фінансової, бюджетної та іншої звітності розпорядниками та одержувачами бюджетних коштів
(глава 5)
</t>
  </si>
  <si>
    <t>  Накопичена амортизація</t>
  </si>
  <si>
    <t>Незавершені капітальні інвестиції в необоротні активи</t>
  </si>
  <si>
    <t>Витрати майбутніх періодів</t>
  </si>
  <si>
    <t>Інші витрати</t>
  </si>
  <si>
    <t>Капітал у дооцінках</t>
  </si>
  <si>
    <t>Доходи майбутніх періодів</t>
  </si>
  <si>
    <t>Інші доходи</t>
  </si>
  <si>
    <t>041 «Непередбачені активи»</t>
  </si>
  <si>
    <t>042 «Непередбачені зобов’язання»</t>
  </si>
  <si>
    <t>Капітал у дооцінках (+; - )</t>
  </si>
  <si>
    <t xml:space="preserve">        кошти, отримані 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</si>
  <si>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t>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</si>
  <si>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t>кошти, отримані від реалізації майнових прав на фільми, вихідні матеріали фільмів та фільмокопій, створені за бюджетні кошти за державним замовленням або на умовах фінансової підтримки</t>
  </si>
  <si>
    <t xml:space="preserve">    з них:
Капітальні інвестиції в основні засоби (141)</t>
  </si>
  <si>
    <t>Капітальні інвестиції в інші необоротні матеріальні активи (142)</t>
  </si>
  <si>
    <t>Капітальні інвестиції в нематеріальні активи (143)</t>
  </si>
  <si>
    <t>Додаток 15
до Порядку складання фінансової, бюджетної та іншої звітності розпорядниками та одержувачами бюджетних коштів
(пункт 2.4)</t>
  </si>
  <si>
    <t>2016 р.</t>
  </si>
  <si>
    <r>
      <t>Ці та інші корисні бланки можно завантажити на</t>
    </r>
    <r>
      <rPr>
        <b/>
        <sz val="18"/>
        <color indexed="56"/>
        <rFont val="Times New Roman"/>
        <family val="1"/>
        <charset val="204"/>
      </rPr>
      <t xml:space="preserve"> https://buhgalter.com.ua</t>
    </r>
  </si>
  <si>
    <t>автор розробки: Токарев Євген Васильович</t>
  </si>
  <si>
    <t>Gorg1310@mail.ru</t>
  </si>
  <si>
    <t>Державний</t>
  </si>
  <si>
    <t>Місцевий</t>
  </si>
  <si>
    <t>Вид бюджету</t>
  </si>
  <si>
    <t>Допомога до досягнення дитиною трирічного віку</t>
  </si>
  <si>
    <t>Компенсація населенню додаткових витрат на оплату послуг газопостачання, центрального опалення та централізованого постачання гарячої води</t>
  </si>
  <si>
    <t>Компенсація особам, які згідно із статтями 43 та 48 Гірничого закону України мають право на безоплатне отримання вугілля на побутові потреби, але проживають у будинках, що мають центральне опалення</t>
  </si>
  <si>
    <t>090501</t>
  </si>
  <si>
    <t>Організація та проведення громадських робіт</t>
  </si>
  <si>
    <t>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 що вироблялися, транспортувалися та постачалися населенню та/або іншим підприємствам централі</t>
  </si>
  <si>
    <t>Утримання апарату управління громадських фізкультурно-спортивних організацій</t>
  </si>
  <si>
    <t>160904</t>
  </si>
  <si>
    <t>Організація та регулювання діяльності ветеринарних лікарень та ветеринарних лабораторій</t>
  </si>
  <si>
    <t>170704</t>
  </si>
  <si>
    <t>Реконструкція автомобільної дороги загального користування державного значення М-15 Одеса - Рені (на Бухарест), поточний ремонт автомобільної дороги загального користування державного значення Львів - Радехів - Луцьк (Н-17), ділянки Львів - Сколе</t>
  </si>
  <si>
    <t>Проведення виборів депутатів місцевих рад та сільських, селищних, міських голів</t>
  </si>
  <si>
    <t>Реверсна дотація</t>
  </si>
  <si>
    <t>Стабілізаційна дотація</t>
  </si>
  <si>
    <t>250314</t>
  </si>
  <si>
    <t>Додаткова дотація з державного бюджету обласному бюджету Дніпропетровської області на здійснення видатків, пов'язаних з реалізацією заходів щодо підвищення рівня надання суспільних послуг</t>
  </si>
  <si>
    <t>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Ївропи 2012</t>
  </si>
  <si>
    <t>250322</t>
  </si>
  <si>
    <t>Субвенція з державного бюджету місцевим бюджетам на проекти ліквідації підприємств вугільної та торфодобувної промисловості і утримання водовідливних комплексів у безпечному режимі на умовах співфінансування (50 відсотків)</t>
  </si>
  <si>
    <t>Субвенція з державного бюджету місцевим бюджетам на виплату допомоги сім'ям з дітьми, малозабезпеченим сім'ям, інвалідам з дитинства, дітям-інвалідам, тимчасової державної допомоги дітям та допомоги по догляду за інвалідами І чи ІІ групи внаслідок психіч</t>
  </si>
  <si>
    <t>250332</t>
  </si>
  <si>
    <t>Субвенція на підготовку робітничих кадрів з державного бюджету місцевим бюджетам</t>
  </si>
  <si>
    <t>250336</t>
  </si>
  <si>
    <t>Освітня субвенція з державного бюджету місцевим бюджетам</t>
  </si>
  <si>
    <t>250339</t>
  </si>
  <si>
    <t>Медична субвенція з державного бюджету місцевим бюджетам</t>
  </si>
  <si>
    <t>250355</t>
  </si>
  <si>
    <t>Субвенція з державного бюджету місцевим бюджетам на реформування регіональних систем охорони здоров'я для здійснення  заходів з виконання спільного з Міжнародним банком реконструкції та розвитку проекту "Поліпшення охорони здоров'я на службі у людей"</t>
  </si>
  <si>
    <t>250356</t>
  </si>
  <si>
    <t>Субвенція з державного бюджету обласному бюджету Львівської області на завершення реконструкції Львівського обласного перинатального центру</t>
  </si>
  <si>
    <t>250357</t>
  </si>
  <si>
    <t>Субвенція з державного бюджету місцевим бюджетам на відновлення (будівництво, капітальний ремонт, реконструкцію) інфраструктури у Донецькій та Луганській областях</t>
  </si>
  <si>
    <t>250361</t>
  </si>
  <si>
    <t>Субвенція з державного бюджету місцевим бюджетам на придбання нових трамвайних вагонів вітчизняного виробництва для комунального електротранспорту</t>
  </si>
  <si>
    <t>Субвенція з державного бюджету місцевим бюджетам на погашення заборгованості з різниці в тарифах на теплову енергію, опалення та постачання гарячої води, послуги з централізованого водопостачання, водовідведення,що вироблялися, транспортувалися та постач</t>
  </si>
  <si>
    <t>250384</t>
  </si>
  <si>
    <t>Субвенція з державного бюджету місцевим бюджетам на будівництво (придбання) житла для сімей загиблих військовослужбовців, які брали безпосередню участь в антитерористичній операції, а також для інвалідів І - ІІ групи з числа військовослужбовців, які брал</t>
  </si>
  <si>
    <t>250390</t>
  </si>
  <si>
    <t>Субвенція з державного бюджету обласному бюджету Одеської області на придбання медичного обладнання для Одеської обласної дитячої клінічної лікарні</t>
  </si>
  <si>
    <t>250391</t>
  </si>
  <si>
    <t>Субвенція з державного бюджету місцевим бюджетам на часткове фінансування дитячо-юнацьких спортивних шкіл, які до 2015 року отримували підтримку з Фонду соціального страхування з тимчасової втрати працездатності</t>
  </si>
  <si>
    <t>250406</t>
  </si>
  <si>
    <t>Видатки на реалізацію програм допомоги і грантів міжнародних фінансових організацій та Ївропейського Союзу</t>
  </si>
  <si>
    <t>Будівництво, капітальний ремонт, реконструкція, реставрація та придбання обладнання</t>
  </si>
  <si>
    <t>412000</t>
  </si>
  <si>
    <t>Державна служба з питань Автономної Республіки Крим та міста Севастополя</t>
  </si>
  <si>
    <t>Керівництво та управління з питань Автономної Республіки Крим та міста Севастополя</t>
  </si>
  <si>
    <t>420000</t>
  </si>
  <si>
    <t>Господарсько-фінансовий департамент Секретаріату Кабінету Міністрів України (загальнодержавні витрати)</t>
  </si>
  <si>
    <t>421000</t>
  </si>
  <si>
    <t>Секретаріат Кабінету Міністрів України (загальнодержавні витрати)</t>
  </si>
  <si>
    <t>421010</t>
  </si>
  <si>
    <t>Заходи щодо оптимізації системи центральних органів виконавчої влади та скорочення кількості контролюючих органів</t>
  </si>
  <si>
    <t>421020</t>
  </si>
  <si>
    <t>421040</t>
  </si>
  <si>
    <t>421050</t>
  </si>
  <si>
    <t>Організація і регулювання діяльності установ ветеринарної та фітосанітарної служби</t>
  </si>
  <si>
    <t>Розвиток Державної прикордонної служби України</t>
  </si>
  <si>
    <t>1002120</t>
  </si>
  <si>
    <t>Заходи з інженерно-технічного облаштування кордону</t>
  </si>
  <si>
    <t>Національна гвардія України</t>
  </si>
  <si>
    <t>Керівництво та управління Національною гвардією України</t>
  </si>
  <si>
    <t>Забезпечення виконання завдань та функцій Національної гвардії України</t>
  </si>
  <si>
    <t>Підготовка кадрів для Національної гвардії України вищими навчальними закладами ІІІ і ІV рівнів акредитації</t>
  </si>
  <si>
    <t>Стаціонарне лікування військовослужбовців Національної гвардії України у власних медичних закладах</t>
  </si>
  <si>
    <t>Будівництво (придбання) житла для військовослужбовців Національної гвардії України</t>
  </si>
  <si>
    <t>1006000</t>
  </si>
  <si>
    <t>1006010</t>
  </si>
  <si>
    <t>1006050</t>
  </si>
  <si>
    <t>1006060</t>
  </si>
  <si>
    <t>1006070</t>
  </si>
  <si>
    <t>1006080</t>
  </si>
  <si>
    <t>1006090</t>
  </si>
  <si>
    <t>1006280</t>
  </si>
  <si>
    <t>1006360</t>
  </si>
  <si>
    <t>1006700</t>
  </si>
  <si>
    <t>Здійснення невідкладної евакуації громадян України з території Федеративної Демократичної Республіки Непал</t>
  </si>
  <si>
    <t>1006710</t>
  </si>
  <si>
    <t>Проведення заходів з ліквідації наслідків надзвичайної ситуації. що виникла 8 червня 2015 р. у Київській області</t>
  </si>
  <si>
    <t>1006720</t>
  </si>
  <si>
    <t>Забезпечення доставки матеріальних цінностей та їх передача Донецькій і Луганській облдержадміністраціям</t>
  </si>
  <si>
    <t xml:space="preserve">Реструктуризація вугільної та торфодобувної промисловості _x000D_
</t>
  </si>
  <si>
    <t>Поповнення статутного капіталу державного концерну іЯдерне паливоі з метою придбання Концерном акцій додаткової емісії ПрАТ іЗавод з виробництва  ядерного паливаі</t>
  </si>
  <si>
    <t>Державна підтримка вугледобувних підприємств на часткове покриття витрат із собівартості готової товарної вугільної продукції та закупівля вугілля для державних потреб</t>
  </si>
  <si>
    <t>Збільшення статутного капіталу державного підприємства іНаціональна атомна енергогенеруюча компанія іЕнергоатомі</t>
  </si>
  <si>
    <t>1101520</t>
  </si>
  <si>
    <t xml:space="preserve">Поповнення обігових коштів або збільшення статутних фондів вугледобувних підприємств для погашення простроченої заборгованості із заробітної плати працівникам, що утворилася на 1 січня 2015 року_x000D_
</t>
  </si>
  <si>
    <t>1101530</t>
  </si>
  <si>
    <t xml:space="preserve">Державна підтримка будівництва шахти N 10 "Нововолинська"_x000D_
</t>
  </si>
  <si>
    <t>1101620</t>
  </si>
  <si>
    <t>Реконструкція, капітальний ремонт та технічне переоснащення магістрального газопроводу Уренгой-Помари-Ужгород</t>
  </si>
  <si>
    <t>1102030</t>
  </si>
  <si>
    <t>1102040</t>
  </si>
  <si>
    <t>1102060</t>
  </si>
  <si>
    <t>Міністерство енергетики та вугільної промисловості України (загальнодержавні витрати)</t>
  </si>
  <si>
    <t>1111020</t>
  </si>
  <si>
    <t>1201490</t>
  </si>
  <si>
    <t>1201500</t>
  </si>
  <si>
    <t>1201700</t>
  </si>
  <si>
    <t>Виділення коштів Міністерству економічного розвитку і торгівлі</t>
  </si>
  <si>
    <t>1201710</t>
  </si>
  <si>
    <t>Здійснення заходів із захисту національних інтересів України</t>
  </si>
  <si>
    <t>1203700</t>
  </si>
  <si>
    <t>Забезпечення поповнення запасів матеріальних цінностей державного резерву</t>
  </si>
  <si>
    <t>1204040</t>
  </si>
  <si>
    <t>1401700</t>
  </si>
  <si>
    <t>Фінансова підтримка творчих спілок у сфері засобів масової інформації, преси</t>
  </si>
  <si>
    <t>Надання загальної та спеціальної освіти мистецькими (художніми, музичними, хореографічними) загальноосвітніми школами (школами-інтернатами) та позашкільними навчальними закладами</t>
  </si>
  <si>
    <t>Підготовка кадрів для сфери культури і мистецтва вищими навчальними закладами ІІІ і ІV рівнів акредитації та методичне забезпечення діяльності навчальних закладів</t>
  </si>
  <si>
    <t>Фінансова підтримка національних художніх колективів, концертних організацій та їх дирекції, національних і державних циркових організацій</t>
  </si>
  <si>
    <t>Забезпечення діяльності національних музеїв, національних і державних бібліотек</t>
  </si>
  <si>
    <t>1801340</t>
  </si>
  <si>
    <t>Надання фінансової підтримки державному підприємству "Кримський дім"</t>
  </si>
  <si>
    <t>1801430</t>
  </si>
  <si>
    <t>1801480</t>
  </si>
  <si>
    <t>Збереження історико-культурної та архітектурної спадщини в національних і державних заповідниках, здійснення заходів з охорони культурної спадщини, паспортизація, інвентаризація та реставрація пам'яток архітектури, культури та світової спадщини ЮНЕСКО</t>
  </si>
  <si>
    <t>1808000</t>
  </si>
  <si>
    <t>1809000</t>
  </si>
  <si>
    <t xml:space="preserve">Український інститут національної пам'яті_x000D_
</t>
  </si>
  <si>
    <t>1809010</t>
  </si>
  <si>
    <t xml:space="preserve">Керівництво та управління у сфері відновлення та збереження національної пам'яті_x000D_
</t>
  </si>
  <si>
    <t>1809020</t>
  </si>
  <si>
    <t xml:space="preserve">Заходи з реалізації державної політики у сфері відновлення та збереження національної пам'яті_x000D_
</t>
  </si>
  <si>
    <t>Будівництво інженерних споруд з метою зміцнення обороноздатності держави</t>
  </si>
  <si>
    <t>Виділення коштів Міністерству оборони</t>
  </si>
  <si>
    <t>Забезпечення організації роботи Національного агентства із забезпечення якості вищої освіти</t>
  </si>
  <si>
    <t>Дослідження, наукові та науково-технічні розробки, виконання робіт за державними цільовими програмами та державним замовленням, підготовка наукових кадрів, фінансова підтримка наукової інфраструктури, наукової преси та наукових обієктів, що становлять на</t>
  </si>
  <si>
    <t>2201050</t>
  </si>
  <si>
    <t xml:space="preserve">Надання освіти у загальноосвітніх школах соціальної реабілітації, загальноосвітніх ліцеях-інтернатах, гімназіях-інтернатах з посиленою військово-фізичною підготовкою та інших загальноосвітніх навчальних закладах державної форми власності _x000D_
</t>
  </si>
  <si>
    <t>Забезпечення діяльності Національного центру іМала академія наук Україниі, надання позашкільної освіти державними позашкільними навчальними закладами, заходи з позашкільної роботи</t>
  </si>
  <si>
    <t>Підготовка робітничих кадрів у професійно-технічних навчальних закладах соціальної реабілітації та адаптації, їх методичне забезпечення</t>
  </si>
  <si>
    <t>Дослідження, наукові та науково-технічні розробки, проведення наукових заходів Київським національним університетом імені Тараса Шевченка</t>
  </si>
  <si>
    <t>2201350</t>
  </si>
  <si>
    <t>2201380</t>
  </si>
  <si>
    <t>2201400</t>
  </si>
  <si>
    <t>2201410</t>
  </si>
  <si>
    <t>2201420</t>
  </si>
  <si>
    <t>Формування статутного капіталу Державної інноваційної небанківської фінансово-кредитної установи іФонд підтримки малого інноваційного бізнесуі</t>
  </si>
  <si>
    <t>2201490</t>
  </si>
  <si>
    <t>Діагностика і лікування захворювань із впровадженням експериментальних та нових медичних технологій у структурних підрозділах вищих навчальних медичних закладах</t>
  </si>
  <si>
    <t>Державна атестація наукових і науково-педагогічних кадрів вищої кваліфікації, ліцензування, атестація та акредитація навчальних закладів</t>
  </si>
  <si>
    <t>Капітальний ремонт та закупівля обладнання для об'єктів Національного університету фізичного виховання і спорту України у м. Києві</t>
  </si>
  <si>
    <t>2205000</t>
  </si>
  <si>
    <t>2207000</t>
  </si>
  <si>
    <t>2208000</t>
  </si>
  <si>
    <t>2211180</t>
  </si>
  <si>
    <t>2211190</t>
  </si>
  <si>
    <t>Придбання медикаментів для забезпечення дітей, хворих на рідкісні захворювання</t>
  </si>
  <si>
    <t xml:space="preserve">Забезпечення медичних заходів окремих державних програм та комплексних заходів програмного характеру, в тому числі 200000 тис. грн. на придбання цифрових мамографів та ультразвукових діагностичних приладів вітчизняного виробництва_x000D_
</t>
  </si>
  <si>
    <t>2301610</t>
  </si>
  <si>
    <t>Поліпшення охорони здоров`я на службі у людей</t>
  </si>
  <si>
    <t>2301810</t>
  </si>
  <si>
    <t>Будівництво сучасного лікувально-діагностичного комплексу Національної дитячої спеціалізованої лікарні іОхматдиті</t>
  </si>
  <si>
    <t>Проведення лабораторних досліджень у сфері санітарного та епідемічного благополуччя населення і вжиття спеціальних заходів на локалізацію та ліквідацію спалахів та епідемій</t>
  </si>
  <si>
    <t>2306000</t>
  </si>
  <si>
    <t>2311410</t>
  </si>
  <si>
    <t>2311420</t>
  </si>
  <si>
    <t>Субвенція з державного бюджету місцевим бюджетам на забезпечення медичних заходів окремих державних програм та комплексних заходів програмного характеру</t>
  </si>
  <si>
    <t>2311430</t>
  </si>
  <si>
    <t xml:space="preserve">Субвенція з державного бюджету обласному бюджету Львівської області на завершення реконструкції Львівського обласного перинатального центру_x000D_
</t>
  </si>
  <si>
    <t>2311600</t>
  </si>
  <si>
    <t xml:space="preserve">4.1. Пояснювальна записка (додаток 14) повинна містити таку інформацію про розпорядника бюджетних коштів:
найменування та місцезнаходження;
короткий опис основної діяльності;
найменування розпорядника вищого рівня.
4.2. У Пояснювальній записці зазначаються та описуються:
динаміка дебіторської та кредиторської заборгованості, у тому числі простроченої, на звітну дату порівняно із заборгованістю на початок звітного року та причини її збільшення або зменшення;
причини виникнення простроченої дебіторської та кредиторської заборгованості, зазначеної у рядку "Інше" Довідки про причини виникнення простроченої дебіторської заборгованості загального фонду та вжиті заходи щодо її стягнення та Довідки про причини виникнення простроченої кредиторської заборгованості загального фонду;
причини наявності простроченої кредиторської заборгованості за кодами економічної класифікації видатків 2110, 2270;
причини наявності кредиторської заборгованості за бюджетними зобов'язаннями, не взятими на облік органами Казначейства, зазначеної у Довідці про дебіторську та кредиторську заборгованість, які не відображаються у формі N 7д, N 7м "Звіт про заборгованість за бюджетними коштами"; 
причини виникнення простроченої кредиторської заборгованості та підстави для її зменшення (списання у зв'язку із закінченням строку позовної давності; за рішенням суду тощо) (у річній фінансовій та бюджетній звітності);
причини взяття зобов'язань без відповідних бюджетних асигнувань або з перевищенням повноважень, встановлених Бюджетним кодексом України, законом про Державний бюджет України, рішенням про місцевий бюджет, та вжиті заходи;
інформація про дебіторську та кредиторську заборгованість за бюджетними програмами, бюджетні призначення за якими законом про Державний бюджет України на звітний рік не затверджувались, відомості щодо відображення цієї заборгованості за бюджетними програмами звітного року та причини, з яких це відображення не проведене;
дата та місце складання протоколу про порушення бюджетного законодавства, складеного органами Казначейства, та порушення бюджетного законодавства, що стало підставою для складання такого протоколу;
інвентаризаційні різниці та їх урегулювання відповідно до законодавства;
у зведеній фінансовій та бюджетній звітності наводиться інформація про ліквідовані, приєднані, створені структурні одиниці;
розшифровка поточних рахунків, підстави їх наявності в установах банків із зазначенням залишків на цих рахунках та виду коштів;
інше (пояснення причин відхилення показників "на початок звітного року" квартальної фінансової та бюджетної звітності від аналогічних показників "на кінець звітного (періоду) року" річної фінансової та бюджетної звітності за минулий рік тощо).
</t>
  </si>
  <si>
    <t>Заходи з оздоровлення та відпочинку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</si>
  <si>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Розселення та облаштування депортованих кримських татар та осіб інших національностей, депортованих з України</t>
  </si>
  <si>
    <t>Навчання та трудове влаштування інвалідів</t>
  </si>
  <si>
    <t>Територіальні центри соціального обслуговування (надання соціальних послуг)</t>
  </si>
  <si>
    <t>Виплати грошової компенсації фізичним особам, які надають соціальні послуги громадянам похилого віку, інвалідам, дітям-інвалідам, хворим, які не здатні до самообслуговування і потребують сторонньої допомоги</t>
  </si>
  <si>
    <t>Центри соціальної реабілітації дітей - інвалідів; центри професійної реабілітації інвалідів</t>
  </si>
  <si>
    <t>Фінансова підтримка громадських організацій інвалідів і ветеранів</t>
  </si>
  <si>
    <t>Служби технічного нагляду за будівництвом та капітальним ремонтом</t>
  </si>
  <si>
    <t>Централізовані бухгалтерії</t>
  </si>
  <si>
    <t>Обробка інформації з нарахування та виплати допомог і компенсацій</t>
  </si>
  <si>
    <t>Інші установи та заклади</t>
  </si>
  <si>
    <t>Державна соціальна допомога інвалідам з дитинства та дітям інвалідам</t>
  </si>
  <si>
    <t>Встановлення телефонів інвалідам І та ІІ груп</t>
  </si>
  <si>
    <t>Житлово-комунальне господарство</t>
  </si>
  <si>
    <t>Житлово-експлуатаційне господарство</t>
  </si>
  <si>
    <t>Капітальний ремонт житлового фонду місцевих органів влади</t>
  </si>
  <si>
    <t>Дотація житлово-комунальному господарству</t>
  </si>
  <si>
    <t>Видатки на утримання об'єктів соціальної сфери підприємств, що передаються до комунальної власності</t>
  </si>
  <si>
    <t>Капітальний ремонт житлового фонду  об'єднань співвласників багатоквартирних будинків</t>
  </si>
  <si>
    <t>Теплові мережі</t>
  </si>
  <si>
    <t>Водопровідно - каналізаційне господарство</t>
  </si>
  <si>
    <t>Благоустрій міст, сіл, селищ</t>
  </si>
  <si>
    <t>Газові заводи і газова мережа</t>
  </si>
  <si>
    <t>Берегоукріплювальні роботи</t>
  </si>
  <si>
    <t>Видатки на впровадження засобів обліку витрат та регулювання споживання води та теплової енергії</t>
  </si>
  <si>
    <t>Заходи, пов"язані з поліпшенням питної води</t>
  </si>
  <si>
    <t>Збір та вивезення сміття і відходів, експлуатація каналізаційних систем</t>
  </si>
  <si>
    <t>Комбінати комунальних підприємств, районні виробничі об'єднання та інші підприємства, установи та організації житлово-комунального господарства</t>
  </si>
  <si>
    <t>Ремонтно-будівельні організації житлово-комунального господарства</t>
  </si>
  <si>
    <t>Підприємства і організації побутового обслуговування, що входять до комунальної власності</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</si>
  <si>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обірунтованих витрат на їх  виробн</t>
  </si>
  <si>
    <t>Культура і мистецтво</t>
  </si>
  <si>
    <t>Театри</t>
  </si>
  <si>
    <t>Філармонії, музичні колективи і ансамблі та інші мистецькі  заклади та заходи</t>
  </si>
  <si>
    <t>Видатки на заходи, передбачені державними і місцевими програмами розвитку культури і мистецтва</t>
  </si>
  <si>
    <t>Фінансова підтримка гастрольної діяльності</t>
  </si>
  <si>
    <t>Заповідники</t>
  </si>
  <si>
    <t>Палаци і будинки культури, клуби та інші заклади клубного типу</t>
  </si>
  <si>
    <t>Школи естетичного виховання дітей</t>
  </si>
  <si>
    <t>Кінематографія</t>
  </si>
  <si>
    <t>Інші культурно-освітні заклади та заходи</t>
  </si>
  <si>
    <t>Засоби масової інформації</t>
  </si>
  <si>
    <t>Фізична культура і спорт</t>
  </si>
  <si>
    <t>Проведення навчально-тренувальних зборів і змагань</t>
  </si>
  <si>
    <t>Видатки на утримання центрів з інвалідного спорту і реабілітаційних шкіл</t>
  </si>
  <si>
    <t>Проведення навчально-тренувальних зборів і змагань та заходів з інвалідного спорту</t>
  </si>
  <si>
    <t>Проведення навчально-тренувальних зборів і змагань з неолімпійських видів спорту</t>
  </si>
  <si>
    <t>Утримання та навчально-тренувальна робота дитячо-юнацьких спортивних шкіл</t>
  </si>
  <si>
    <t>Фінансова підтримка спортивних споруд</t>
  </si>
  <si>
    <t>Забезпечення підготовки спортсменів вищих категорій школами вищої спортивної майстерності</t>
  </si>
  <si>
    <t>Центри "Спорт для всіх" та заходи з фізичної культури</t>
  </si>
  <si>
    <t>Проведення навчально-тренувальних зборів і змагань (які проводяться громадськими організаціями фізкультурно-спортивної спрямованості)</t>
  </si>
  <si>
    <t>Проведення заходів з нетрадиційних видів спорту і масових заходів з фізичної культури  (які проводяться громадськими організаціями фізкультурно-спортивної спрямованості)</t>
  </si>
  <si>
    <t>Утримання та навчально-тренувальна робота дитячо-юнацьких спортивних шкіл (які підпорядковані громадським організаціям фізкультурно-спортивної спрямованості)</t>
  </si>
  <si>
    <t>Фінансова підтримка спортивних споруд, які належать громадським організаціям фізкультурно-спортивної спрямованості</t>
  </si>
  <si>
    <t>Будівництво</t>
  </si>
  <si>
    <t>Капітальні вкладення</t>
  </si>
  <si>
    <t>Житлове будівництво і придбання житла військовослужбовцям та особам рядового і начальницького складу,  звільненим у запас або відставку за станом  здоров`я, віком, вислугою років та у зв`язку із скороченням штатів, які перебувають на квартирному обліку з</t>
  </si>
  <si>
    <t>Проведення невідкладних відновлювальних робіт, будівництво та  реконструкція загальноосвітніх навчальних закладів</t>
  </si>
  <si>
    <t>Проведення невідкладних відновлювальних робіт, будівництво та  реконструкція спеціалізованих навчальних закладів</t>
  </si>
  <si>
    <t>Проведення невідкладних відновлювальних робіт, будівництво та  реконструкція позашкільних  навчальних закладів</t>
  </si>
  <si>
    <t>Проведення невідкладних відновлювальних робіт, будівництво та реконструкція лікарень загального профілю</t>
  </si>
  <si>
    <t>Завершення проектів газифікації сільських населених пунктів з високим ступенем готовності</t>
  </si>
  <si>
    <t>Проведення невідкладних відновлювальних робіт, будівництво та реконструкція спеціалізованих лікарень  та інших спеціалізованих закладів</t>
  </si>
  <si>
    <t>Заходи з упередження аварій та запобігання техногенних катастроф у житлово-комунальному господарстві та на інших аварійних об'єктах комунальної власності</t>
  </si>
  <si>
    <t>Збереження, розвиток, реконструкція та реставрація  пам'яток   історії та культури</t>
  </si>
  <si>
    <t>Операційні видатки і паспортизація, інвентаризація пам'яток архітектури, премії в галузі архітектури</t>
  </si>
  <si>
    <t>Сільське і лісове господарство, рибне господарство та мисливство</t>
  </si>
  <si>
    <t>Землеустрій</t>
  </si>
  <si>
    <t>Лісове господарство і мисливство</t>
  </si>
  <si>
    <t>Програми в галузі сільського господарства, лісового господарства, рибальства та мисливства</t>
  </si>
  <si>
    <t>Транспорт, дорожнє господарство, зв'язок, телекомунікації та інформатика</t>
  </si>
  <si>
    <t>Регулювання цін на послуги місцевого автотранспорту</t>
  </si>
  <si>
    <t>Коменсаційні виплати на пільговий проїзд автомобільним транспортом окремим категоріям громодян</t>
  </si>
  <si>
    <t>Інші заходи у сфері автомобільного транспорту</t>
  </si>
  <si>
    <t>Севастопольський морський торговельний порт</t>
  </si>
  <si>
    <t>Компенсаційні виплати за пільговий проїзд окремих категорій громадян на водному транспорті</t>
  </si>
  <si>
    <t>Компенсаційні виплати за пільговий проїзд окремих категорій громадян на залізничному транспорті</t>
  </si>
  <si>
    <t>Регулювання цін на послуги метрополітену</t>
  </si>
  <si>
    <t>Регулювання цін на послуги міського електротранспорту</t>
  </si>
  <si>
    <t>Компенсаційні виплати на пільговий проїзд електротранспортом окремим категоріям громодян</t>
  </si>
  <si>
    <t>Інші заходи у сфері електротранспорту</t>
  </si>
  <si>
    <t>Видатки на проведення робіт, пов"язаних з будівництвом, реконструкцією, ремонтом та утриманням автомобільних доріг</t>
  </si>
  <si>
    <t>Зв'язок</t>
  </si>
  <si>
    <t>Національна програма інформатизації</t>
  </si>
  <si>
    <t>Діяльність і послуги, не віднесені до інших категорій</t>
  </si>
  <si>
    <t>Інші послуги, пов'язані з економічною діяльністю</t>
  </si>
  <si>
    <t>Програма стабілізації та соціально-економічного розвитку територій</t>
  </si>
  <si>
    <t>180403</t>
  </si>
  <si>
    <t>Видатки на обслуговування та погашення зобов'язань за коштами, залученими розпорядниками бюджетних коштів  під державні гарантії для здійснення капітальних видатків</t>
  </si>
  <si>
    <t>Підтримка малого і середнього підприємництва</t>
  </si>
  <si>
    <t>Видатки на погашення реструктуризованої заборгованості перед комерційними банками та на поповнення їх капіталу</t>
  </si>
  <si>
    <t>Внески органів влади Автономної Республіки Крим та органів місцевого самоврядування у статутні капітали суб"єктів підприємницької діяльності</t>
  </si>
  <si>
    <t>Інші заходи, пов"язані з економічною діяльністю</t>
  </si>
  <si>
    <t>Охорона навколишнього природного середовища та ядерна безпека</t>
  </si>
  <si>
    <t>Охорона і раціональне використання водних ресурсів</t>
  </si>
  <si>
    <t>Охорона і раціональне використання земель</t>
  </si>
  <si>
    <t>Охорона і раціональне використання мінеральних ресурсів</t>
  </si>
  <si>
    <t>Інші природоохоронні заходи</t>
  </si>
  <si>
    <t>Запобігання та ліквідація надзвичайних ситуацій та наслідків стихійного лиха</t>
  </si>
  <si>
    <t>Видатки на запобігання та ліквідацію надзвичайних ситуацій та наслідків стихійного лиха</t>
  </si>
  <si>
    <t>Заходи у сфері захисту населення і територій від надзвичайних ситуацій техногенного та природного характеру</t>
  </si>
  <si>
    <t>Заходи та роботи з мобілізаційної підготовки місцевого значення</t>
  </si>
  <si>
    <t>Заходи з організації рятування на водах</t>
  </si>
  <si>
    <t>Видатки на ліквідацію наслідків стихійного лиха, що сталося 23-27 липня 2008 року</t>
  </si>
  <si>
    <t>Обслуговування боргу</t>
  </si>
  <si>
    <t>Цільові фонди</t>
  </si>
  <si>
    <t>Охорона та раціональне використання природних ресурсів</t>
  </si>
  <si>
    <t>Утилізація відходів</t>
  </si>
  <si>
    <t>Ліквідація іншого забруднення навколишнього природного середовища</t>
  </si>
  <si>
    <t>Інша діяльність у сфері охорони навколишнього природного середовища</t>
  </si>
  <si>
    <t>Заходи по заповненню водосховищ</t>
  </si>
  <si>
    <t>Інші фонди</t>
  </si>
  <si>
    <t>Цільові фонди, утворені Верховною Радою Автономної Республіки Крим, органами місцевого самоврядування і місцевими органами виконавчої влади</t>
  </si>
  <si>
    <t>Видатки, не віднесені до основних груп</t>
  </si>
  <si>
    <t>Проведення референдумів</t>
  </si>
  <si>
    <t>Утримання апарату Виборчої комісії Автономної Республіки Крим</t>
  </si>
  <si>
    <t>Кошти, що передаються до районних та міських (міст Києва і Севастополя, міст республіканського і обласного значення) бюджетів з міських (міст районного значення), селищних, сільських та районних у містах бюджетів</t>
  </si>
  <si>
    <t>Кошти, що передаються за взаємними розрахунками із додаткової дотації до державного бюджету</t>
  </si>
  <si>
    <t>Кошти, що передаються за взаємними розрахунками із додаткової дотації з районних та міських (міст Києва і Севастополя, міст республіканського та обласного значення) до міських (міст районного значення), селищних та сільських бюджетів</t>
  </si>
  <si>
    <t>Кошти, що передаються за взаємними розрахунками із додаткової дотації з міських (міст районного значення), селищних та сільських бюджетів до районних та міських (міст Києва і Севастополя, міст республіканського та обласного значення) бюджетів</t>
  </si>
  <si>
    <t>Кошти, що передаються за взаємними розрахунками до державного бюджету з місцевих бюджетів</t>
  </si>
  <si>
    <t>Кошти, що передаються за взаємними розрахунками до місцевих бюджетів з державного бюджету</t>
  </si>
  <si>
    <t>Кошти, що передаються за взаємними розрахунками між місцевими бюджетами</t>
  </si>
  <si>
    <t>Додаткова дотація з державного бюджету місцевим бюджетам на компенсацію втрат доходів місцевих бюджетів внаслідок наданих державою податкових пільг зі сплати земельного податку суб'єктам космічної діяльності, літакобудування, суднобудування та кінематогр</t>
  </si>
  <si>
    <t>Інші додаткові дотації</t>
  </si>
  <si>
    <t>250318</t>
  </si>
  <si>
    <t>Додаткова дотація з державного бюджету місцевим бюджетам на виплату надбавок за обсяг та якість виконаної роботи медичним працівникам закладів охорони здоров'я, що надають первинну медичну допомогу, у непілотних регіонах</t>
  </si>
  <si>
    <t>Субвенція на утримання об"єктів спільного користування чи ліквідацію негативних наслідків діяльності об"єктів спільного користування</t>
  </si>
  <si>
    <t>Субвенція іншим бюджетам на виконання інвестиційних проектів</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</si>
  <si>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t>
  </si>
  <si>
    <t>Субвенція з державного бюджету місцевим бюджетам на надання пільг з послуг зв'язку, інших передбачених законодавством пільг (крім пільг на одержання ліків, зубопротезування, оплату   електроенергії, природного і скрапленого газу на  побутові потреби, тве</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</si>
  <si>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t>
  </si>
  <si>
    <t>Додаткова дотація з державного бюджету місцевим бюджетам на виплату допомоги по догляду за інвалідом І чи ІІ групи внаслідок психічного розладу</t>
  </si>
  <si>
    <t>Субвенція з державного бюджету місцевим бюджетам на проведення заходів з відзначення 200-річчя від дня народження Тараса Шевченка</t>
  </si>
  <si>
    <t>250342</t>
  </si>
  <si>
    <t>Субвенція з державного бюджету місцевим бюджетам для сплати заборгованості за поставлене у 2012 році медичне обладнання вітчизняного виробництва</t>
  </si>
  <si>
    <t>250343</t>
  </si>
  <si>
    <t>250347</t>
  </si>
  <si>
    <t>Субвенція з державного бюджету районному бюджету  Шацького району Волинської області для продовження будівництва та капітального ремонту доріг Шацьк - Світязь - Залісся - Пульмо - Шацьк, в тому числі на оплату виконаних у 2012 році робіт</t>
  </si>
  <si>
    <t>250348</t>
  </si>
  <si>
    <t>Субвенція з державного бюджету бюджету м. Дніпропетровська для продовження будівництва автомобільної дороги в м. Дніпропетровську на ділянці від Кайдацького шляху до автомобільної дороги Київ - Луганськ - Ізварине, у тому числі оплату виконаних у 2012 ро</t>
  </si>
  <si>
    <t>Субвенція з державного бюджету місцевим бюджетам на підтримку реформування системи охорони здоров'я (придбання медичного автотранспорту, автотранспорту, техніки, інвентарю та медичного обладнання для центрів первинної медичної (медико-санітарної) допомог</t>
  </si>
  <si>
    <t>Субвенція з державного бюджету міському бюджету  міста Києва для здійснення заходів з деодорації на спорудах Бортницької станції аерації</t>
  </si>
  <si>
    <t>Інші субвенції</t>
  </si>
  <si>
    <t>Субвенція з державного бюджету місцевим бюджетам на фінансування Програм - переможців Всеукраїнського конкурсу проектів та програм розвитку місцевого самоврядування</t>
  </si>
  <si>
    <t>Субвенція з державного бюджету місцевим бюджетам на проведення виборів депутатів місцевих рад та сільських, селищних, міських голів</t>
  </si>
  <si>
    <t>Видатки на покриття заборгованостей, що виникли у попередні роки із заробітної плати працівників бюджетних установ, грошового забезпечення, стипендій та інших соціальних виплатах</t>
  </si>
  <si>
    <t>Видатки на покриття інших заборгованостей, що виникли у попередні роки</t>
  </si>
  <si>
    <t>Видатки на будівництво та реконструкцію релігійних споруд</t>
  </si>
  <si>
    <t>Впровадження проектів розвитку за рахунок коштів, залучених державою</t>
  </si>
  <si>
    <t>Повернення позик, наданих для впровадження проектів розвитку за рахунок коштів, залучених державою</t>
  </si>
  <si>
    <t>Надання бюджетних позичок субієктам підприємницької діяльності</t>
  </si>
  <si>
    <t>Повернення бюджетних позичок</t>
  </si>
  <si>
    <t>Надання пільгового довгострокового кредиту громадянам на будівництво (реконструкцію) та  придбання житла</t>
  </si>
  <si>
    <t>Повернення коштів, наданих для кредитування  громадян на будівництво (реконструкцію) та придбання житла</t>
  </si>
  <si>
    <t>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Севастополі та районних у містах рад для здійснення зах</t>
  </si>
  <si>
    <t>111000</t>
  </si>
  <si>
    <t>111010</t>
  </si>
  <si>
    <t>111020</t>
  </si>
  <si>
    <t>111030</t>
  </si>
  <si>
    <t>111040</t>
  </si>
  <si>
    <t>111050</t>
  </si>
  <si>
    <t>111060</t>
  </si>
  <si>
    <t>111070</t>
  </si>
  <si>
    <t>111080</t>
  </si>
  <si>
    <t>111090</t>
  </si>
  <si>
    <t>111100</t>
  </si>
  <si>
    <t>300000</t>
  </si>
  <si>
    <t>301000</t>
  </si>
  <si>
    <t>301010</t>
  </si>
  <si>
    <t>301020</t>
  </si>
  <si>
    <t>301030</t>
  </si>
  <si>
    <t>301040</t>
  </si>
  <si>
    <t>301050</t>
  </si>
  <si>
    <t>301060</t>
  </si>
  <si>
    <t>301080</t>
  </si>
  <si>
    <t>301090</t>
  </si>
  <si>
    <t>301110</t>
  </si>
  <si>
    <t>301130</t>
  </si>
  <si>
    <t>301140</t>
  </si>
  <si>
    <t>301150</t>
  </si>
  <si>
    <t>301160</t>
  </si>
  <si>
    <t>301170</t>
  </si>
  <si>
    <t>301190</t>
  </si>
  <si>
    <t>301200</t>
  </si>
  <si>
    <t>301230</t>
  </si>
  <si>
    <t>301240</t>
  </si>
  <si>
    <t>301260</t>
  </si>
  <si>
    <t>301270</t>
  </si>
  <si>
    <t>301280</t>
  </si>
  <si>
    <t>301290</t>
  </si>
  <si>
    <t>301330</t>
  </si>
  <si>
    <t>301340</t>
  </si>
  <si>
    <t>301360</t>
  </si>
  <si>
    <t>301370</t>
  </si>
  <si>
    <t>301380</t>
  </si>
  <si>
    <t>301390</t>
  </si>
  <si>
    <t>301410</t>
  </si>
  <si>
    <t>301420</t>
  </si>
  <si>
    <t>301430</t>
  </si>
  <si>
    <t>301440</t>
  </si>
  <si>
    <t>301450</t>
  </si>
  <si>
    <t>301460</t>
  </si>
  <si>
    <t>301800</t>
  </si>
  <si>
    <t>301810</t>
  </si>
  <si>
    <t>301820</t>
  </si>
  <si>
    <t>301830</t>
  </si>
  <si>
    <t>301850</t>
  </si>
  <si>
    <t>301860</t>
  </si>
  <si>
    <t>301870</t>
  </si>
  <si>
    <t>301880</t>
  </si>
  <si>
    <t>301890</t>
  </si>
  <si>
    <t>303000</t>
  </si>
  <si>
    <t>303010</t>
  </si>
  <si>
    <t>304000</t>
  </si>
  <si>
    <t>304010</t>
  </si>
  <si>
    <t>304020</t>
  </si>
  <si>
    <t>410000</t>
  </si>
  <si>
    <t>411000</t>
  </si>
  <si>
    <t>411010</t>
  </si>
  <si>
    <t>411020</t>
  </si>
  <si>
    <t>411030</t>
  </si>
  <si>
    <t>411040</t>
  </si>
  <si>
    <t>411050</t>
  </si>
  <si>
    <t>411060</t>
  </si>
  <si>
    <t>411070</t>
  </si>
  <si>
    <t>411110</t>
  </si>
  <si>
    <t>411120</t>
  </si>
  <si>
    <t>411130</t>
  </si>
  <si>
    <t>Інформаційно-аналітичне та організаційне забезпечення оперативного реагування органів виконавчої влади</t>
  </si>
  <si>
    <t>411150</t>
  </si>
  <si>
    <t>412010</t>
  </si>
  <si>
    <t>500000</t>
  </si>
  <si>
    <t>501000</t>
  </si>
  <si>
    <t>501010</t>
  </si>
  <si>
    <t>501020</t>
  </si>
  <si>
    <t>501030</t>
  </si>
  <si>
    <t>501040</t>
  </si>
  <si>
    <t>501050</t>
  </si>
  <si>
    <t>501080</t>
  </si>
  <si>
    <t>501100</t>
  </si>
  <si>
    <t>501110</t>
  </si>
  <si>
    <t>501150</t>
  </si>
  <si>
    <t>501160</t>
  </si>
  <si>
    <t>501170</t>
  </si>
  <si>
    <t>501180</t>
  </si>
  <si>
    <t>501190</t>
  </si>
  <si>
    <t>501200</t>
  </si>
  <si>
    <t>501210</t>
  </si>
  <si>
    <t>501600</t>
  </si>
  <si>
    <t>501820</t>
  </si>
  <si>
    <t>501840</t>
  </si>
  <si>
    <t>600000</t>
  </si>
  <si>
    <t>601000</t>
  </si>
  <si>
    <t>601010</t>
  </si>
  <si>
    <t>601020</t>
  </si>
  <si>
    <t>650000</t>
  </si>
  <si>
    <t>651000</t>
  </si>
  <si>
    <t>651010</t>
  </si>
  <si>
    <t>700000</t>
  </si>
  <si>
    <t>701000</t>
  </si>
  <si>
    <t>701010</t>
  </si>
  <si>
    <t>750000</t>
  </si>
  <si>
    <t>751000</t>
  </si>
  <si>
    <t>751010</t>
  </si>
  <si>
    <t>800000</t>
  </si>
  <si>
    <t>801000</t>
  </si>
  <si>
    <t>801010</t>
  </si>
  <si>
    <t>900000</t>
  </si>
  <si>
    <t>901000</t>
  </si>
  <si>
    <t>901010</t>
  </si>
  <si>
    <t>901020</t>
  </si>
  <si>
    <t>1002000</t>
  </si>
  <si>
    <t>1002010</t>
  </si>
  <si>
    <t>1002030</t>
  </si>
  <si>
    <t>1002060</t>
  </si>
  <si>
    <t>1002070</t>
  </si>
  <si>
    <t>1002080</t>
  </si>
  <si>
    <t>1002100</t>
  </si>
  <si>
    <t>1002110</t>
  </si>
  <si>
    <t>1002800</t>
  </si>
  <si>
    <t>Внески до Міжнародної організації з міграції</t>
  </si>
  <si>
    <t>1004090</t>
  </si>
  <si>
    <t>Створення та функціонування Єдиного державного демографічного реєстру</t>
  </si>
  <si>
    <t>1101450</t>
  </si>
  <si>
    <t>Будівництво, реконструкція та технічне переоснащення об'єктів паливно-енергетичного комплексу (за рахунок коштів, залучених під державні гарантії на поворотній основі)</t>
  </si>
  <si>
    <t>1101460</t>
  </si>
  <si>
    <t>Повернення коштів, наданих публічному акціонерному товариству іУкргідроенергоі на поворотній основі для реалізації проектів соціально-економічного розвитку</t>
  </si>
  <si>
    <t>1101470</t>
  </si>
  <si>
    <t>Виконання боргових зобов'язань за кредитами, залученими під державні гарантії, з метою реалізації проектів соціально-економічного розвитку</t>
  </si>
  <si>
    <t>1101500</t>
  </si>
  <si>
    <t>1102000</t>
  </si>
  <si>
    <t>Внески України до бюджету СОТ та Єдиного бюджету органів СНД</t>
  </si>
  <si>
    <t>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економічного розвитку</t>
  </si>
  <si>
    <t>1201450</t>
  </si>
  <si>
    <t>1201460</t>
  </si>
  <si>
    <t>1201470</t>
  </si>
  <si>
    <t>1201480</t>
  </si>
  <si>
    <t>Реконструкція та ремонт приміщень ННЦ "Інститут метрології" для зберігання джерел іонізуючого випромінювання та функціонування еталонної бази України</t>
  </si>
  <si>
    <t>Реконструкція споруд та лабораторних приміщень Національного наукового центру "Інститут метрології"</t>
  </si>
  <si>
    <t>1205010</t>
  </si>
  <si>
    <t>1205030</t>
  </si>
  <si>
    <t>Субвенція з державного бюджету обласному бюджету Дніпропетровської області на створення регіонального центру надання адміністративних послуг</t>
  </si>
  <si>
    <t>Інформаційно-культурне забезпечення населення Криму у відродженні та розвитку культур народів Криму</t>
  </si>
  <si>
    <t>Інформаційне та організаційне забезпечення участі України у міжнародних форумах, конференціях, виставках та інших заходах</t>
  </si>
  <si>
    <t>Забезпечення висвітлення Літніх Олімпійських та Паралімпійських Ігор 2008 року у м. Пекін (Китай)</t>
  </si>
  <si>
    <t>Відтворення інтер'єру Успенського собору Києво-Печерської Лаври, проведення протизсувних заходів, протиаварійних робіт, ремонт та реставрація пам'яток Національного Києво-Печерського історико-культурного заповідника по вул. Івана Мазепи, 21</t>
  </si>
  <si>
    <t>Субвенція з державного бюджету обласному бюджету Полтавської області на проведення комплексу робіт із створення пам'ятників Івану Мазепі та Карлу XІІ, ремонту та реставрації історико-культурного заповідника "Поле Полтавської битви"</t>
  </si>
  <si>
    <t>Субвенція з державного бюджету обласному бюджету Сумської області на створення меморіального комплексу, присвяченого перемозі війська під проводом гетьмана України І. Виговського у Конотопській битві</t>
  </si>
  <si>
    <t>Субвенція з державного бюджету обласному бюджету Чернігівської області на фінансування реставраційно-відновлювальних робіт по комплексу пам'яток архітектури НІКЗ "Гетьманська столиця" у м. Батурині</t>
  </si>
  <si>
    <t>Підготовка військових фахівців у вищих навчальних закладах І-ІV рівнів акредитації, підвищення кваліфікації та перепідготовка військових фахівців і державних службовців, початкова військова підготовка молоді</t>
  </si>
  <si>
    <t>2101720</t>
  </si>
  <si>
    <t>2101730</t>
  </si>
  <si>
    <t>Апарат Міністерства освіти і науки України</t>
  </si>
  <si>
    <t>Загальне керівництво та управління у сфері освіти і науки</t>
  </si>
  <si>
    <t>Державні премії, стипендії та гранти в галузі освіти, науки і техніки, стипендії переможцям міжнародних конкурсів</t>
  </si>
  <si>
    <t>Проведення всеукраїнських та міжнародних олімпіад у сфері освіти, всеукраїнського конкурсу "Учитель року"</t>
  </si>
  <si>
    <t>Інформатизація та комп'ютеризація загальноосвітніх навчальних закладів</t>
  </si>
  <si>
    <t>2201220</t>
  </si>
  <si>
    <t>Надання одноразової адресної допомоги молодим працівникам, які закінчили навчальні заклади державної і комунальної форми власності у поточному році, уклали трудові договори на строк не менш як три роки із закладами, підприємствами, установами та організа</t>
  </si>
  <si>
    <t>Навчання, стажування, підвищення кваліфікації студентів, аспірантів, науково-педагогічних та педагогічних працівників за кордоном, підвищення кваліфікації науково-педагогічних працівників, керівних працівників і спеціалістів харчової, переробної промисло</t>
  </si>
  <si>
    <t>Підготовка кадрів для сфери спорту вищими навчальними закладами ІІІ і ІV рівнів акредитації</t>
  </si>
  <si>
    <t>Видатки із Стабілізаційного фонду за напрямом забезпечення житлом громадян та витрати ДІУ</t>
  </si>
  <si>
    <t>Міністерство освіти і науки України (загальнодержавні витрати)</t>
  </si>
  <si>
    <t>2211170</t>
  </si>
  <si>
    <t>Субвенція з державного бюджету місцевим бюджетам на забезпечення харчуванням (сніданками) учнів 5-11 класів загальноосвітніх навчальних закладів</t>
  </si>
  <si>
    <t>2301030</t>
  </si>
  <si>
    <t>Фінансування заходів по забезпеченню реалізації інвестиційного проекту з оснащення закладів охорони здоровія сучасним високотехнологічним медичним обладнанням</t>
  </si>
  <si>
    <t>2301210</t>
  </si>
  <si>
    <t>Виконання боргових зобов'язань за кредитами, залученими ДП "Укрмедпостач" під державні гарантії, для реалізації інвестиційного проекту, оплата податкових зобовіязань (з урахуванням штрафних санкцій), що виникли в рамках реалізації інвестиційного проекту</t>
  </si>
  <si>
    <t>Розвиток служби екстреної медичної допомоги (придбання медичного автотранспорту) для закладів охорони здоровія України</t>
  </si>
  <si>
    <t>Добудова лікувального корпусу державного закладу "Прикарпатський центр репродукції людини" (м. Івано-Франківськ)</t>
  </si>
  <si>
    <t>Удосконалення заходів протидіі ВІЛ-інфекції/СНІДу та інших соціально-небезпечних захворювань в Україні</t>
  </si>
  <si>
    <t>Субвенція з державного бюджету міському бюджету міста Івано-Франківська на придбання медичного обладнання для закладів охорони здоров'я міста Івано-Франківськ</t>
  </si>
  <si>
    <t>2401490</t>
  </si>
  <si>
    <t>Компенсація витрат, пов'язаних з утилізацією транспортних засобів</t>
  </si>
  <si>
    <t>2407140</t>
  </si>
  <si>
    <t>Здійснення заходів із заповнення водою водосховищ та інших водних об'єктів  Автономної Республіки Крим</t>
  </si>
  <si>
    <t>2407150</t>
  </si>
  <si>
    <t>Покращення гідрологічного режиму та санітарного стану річок, будівництво та реконструкція берегоукріплювальних і гідротехнічних споруд у басейні р. Сіверський Донець</t>
  </si>
  <si>
    <t>2408000</t>
  </si>
  <si>
    <t>2408010</t>
  </si>
  <si>
    <t>2408040</t>
  </si>
  <si>
    <t>2408070</t>
  </si>
  <si>
    <t>2408080</t>
  </si>
  <si>
    <t>2408090</t>
  </si>
  <si>
    <t>2408110</t>
  </si>
  <si>
    <t>2408120</t>
  </si>
  <si>
    <t>2501100</t>
  </si>
  <si>
    <t>Забезпечення житлом інвалідів війни, воїнів-інтернаціоналістів,  громадян, які постраждали внаслідок Чорнобильської катастрофи, інвалідів по зору та слуху, військовослужбовців, звільнених у запас або у відставку, для відселення їх із закритих та віддален</t>
  </si>
  <si>
    <t>2501280</t>
  </si>
  <si>
    <t>Надання роботодавцям компенсації для забезпечення молоді першим робочим місцем</t>
  </si>
  <si>
    <t>2501460</t>
  </si>
  <si>
    <t>2501470</t>
  </si>
  <si>
    <t>2501590</t>
  </si>
  <si>
    <t>Компенсація роботодавцю частини фактичних витрат, повіязаних зі сплатою єдиного внеску на загальнообовіязкове державне соціальне страхування</t>
  </si>
  <si>
    <t>2501700</t>
  </si>
  <si>
    <t>Надання одноразової грошової допомоги членам сімей осіб, смерть яких пов'язана з участю в масових акціях громадського протесту, що відбулися у період з 21 листопада 2013 р. по 21 лютого 2014 року</t>
  </si>
  <si>
    <t>2501710</t>
  </si>
  <si>
    <t>Встановлення телефонів інвалідам І і ІІ груп</t>
  </si>
  <si>
    <t>2507070</t>
  </si>
  <si>
    <t>2751520</t>
  </si>
  <si>
    <t>Реалізація проекту "Реконструкція споруд очистки стічних каналізаційних вод і будівництво технологічної лінії по обробці та утилізації осадів Бортницької станції аерації"</t>
  </si>
  <si>
    <t>2751540</t>
  </si>
  <si>
    <t>Повернення кредитів, наданих у 2012 році з державного бюджету України на реалізацію бюджетної програми "Пільгове кредитування юридичних осіб, в тому числі ОСББ, для проведення реконструкції, капітальних та поточних ремонтів об'єктів житлово-комунального</t>
  </si>
  <si>
    <t>2751560</t>
  </si>
  <si>
    <t>Очищення побутово-стічних вод міста Калуш</t>
  </si>
  <si>
    <t>2751570</t>
  </si>
  <si>
    <t>Реалізація Загальнодержавної цільової програми "Питна вода України"</t>
  </si>
  <si>
    <t>2751580</t>
  </si>
  <si>
    <t>Реалізація проектів ремонту, реконструкції, будівництва зовнішнього освітлення вулиць із застосуванням енергозберігаючих технологій</t>
  </si>
  <si>
    <t>Капітальний ремонт, модернізація та заміна ліфтів у житлових будинках</t>
  </si>
  <si>
    <t>Реконструкція та реставрація об'єктів культурної спадщини в містах проведення чемпіонату Євро - 2012</t>
  </si>
  <si>
    <t>Будівництво, реконструкція, проведення проектних і ремонтних робіт на пріоритетних об'єктах державного та регіонального значення, які перебувають у незадовільному стані і потребують невідкладного проведення зазначених робіт, та придбання обладнання, а та</t>
  </si>
  <si>
    <t>Субвенція з державного бюджету міському бюджету міста Івано-Франківська на відзначення 350-річчя міста Івано-Франківська</t>
  </si>
  <si>
    <t>Субвенція з державного бюджету місцевим бюджетам на співфінансування проектів міжрегіонального та прикордонного (транскордонного) співробітництва, що реалізуються в рамках Програм Сусідства та ППС ЄІСП</t>
  </si>
  <si>
    <t>Субвенція з державного бюджету міському бюджету міста Донецьк на реконструкцію парку культури та відпочинку ім. Г.І. Петровського та палацу культури ім. Г.І. Петровського</t>
  </si>
  <si>
    <t>2761540</t>
  </si>
  <si>
    <t>2761550</t>
  </si>
  <si>
    <t>2802100</t>
  </si>
  <si>
    <t>Організація діяльності рибовідтворювальних комплексів та інших бюджетних установ  у сфері рибного господарства</t>
  </si>
  <si>
    <t>Підвищення кваліфікації кадрів Інститутом післядипломної освіти керівників і спеціалістів агропромислового комплексу Національного університету біоресурсів і природокористування</t>
  </si>
  <si>
    <t>3101190</t>
  </si>
  <si>
    <t>Підтримка експлуатаційно-безпечного стану судноплавних шлюзів, внутрішніх водних шляхів, в тому числі на проведення днопоглиблювальних робіт</t>
  </si>
  <si>
    <t>Інформування громадськості з питань цивільного захисту населення</t>
  </si>
  <si>
    <t>3400000</t>
  </si>
  <si>
    <t>3401000</t>
  </si>
  <si>
    <t>Апарат Міністерства молоді та спорту України</t>
  </si>
  <si>
    <t>3401010</t>
  </si>
  <si>
    <t>3401030</t>
  </si>
  <si>
    <t>Функціонування Музею спортивної слави</t>
  </si>
  <si>
    <t>3401040</t>
  </si>
  <si>
    <t>Фундаментальні та прикладні наукові дослідження у сфері молоді та спорту</t>
  </si>
  <si>
    <t>3401060</t>
  </si>
  <si>
    <t>Методичне забезпечення у сфері спорту</t>
  </si>
  <si>
    <t>3401070</t>
  </si>
  <si>
    <t>3401110</t>
  </si>
  <si>
    <t>3401120</t>
  </si>
  <si>
    <t>3401220</t>
  </si>
  <si>
    <t>3401280</t>
  </si>
  <si>
    <t>3401320</t>
  </si>
  <si>
    <t>3410000</t>
  </si>
  <si>
    <t>Міністерство  молоді та спорту України (загальнодержавні витрати)</t>
  </si>
  <si>
    <t>3411000</t>
  </si>
  <si>
    <t>3411160</t>
  </si>
  <si>
    <t>3411170</t>
  </si>
  <si>
    <t>Субвенція з державного бюджету обласному бюджету Луганської області на здійснення капітального ремонту, реконструкції та будівництва споруд Луганського обласного фізкультурно-оздоровчого центру "Авангард" в м. Луганську</t>
  </si>
  <si>
    <t>Підтримка реалізації Ініціативи з енергетичної ефективності і навколишнього середовища у Східній Європі</t>
  </si>
  <si>
    <t>3501450</t>
  </si>
  <si>
    <t>Проведення в Україні зборів групи країн-членів МВФ та Світового банку</t>
  </si>
  <si>
    <t>3501460</t>
  </si>
  <si>
    <t>Фінансування послуг з технічного обслуговування кредитної лінії</t>
  </si>
  <si>
    <t>Спорудження у м. Києві пам'ятника тричі Герою Радянського Союзу І.М. Кожедубу</t>
  </si>
  <si>
    <t>Поховання Голови Головного контрольно-ревізійного управління Сивульського М.І.</t>
  </si>
  <si>
    <t>3511020</t>
  </si>
  <si>
    <t>Субвенція з державного бюджету міському бюджету міста Донецька на  погашення частини кредиту,  залученого  на оновлення парку автобусів та тролейбусів приймаючих міст по підготовці до проведення в Україні фінальної частини чемпіонату Європи 2012 року з ф</t>
  </si>
  <si>
    <t>Державні капітальні видатки, що розподіляються Кабінетом Міністрів України</t>
  </si>
  <si>
    <t>Субвенція з державного бюджету міському бюджету міста Києва на виконання функцій столиці</t>
  </si>
  <si>
    <t>3511350</t>
  </si>
  <si>
    <t>Субвенція з державного бюджету районному бюджету Городенківського району Івано-Франківської області на проведення ремонту та реконструкції приміщень клубу в с. Тишківці</t>
  </si>
  <si>
    <t>3511400</t>
  </si>
  <si>
    <t>Субвенція з державного бюджету обласному бюджету Донецької області на будівництво сучасної регіональної лікарні швидкої медичної допомоги в м.Донецьку</t>
  </si>
  <si>
    <t>Субвенція з державного бюджету бюджету міста Дніпропетровська на продовження будівництва автомобільної дороги в м. Дніпропетровськ на ділянці від вул. Кайдацький шлях до автомобільної дороги Київ-Луганськ-Ізварине</t>
  </si>
  <si>
    <t>Субвенція з державного бюджету обласному бюджету Київської області на соціально-економічний розвиток, у тому числі для міст Бучі, Ірпіня та Києво-Святошинського району</t>
  </si>
  <si>
    <t>Будівництво (придбання) житла для осіб рядового і начальницького складу Державної кримінально-виконавчої служби України</t>
  </si>
  <si>
    <t>Придбання пожежної та іншої спеціальної техніки вітчизняного виробництва</t>
  </si>
  <si>
    <t>Утримання Центру комплексної безпеки підприємств вугільної промисловості</t>
  </si>
  <si>
    <t>Надання позашкільної освіти Національним центром аерокосмічної освіти молоді ім.О.М. Макарова</t>
  </si>
  <si>
    <t>Здійснення науково-дослідницьких та дослідно-конструкторських робіт Інститутом проблем безпеки атомних електростанцій Національної академії наук України</t>
  </si>
  <si>
    <t>6621700</t>
  </si>
  <si>
    <t>6641130</t>
  </si>
  <si>
    <t>Модернізація вузлів звіязку спеціального призначення</t>
  </si>
  <si>
    <t>6641700</t>
  </si>
  <si>
    <t>7741700</t>
  </si>
  <si>
    <t>7791700</t>
  </si>
  <si>
    <t>7791710</t>
  </si>
  <si>
    <t>7801710</t>
  </si>
  <si>
    <t>7831700</t>
  </si>
  <si>
    <t>7831710</t>
  </si>
  <si>
    <t>7841710</t>
  </si>
  <si>
    <t>7871700</t>
  </si>
  <si>
    <t>7921700</t>
  </si>
  <si>
    <t>7931700</t>
  </si>
  <si>
    <t>Повернення мікрокредитів, наданих з державного бюджету субієктам малого підприємництва</t>
  </si>
  <si>
    <t>Додаток 1
до Порядку складання фінансової, бюджетної та іншої звітності розпорядниками та одержувачами бюджетних коштів
(абзац другий підпункту 2.1.1 пункту 2.1)</t>
  </si>
  <si>
    <t>Залишок на початок 
звітного року</t>
  </si>
  <si>
    <t>Залишок на кінець 
звітного періоду (року)</t>
  </si>
  <si>
    <t>01 «Орендовані необоротні активи»</t>
  </si>
  <si>
    <t>02 «Активи на відповідальному зберіганні»</t>
  </si>
  <si>
    <t>04 «Непередбачені активи і зобов’язання»</t>
  </si>
  <si>
    <t>05 «Гарантії та забезпечення»</t>
  </si>
  <si>
    <t>06 «Передані (видані) активи відповідно до законодавства»</t>
  </si>
  <si>
    <t>07 «Списані активи та зобов’язання»</t>
  </si>
  <si>
    <t>071 «Списана дебіторська заборгованість»</t>
  </si>
  <si>
    <t>072 «Невідшкодовані нестачі і втрати від псування цінностей»</t>
  </si>
  <si>
    <t>08 «Бланки документів суворої звітності»</t>
  </si>
  <si>
    <t xml:space="preserve">                                                             4                                              Продовження додатка 1</t>
  </si>
  <si>
    <t>Додаток 2
до Порядку складання фінансової, бюджетної та іншої звітності розпорядниками та одержувачами бюджетних коштів
(абзац третій підпункту 2.1.1 пункту 2.1)</t>
  </si>
  <si>
    <t>Додаток 3
до Порядку складання фінансової, бюджетної та іншої звітності розпорядниками та одержувачами бюджетних коштів
(абзац четвертий підпункту 2.1.1 пункту 2.1)</t>
  </si>
  <si>
    <t>Додаток 4
до Порядку складання фінансової, бюджетної та іншої звітності розпорядниками та одержувачами бюджетних коштів</t>
  </si>
  <si>
    <t>Додаток 5
до Порядку складання фінансової, бюджетної та іншої звітності розпорядниками та одержувачами бюджетних коштів</t>
  </si>
  <si>
    <t>Додаток 6
до Порядку складання фінансової, бюджетної та іншої звітності розпорядниками та одержувачами бюджетних коштів (абзац четвертий підпункту 2.1.2 пункту 2.1)</t>
  </si>
  <si>
    <t>Додаток 7
до Порядку складання фінансової, бюджетної та іншої звітності розпорядниками та одержувачами бюджетних коштів</t>
  </si>
  <si>
    <t>Додаток 8
до Порядку складання фінансової, бюджетної та іншої звітності розпорядниками та одержувачами бюджетних коштів</t>
  </si>
  <si>
    <t xml:space="preserve">                        Додаток 9
до Порядку складання фінансової, бюджетної та іншої звітності розпорядниками та одержувачами бюджетних коштів</t>
  </si>
  <si>
    <t>Додаток 11
до Порядку складання фінансової, бюджетної та іншої звітності розпорядниками та одержувачами бюджетних коштів
(абзац десятий підпункту 2.1.2 пункту 2.1)</t>
  </si>
  <si>
    <t>Підвищення кваліфікації працівників органів соціального захисту та соціальна адаптація військовослужбовців, звільнених у запас або у відставку</t>
  </si>
  <si>
    <t>Одноразові виплати жінкам, яким присвоєно почесне звання України "Мати-героїня", інвалідам і непрацюючим малозабезпеченим особам та особам, які постраждали від торгівлі людьми</t>
  </si>
  <si>
    <t>2505130</t>
  </si>
  <si>
    <t>Будівництво (придбання) житла для військовослужбовців, звільнених в запас або у відставку, для відселення їх із закритих та віддалених від населених пунктів військових гарнізонів</t>
  </si>
  <si>
    <t>Заходи з реалізації Загальнодержавної цільової програми "Питна вода України" та реконструкція та будівництво систем централізованого водовідведення</t>
  </si>
  <si>
    <t>Повернення кредитів, наданих з державного бюджету молодим сім'ям та одиноким молодим громадянам на будівництво (реконструкцію) та придбання житла, і пеня</t>
  </si>
  <si>
    <t>Повернення кредитів, наданих з державного бюджету індивідуальним сільським забудовникам на будівництво (реконструкцію) та придбання житла</t>
  </si>
  <si>
    <t>2751530</t>
  </si>
  <si>
    <t>Підтримка статутної діяльності Всеукраїнських асоціацій органів місцевого самоврядування</t>
  </si>
  <si>
    <t>2761100</t>
  </si>
  <si>
    <t>Субвенція з державного бюджету обласному бюджету Тернопільської області на продовження будівництва житлових будинків у м. Почаєві Кременецького району з метою відселення сторонніх осіб з території Свято-Успенської Почаївської Лаври</t>
  </si>
  <si>
    <t>Субвенція з державного бюджету міському бюджету м. Глухів Сумської області на проведення ремонтно-реставраційних робіт пам'яток культурної спадщини</t>
  </si>
  <si>
    <t>2761530</t>
  </si>
  <si>
    <t>Субвенція з державного бюджету місцевим бюджетам на капітальний ремонт систем централізованого водопостачання та водовідведення</t>
  </si>
  <si>
    <t>Створення та впровадження комплексної автоматизованої системи Міністерства аграрної політики та продовольства України</t>
  </si>
  <si>
    <t>Повернення коштів, наданих на формування Аграрним фондом державного інтервенційного фонду, а також для закупівлі матеріально-технічних ресурсів для потреб сільськогосподарських товаровиробників</t>
  </si>
  <si>
    <t>Повернення коштів, наданих Міністерству аграрної політики та продовольства України для фінансової підтримки заходів в агропромисловому комплексі на умовах фінансового лізингу, а також закупівлі племінних нетелів та корів, вітчизняної техніки і обладнання</t>
  </si>
  <si>
    <t>Повернення кредитів, наданих з державного бюджету фермерським господарствам</t>
  </si>
  <si>
    <t>Формування Аграрним фондом державного інтервенційного фонду, а також закупівлі матеріально-технічних ресурсів для потреб сільськогосподарських товаровиробників</t>
  </si>
  <si>
    <t>2801800</t>
  </si>
  <si>
    <t>Заходи з ліквідації наслідків затоплення шахти N 9 та аварійного ствола шахти N 8 Солотвинського солерудника Тячівського району Закарпатської області</t>
  </si>
  <si>
    <t>2804110</t>
  </si>
  <si>
    <t>Створення та впровадження комплексної системи електронного документообігу та інформаційно-аналітичних підсистем Державного агентства рибного господарства України</t>
  </si>
  <si>
    <t>Здійснення м. Києвом функцій столиці</t>
  </si>
  <si>
    <t>3504040</t>
  </si>
  <si>
    <t>Забезпечення виконання рішень суду, що гарантовані державою</t>
  </si>
  <si>
    <t>Субвенція з державного бюджету місцевим бюджетам на придбання медичного автотранспорту, обладнання для закладів охорони здоров'я</t>
  </si>
  <si>
    <t>3511370</t>
  </si>
  <si>
    <t>3511580</t>
  </si>
  <si>
    <t>Обслуговування та погашення боргових зобовіязань за кредитами, залученими під державні гарантії, що використовуються для реалізації завдань і заходів державного фонду регіонального розвитку</t>
  </si>
  <si>
    <t>3511590</t>
  </si>
  <si>
    <t>Обслуговування та погашення зобовіязань за залученими коштами під державні гарантії для здійснення капітальних видатків розпорядниками бюджетних коштів</t>
  </si>
  <si>
    <t>Cубвенція з державного бюджету міському бюджету міста Дніпропетровська на завершення будівництва метрополітену у м. Дніпропетровську</t>
  </si>
  <si>
    <t>Оновлення копіювальної та комп'ютерної техніки, погашення кредиторської заборгованості за проведені роботи з капітального ремонту адміністративних приміщень органів юстиції</t>
  </si>
  <si>
    <t>3603000</t>
  </si>
  <si>
    <t>Координаційний центр з надання правової допомоги</t>
  </si>
  <si>
    <t>3603020</t>
  </si>
  <si>
    <t>Забезпечення формування та функціонування системи безоплатної правової допомоги</t>
  </si>
  <si>
    <t>3603030</t>
  </si>
  <si>
    <t>Оплата послуг та відшкодування витрат адвокатів з надання безоплатної вторинної правової допомоги</t>
  </si>
  <si>
    <t>Розробка та впровадження комплексної інформаційної системи</t>
  </si>
  <si>
    <t>Підготовка виробництва та створення промислових потужностей для утилізації звичайних видів боєприпасів, непридатних для подальшого використання та зберігання</t>
  </si>
  <si>
    <t>6381200</t>
  </si>
  <si>
    <t>Підготовка та створення спеціальних технологій для виготовлення багатофункціонального ракетного комплексу за темою "Сапсан"</t>
  </si>
  <si>
    <t>6611030</t>
  </si>
  <si>
    <t>Створення та впровадження комплексної системи електронного документообігу та інформаційно-аналітичних реєстрів Фонду державного майна України</t>
  </si>
  <si>
    <t>Будівництво, реконструкція та ремонт об'єктів соціальної та іншої інфраструктури у Одеській області</t>
  </si>
  <si>
    <t>7901810</t>
  </si>
  <si>
    <t>Будівництво, реконструкція, ремонт та утримання вулиць і доріг комунальної власності у населених пунктах Харківської області</t>
  </si>
  <si>
    <t>Перинатальні центри, пологові будинки</t>
  </si>
  <si>
    <t>Центри екстреної медичної допомоги та медицини катастроф, станції екстреної (швидкої) медичної допомоги</t>
  </si>
  <si>
    <t>Служби технічного нагляду за будівництвом та капітальним ремонтом, централізовані бухгалтерії, групи централізованого господарського обслуговування</t>
  </si>
  <si>
    <t>250337</t>
  </si>
  <si>
    <t>250349</t>
  </si>
  <si>
    <t>250360</t>
  </si>
  <si>
    <t>250500</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</si>
  <si>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</si>
  <si>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080203</t>
  </si>
  <si>
    <t>080209</t>
  </si>
  <si>
    <t>080800</t>
  </si>
  <si>
    <t>Проведення міжнародного форуму "Європа і Україна"</t>
  </si>
  <si>
    <t>Організаційне забезпечення підготовки та проведення в Україні фінальної частини чемпіонату Європи 2012 року з футболу</t>
  </si>
  <si>
    <t>Забезпечення ведення Єдиного державного реєстру судових рішень, створення та забезпечення функціонування єдиної бази даних електронних адрес, номерів факсів (телефаксів) суб'єктів владних повноважень</t>
  </si>
  <si>
    <t>Підготовка кадрів для органів внутрішніх справ вищими закладами освіти ІІІ і ІV рівнів акредитації</t>
  </si>
  <si>
    <t>Заходи, пов'язані  із забезпеченням правопорядку під час проведення Євро-2012</t>
  </si>
  <si>
    <t>Інформаційне та організаційне забезпечення участі України у міжнародних форумах, конференціях, виставках</t>
  </si>
  <si>
    <t>Забезпечення діяльності Організаційної групи ЄЕП</t>
  </si>
  <si>
    <t>Заходи із створення організаційно-правових умов для залучення інвестицій, необхідних для підготовки та проведення Євро -2012</t>
  </si>
  <si>
    <t>1201440</t>
  </si>
  <si>
    <t>Виконання програми "Сприяння взаємній торгівлі шляхом усунення технічних бар'єрів у торгівлі між Україною та Європейським Союзом"</t>
  </si>
  <si>
    <t>Субвенція з державного бюджету місцевим бюджетам на проведення заходів, пов'язаних з підготовкою і проведенням в Україні фінальної частини чемпіонату Європи 2012 року з футболу</t>
  </si>
  <si>
    <t>Виконання зобов'язань Уряду України щодо функціонування бюро інформації Ради Європи та фінансового забезпечення членства України в ГУАМ</t>
  </si>
  <si>
    <t>Здійснення заходів з підготовки і проведення Євро-2012 в інформаційній сфері</t>
  </si>
  <si>
    <t>Підготовка кадрів для сфери культури і мистецтва вищими навчальними закладами І і ІІ рівнів акредитації</t>
  </si>
  <si>
    <t>Заходи з відтворення культури національних меншин, заходи Української Всесвітньої Координаційної Ради, заходи з реалізації Європейської хартії регіональних мов або мов меншин, заходи щодо встановлення культурних зв'язків з українською діаспорою, заходи щ</t>
  </si>
  <si>
    <t>Реставрація та  ремонт будівель, фасадів та приміщень вищих навчальних закладів сфери культури і мистецтва в містах проведення Євро-2012</t>
  </si>
  <si>
    <t>Будівельно-ремонтні та реставраційні роботи об'єктів культури і мистецтва у приймаючих містах та населених пунктах, де перебуватимуть гості та учасники Євро-2012</t>
  </si>
  <si>
    <t>Заходи з реалізації Європейської хартії регіональних мов або мов меншин</t>
  </si>
  <si>
    <t>Заходи у сфері туризму, пов'язані з підготовкою до Євро - 2012</t>
  </si>
  <si>
    <t>Підготовка кадрів для лісового господарства вищими навчальними закладами І і ІІ рівнів акредитації</t>
  </si>
  <si>
    <t>2101700</t>
  </si>
  <si>
    <t>Підготовка кадрів вищими навчальними закладами І і ІІ рівнів акредитації та забезпечення діяльності їх баз практики</t>
  </si>
  <si>
    <t>Підготовка кадрів вищими навчальними закладами ІІІ і ІV рівнів акредитації та забезпечення діяльності їх баз практики</t>
  </si>
  <si>
    <t>Будівництво, реконструкція, реставрація та ремонт гуртожитків навчальних закладів в містах проведення Євро - 2012</t>
  </si>
  <si>
    <t>Заходи з реалізації Європейської хартії регіональних мов або мов меншин, фінансова підтримка пропаганди української освіти за кордоном</t>
  </si>
  <si>
    <t>Забезпечення підготовки та перепідготовки у вищих навчальних закладах спеціалістів, залучених для проведення Євро - 2012</t>
  </si>
  <si>
    <t>Забезпечення підготовки національної збірної команди України з футболу для участі в чемпіонаті Євро-2012</t>
  </si>
  <si>
    <t>Будівництво стадіону у м. Львові, необхідного для проведення Євро-2012</t>
  </si>
  <si>
    <t>Реконструкція гуртожитків Національного університету фізичного виховання і спорту для розміщення вболівальників під час проведення Євро-2012</t>
  </si>
  <si>
    <t>Придбання сучасного аналітичного обладнання для лабораторії Національного антидопінгового центру України в рамках підготовки до Євро-2012</t>
  </si>
  <si>
    <t>Підготовка і підвищення кваліфікації медичних та фармацевтичних, наукових та науково-педагогічних кадрів вищими навчальними закладами ІІІ і ІV рівнів акредитації</t>
  </si>
  <si>
    <t>Підготовка медичних і фармацевтичних кадрів вищими навчальними закладами І і ІІ рівнів акредитації</t>
  </si>
  <si>
    <t>Централізована закупівля матеріально-технічних засобів для забезпечення надання медичних послуг у містах проведення Євро - 2012</t>
  </si>
  <si>
    <t>Забезпечення медичних заходів по боротьбі з туберкульозом, профілактики та лікування СНІДу, лікування онкологічних хворих</t>
  </si>
  <si>
    <t>Заходи із проектування, реконструкції та капітального ремонту закладів охорони здоров'я в містах проведення  Євро - 2012</t>
  </si>
  <si>
    <t>Заходи з подолання епідемії туберкульозу та СНІДу</t>
  </si>
  <si>
    <t>Будівництво клінік медичних навчальних закладів ІІІ - ІV рівнів акредитації</t>
  </si>
  <si>
    <t>Державна служба України з питань протидії ВІЛ-інфекції/СНІДу та інших соціально небезпечних захворювань</t>
  </si>
  <si>
    <t>Керівництво та управління у сфері протидії ВІЛ-інфекції/СНІДу та інших соціально небезпечних захворювань</t>
  </si>
  <si>
    <t>Підготовка кадрів для галузі соціального захисту вищими навчальними закладами І і ІІ рівнів акредитації</t>
  </si>
  <si>
    <t>Підготовка кадрів для галузі соціального захисту вищими навчальними закладами ІІІ - ІV рівнів акредитації</t>
  </si>
  <si>
    <t>Будівництво другої нитки Головного міського каналізаційного колектора в м. Києві в рамках підготовки до Євро-2012</t>
  </si>
  <si>
    <t>Субвенція з державного бюджету міському бюджету міста Єнакієве Донецької області на соціально-економічний розвиток</t>
  </si>
  <si>
    <t>Субвенція з державного бюджету районному бюджету Ємільчинського району Житомирської області на соціально-економічний розвиток</t>
  </si>
  <si>
    <t>Підготовка кадрів для агропромислового комплексу вищими навчальними закладами І і ІІ рівнів акредитації</t>
  </si>
  <si>
    <t>Підготовка кадрів для агропромислового комплексу вищими навчальними закладами ІІІ і ІV рівнів акредитації, методичне забезпечення діяльності навчальних закладів</t>
  </si>
  <si>
    <t>Підготовка кадрів для агропромислового комплексу вищими навчальними закладами ІІІ і ІV рівнів акредитації Національного університету біоресурсів і природокористування</t>
  </si>
  <si>
    <t>Підготовка кадрів у сфері рибного господарства вищими навчальними закладами І і ІІ рівнів акредитації</t>
  </si>
  <si>
    <t>Підготовка кадрів у сфері рибного господарства вищими навчальними закладами ІІІ і ІV рівнів акредитації</t>
  </si>
  <si>
    <t>Підготовка кадрів для агропромислового комплексу вищими навчальними закладами І і ІІ рівнів акредитації Національного університету біоресурсів і природокористування</t>
  </si>
  <si>
    <t>Реконструкція гуртожитків Національного університету біоресурсів і природокористування для розміщення вболівальників під час проведення Євро - 2012</t>
  </si>
  <si>
    <t>Підготовка кадрів для сфери автомобільного транспорту вищими навчальними закладами І і ІІ рівнів акредитації</t>
  </si>
  <si>
    <t>Підготовка кадрів для сфери залізничного транспорту вищими навчальними закладами ІІІ і ІV рівнів акредитації, методичне забезпечення діяльності навчальних закладів</t>
  </si>
  <si>
    <t>Підготовка кадрів для сфери залізничного транспорту вищими навчальними закладами І і ІІ рівнів акредитації</t>
  </si>
  <si>
    <t>Підготовка кадрів для сфери зв'язку вищими навчальними закладами ІІІ та ІV рівнів акредитації</t>
  </si>
  <si>
    <t>Організаційне забезпечення підготовки та проведення в Україні фінальної частини чемпіонату Європи 2012 року з футболу та реалізації інфраструктурних проектів</t>
  </si>
  <si>
    <t>Будівництво, реконструкція, ремонт та проектування аеропортів в рамках підготовки до Євро-2012</t>
  </si>
  <si>
    <t>Будівництво, реконструкція, капітальний та поточний ремонт автомобільних доріг загального користування (міжміське сполучення) та доріг, задіяних до підготовки та проведення в Україні фінальної частини чемпіонату Європи 2012 року з футболу</t>
  </si>
  <si>
    <t>Будівництво нових та реконструкція діючих тренувальних баз для забезпечення тренувань команд-учасниць чемпіонату Євро-2012</t>
  </si>
  <si>
    <t>Будівництво, реконструкція, ремонт автомобільних доріг комунальної власності у містах проведення Євро-2012</t>
  </si>
  <si>
    <t>Будівництво, реконструкція, капітальний ремонт мереж і споруд централізованого водопостачання та водовідведення у містах проведення Євро-2012</t>
  </si>
  <si>
    <t>Оновлення парку трамвайних вагонів у містах проведення Євро-2012</t>
  </si>
  <si>
    <t>Будівництво та реконструкція трамвайних і тролейбусних ліній у містах проведення Євро-2012</t>
  </si>
  <si>
    <t>Придбання автобусів та тролейбусів на умовах фінансового лізингу в рамках підготовки і проведення  Євро-2012</t>
  </si>
  <si>
    <t>Будівництво та реконструкція об'єктів електроенергетики в містах проведення Євро - 2012</t>
  </si>
  <si>
    <t>Заходи, спрямовані на залучення інвестицій для підготовки Євро-2012 та здійснення її моніторингу</t>
  </si>
  <si>
    <t>Будівництво, реконструкція та ремонт автомобільних доріг комунальної власності у містах проведення фінальної частини чемпіонату Європи 2012 року з футболу</t>
  </si>
  <si>
    <t>Будівництво та забезпечення розвитку метрополітену в містах, в яких відбуватимуться матчі чемпіонату Євро-2012</t>
  </si>
  <si>
    <t>Виконання Державної цільової програми з питань підготовки та проведення в Україні фінальної частини чемпіонату Європи 2012 року з футболу</t>
  </si>
  <si>
    <t>Виконання боргових зобов'язань за кредитами, залученими під державні гарантії, що використовуються для реалізації завдань та здійснення заходів, передбачених Державною цільовою програмою підготовки та проведення в Україні фінальної частини чемпіонату Євр</t>
  </si>
  <si>
    <t>Здійснення заходів із створення сучасних систем надання допомоги у разі виникнення надзвичайних ситуацій для підготовки та проведення Євро - 2012</t>
  </si>
  <si>
    <t>Внески України до Чорнобильського фонду "Укриття" та до рахунку ядерної безпеки ЄБРР</t>
  </si>
  <si>
    <t>Внесок України до Рахунку ядерної безпеки ЄБРР</t>
  </si>
  <si>
    <t>3300000</t>
  </si>
  <si>
    <t>3301000</t>
  </si>
  <si>
    <t>3301010</t>
  </si>
  <si>
    <t>3301020</t>
  </si>
  <si>
    <t>Прикладні дослідження і розробки у сфері доходів і зборів та фінансового права</t>
  </si>
  <si>
    <t>3301030</t>
  </si>
  <si>
    <t>3301040</t>
  </si>
  <si>
    <t>Підготовка кадрів у сфері доходів і зборів вищими навчальними закладами І і ІІ рівнів акредитації</t>
  </si>
  <si>
    <t>3301050</t>
  </si>
  <si>
    <t>Підготовка кадрів та підвищення кваліфікації у сфері доходів і зборів вищими навчальними закладами ІІІ і ІV рівнів акредитації</t>
  </si>
  <si>
    <t>Підготовка кадрів для фінансової системи вищими навчальними закладами І і ІІ рівнів акредитації</t>
  </si>
  <si>
    <t>Підготовка кадрів для фінансової системи вищими навчальними закладами ІІІ і ІV рівнів акредитації</t>
  </si>
  <si>
    <t>Підготовка до проведення Щорічних зборів ЄБРР</t>
  </si>
  <si>
    <t>Облаштування пунктів пропуску через державний кордон, пов'язане з підготовкою  до Євро-2012</t>
  </si>
  <si>
    <t>Підготовка кадрів для податкової служби вищими навчальними закладами І і ІІ рівнів акредитації</t>
  </si>
  <si>
    <t>Створення та підготовка об'єктів інфраструктури Національного університету державної податкової служби до проведення Євро-2012</t>
  </si>
  <si>
    <t>Субвенція з державного бюджету місцевим бюджетам на відшкодування частини відсоткових ставок по залучених кредитах на оновлення парку автобусів та тролейбусів приймаючих міст по підготовці до проведення в Україні фінальної частини чемпіонату Європи 2012</t>
  </si>
  <si>
    <t>Додаткова дотація з державного бюджету місцевим бюджетам на забезпечення видатків на оплату праці працівників бюджетних установ у зв'язку із наближенням запровадження Єдиної тарифної сітки розрядів і коефіцієнтів в повному обсязі</t>
  </si>
  <si>
    <t>Заходи з підготовки та проведення ХХІІІ Конгресу Всесвітньої асоціації юристів</t>
  </si>
  <si>
    <t>Заходи з подолання епідемії туберкульозу та СНІДу в установах кримінально-виконавчої системи</t>
  </si>
  <si>
    <t>Державна служба України з надзвичайних ситуацій</t>
  </si>
  <si>
    <t>Заходи з облаштування та реконструкції державного кордону, пов'язані з проведенням Євро-2012</t>
  </si>
  <si>
    <t>Підготовка державних службовців V-VІІ категорій, підвищення кваліфікації державних службовців І-ІV категорій, працівників органів державної влади та органів місцевого самоврядування з питань запобігання і протидії проявам корупції на державній службі та</t>
  </si>
  <si>
    <t>Забезпечення інституційного розвитку державної служби, проведення прикладних досліджень і розробок у сфері державної служби та її адаптації до стандартів Європейського Союзу</t>
  </si>
  <si>
    <t>Центр адаптації державної служби до стандартів Європейського Союзу</t>
  </si>
  <si>
    <t>Прикладні дослідження і розробки у сфері державної служби та її адаптації до стандартів Європейського Союзу</t>
  </si>
  <si>
    <t>Національне агентство з питань підготовки та проведення в Україні фінальної частини чемпіонату Європи 2012 року з футболу</t>
  </si>
  <si>
    <t>Апарат Національного агентства з питань підготовки та проведення в Україні фінальної частини чемпіонату Європи 2012 року з футболу</t>
  </si>
  <si>
    <t>Організаційне забезпечення діяльності Національного агентства з питань підготовки та проведення в Україні фінальної частини чемпіонату Європи 2012 року з футболу</t>
  </si>
  <si>
    <t>Заходи із залучення інвесторів для підготовки і проведення в Україні фінальної частини чемпіонату Європи 2012 року з футболу</t>
  </si>
  <si>
    <t>Інформаційно-аналітичне забезпечення координаційної діяльності у сфері національної безпеки і оборони</t>
  </si>
  <si>
    <t>Підготовка та перепідготовка кадрів Служби безпеки України вищими навчальними закладами ІІІ та ІV рівнів акредитації</t>
  </si>
  <si>
    <t>Заходи із забезпечення безпеки та протидії терористичній діяльності, пов'язані з проведенням  Євро-2012</t>
  </si>
  <si>
    <t>Підготовка кадрів з пріоритетних напрямів науки вищими навчальними закладами ІІІ і ІV рівнів акредитації</t>
  </si>
  <si>
    <t>Підвищення кваліфікації керівних кадрів і спеціалістів у сфері освіти закладами післядипломної освіти ІІІ і ІV рівнів акредитації</t>
  </si>
  <si>
    <t>Підготовка та підвищення кваліфікації кадрів у сфері розвідувальної діяльності вищими навчальними закладами ІІІ і ІV рівнів акредитації</t>
  </si>
  <si>
    <t>Підготовка кадрів для сфери зв'язку вищими навчальними закладами І та ІІ рівнів акредитації</t>
  </si>
  <si>
    <t>7731700</t>
  </si>
  <si>
    <t>7761700</t>
  </si>
  <si>
    <t>Івано-Франківська обласна державна адміністрація</t>
  </si>
  <si>
    <t>Апарат Івано-Франківської обласної державної адміністрації</t>
  </si>
  <si>
    <t>Здійснення виконавчої влади в Івано-Франківській області</t>
  </si>
  <si>
    <t>7801700</t>
  </si>
  <si>
    <t>7841700</t>
  </si>
  <si>
    <t>7851700</t>
  </si>
  <si>
    <t>7851710</t>
  </si>
  <si>
    <t>081003</t>
  </si>
  <si>
    <t>090217</t>
  </si>
  <si>
    <t>180411</t>
  </si>
  <si>
    <t>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t>
  </si>
  <si>
    <t>180412</t>
  </si>
  <si>
    <t>Повернення коштів, наданих із бюджету Автономної Республіки Крим чи місцевого самоврядування для виконання Автономною Республікою Крим чи територіальною громадою міста гарантійних зобов'язань за позичальників, що отримали кредити під місцеві гарантії</t>
  </si>
  <si>
    <t>330</t>
  </si>
  <si>
    <t>Код та назва типової відомчої класифікації видатків та кредитування місцевих бюджетів</t>
  </si>
  <si>
    <t>Нематеріальні активи</t>
  </si>
  <si>
    <t>   Балансова (залишкова) вартість</t>
  </si>
  <si>
    <t>   Знос</t>
  </si>
  <si>
    <t>   Первісна (переоцінена) вартість</t>
  </si>
  <si>
    <t>Основні засоби</t>
  </si>
  <si>
    <t>Інші необоротні матеріальні активи</t>
  </si>
  <si>
    <t>Довгострокові фінансові інвестиції</t>
  </si>
  <si>
    <t>   Розрахунки з постачальниками, підрядниками за товари, роботи й послуги</t>
  </si>
  <si>
    <t>   Розрахунки із податків і зборів</t>
  </si>
  <si>
    <t>   Розрахунки із страхування</t>
  </si>
  <si>
    <t>   Розрахунки з відшкодування завданих збитків</t>
  </si>
  <si>
    <t>   Розрахунки за спеціальними видами платежів</t>
  </si>
  <si>
    <t>   Розрахунки з підзвітними особами</t>
  </si>
  <si>
    <t>   Розрахунки за іншими операціями</t>
  </si>
  <si>
    <t>Короткострокові векселі одержані</t>
  </si>
  <si>
    <t>   Грошові документи</t>
  </si>
  <si>
    <t>   Грошові кошти в дорозі</t>
  </si>
  <si>
    <t>   Рахунки загального фонду</t>
  </si>
  <si>
    <t>   Рахунки спеціального фонду</t>
  </si>
  <si>
    <t>   Рахунки в іноземній валюті</t>
  </si>
  <si>
    <t>   Інші поточні рахунки</t>
  </si>
  <si>
    <t>Рахунки в казначействі спеціального фонду</t>
  </si>
  <si>
    <t>   Спеціальні реєстраційні рахунки для обліку коштів, отриманих як плата за послуги</t>
  </si>
  <si>
    <t>   Спеціальні реєстраційні рахунки для обліку коштів, отриманих за іншими джерелами власних надходжень</t>
  </si>
  <si>
    <t>   Спеціальні реєстраційні рахунки для обліку інших надходжень спеціального фонду</t>
  </si>
  <si>
    <t>   Спеціальні реєстраційні рахунки для обліку коштів, отриманих на виконання програм соціально-економічного та культурного розвитку регіонів</t>
  </si>
  <si>
    <t>Каса</t>
  </si>
  <si>
    <t>Поточні фінансові інвестиції</t>
  </si>
  <si>
    <t>   Видатки за коштами, отриманими як плата за послуги</t>
  </si>
  <si>
    <t>   Видатки та надання кредитів за іншими надходженнями спеціального фонду</t>
  </si>
  <si>
    <t>   Видатки за коштами, отриманими на виконання програм соціально-економічного та культурного розвитку регіонів</t>
  </si>
  <si>
    <t>Фонд у необоротних активах</t>
  </si>
  <si>
    <t>Фонд у малоцінних та швидкозношуваних предметах</t>
  </si>
  <si>
    <t>Фонд у фінансових інвестиціях</t>
  </si>
  <si>
    <t>Результат виконання кошторису за загальним фондом</t>
  </si>
  <si>
    <t>Результат виконання кошторису за спеціальним фондом</t>
  </si>
  <si>
    <t>Довгострокові зобов'язання</t>
  </si>
  <si>
    <t>Поточна заборгованість за довгостроковими зобов'язаннями</t>
  </si>
  <si>
    <t>   Розрахунки із заробітної плати та інших виплат</t>
  </si>
  <si>
    <t>   Розрахунки зі стипендіатами</t>
  </si>
  <si>
    <t>   Розрахунки за депозитними сумами</t>
  </si>
  <si>
    <t>Доходи спеціального фонду</t>
  </si>
  <si>
    <t>   Доходи за коштами, отриманими як плата за послуги</t>
  </si>
  <si>
    <t>   Доходи за іншими джерелами власних надходжень</t>
  </si>
  <si>
    <t>   Доходи за іншими надходженнями спеціального фонду</t>
  </si>
  <si>
    <t>   Доходи за коштами, отриманими на виконання програм соціально-економічного та культурного розвитку регіонів</t>
  </si>
  <si>
    <t>Код та назва типової відомчої класифікації видатків та  кредитування місцевих бюджетів</t>
  </si>
  <si>
    <t>Довгострокові фінансові інвестиції (15)</t>
  </si>
  <si>
    <t>Довгострокові фінансові інвестиції у капітал підприємств (151)</t>
  </si>
  <si>
    <t>Довгострокові фінансові інвестиції у цінні папери (152)</t>
  </si>
  <si>
    <t>700 </t>
  </si>
  <si>
    <t>711 </t>
  </si>
  <si>
    <t>712 </t>
  </si>
  <si>
    <t>713 </t>
  </si>
  <si>
    <t>714 </t>
  </si>
  <si>
    <t>740 </t>
  </si>
  <si>
    <t>750 </t>
  </si>
  <si>
    <t>800 </t>
  </si>
  <si>
    <t>810 </t>
  </si>
  <si>
    <t>820 </t>
  </si>
  <si>
    <t>821 </t>
  </si>
  <si>
    <t>822 </t>
  </si>
  <si>
    <t>830 </t>
  </si>
  <si>
    <t>760 </t>
  </si>
  <si>
    <r>
      <t xml:space="preserve">Періодичність: </t>
    </r>
    <r>
      <rPr>
        <u/>
        <sz val="8"/>
        <color indexed="8"/>
        <rFont val="Times New Roman"/>
        <family val="1"/>
        <charset val="204"/>
      </rPr>
      <t>рiчна.</t>
    </r>
  </si>
  <si>
    <t xml:space="preserve">Код та назва програмної класифікації видатків та кредитування державного бюджету </t>
  </si>
  <si>
    <t>Заборгованість за сумою збитків, яка підлягає перерахуванню до бюджету тощо</t>
  </si>
  <si>
    <t>Кредиторська заборгованість за бюджетними зобов’язаннями, не взятими на облік органами Казначейства</t>
  </si>
  <si>
    <t>Для 21-го Додатка</t>
  </si>
  <si>
    <t>Цей лист необхідний для автоматичного заповнення Додатка 20 та Додатка 21 к пояснювальній записці, подання цих додатків обов'язкове при складанні звітності за рік (роздруковувати цей лист не потрібно)</t>
  </si>
  <si>
    <t>это всё необходимо включить в пояснительную</t>
  </si>
  <si>
    <t>   з них:
Будинки та споруди (103) </t>
  </si>
  <si>
    <t>   з них житлові будинки </t>
  </si>
  <si>
    <t>   з них:
Бібліотечні фонди (112) </t>
  </si>
  <si>
    <t>про недостачі та крадіжки грошових коштів і матеріальних цінностей (форма N 15)</t>
  </si>
  <si>
    <t>Недостачі та крадіжки грошових коштів і матеріальних цінностей на початок року </t>
  </si>
  <si>
    <t>Встановлено недостач та крадіжок грошових коштів і матеріальних цінностей протягом звітного року - усього</t>
  </si>
  <si>
    <t>Списано на фактичні видатки недостачі, винні особи за якими не встановлені</t>
  </si>
  <si>
    <t>     з них:
     гранти, дарунки </t>
  </si>
  <si>
    <t>     з них:
      винних осіб не встановлено</t>
  </si>
  <si>
    <r>
      <t xml:space="preserve">                      </t>
    </r>
    <r>
      <rPr>
        <b/>
        <sz val="12"/>
        <color indexed="8"/>
        <rFont val="Times New Roman"/>
        <family val="1"/>
        <charset val="204"/>
      </rPr>
      <t xml:space="preserve">  </t>
    </r>
    <r>
      <rPr>
        <b/>
        <u/>
        <sz val="12"/>
        <color indexed="8"/>
        <rFont val="Times New Roman"/>
        <family val="1"/>
        <charset val="204"/>
      </rPr>
      <t>Зміни в необоротних активах</t>
    </r>
    <r>
      <rPr>
        <b/>
        <u/>
        <sz val="10"/>
        <color indexed="8"/>
        <rFont val="Times New Roman"/>
        <family val="1"/>
        <charset val="204"/>
      </rPr>
      <t xml:space="preserve">
</t>
    </r>
    <r>
      <rPr>
        <b/>
        <sz val="10"/>
        <color indexed="8"/>
        <rFont val="Times New Roman"/>
        <family val="1"/>
        <charset val="204"/>
      </rPr>
      <t xml:space="preserve">
Збільшено необоротних активів – разом</t>
    </r>
  </si>
  <si>
    <t>340</t>
  </si>
  <si>
    <t>Міністерство молоді та спорту України</t>
  </si>
  <si>
    <t>341</t>
  </si>
  <si>
    <t>Міністерство молоді та спорту України (загальнодержавні витрати)</t>
  </si>
  <si>
    <t>Найменування виду адміністративної послуги</t>
  </si>
  <si>
    <t>Сума нарахованих зобов'язань перед бюджетом за надані адміністративні послуги</t>
  </si>
  <si>
    <t>Сума фактичних надходжень до бюджету за надані адміністративні послуги</t>
  </si>
  <si>
    <t>Код класифікації доходів бюджету</t>
  </si>
  <si>
    <t>Довідка
про надходження плати за надання адміністративних послуг, які зараховуються до бюджету</t>
  </si>
  <si>
    <t xml:space="preserve"> _______________</t>
  </si>
  <si>
    <r>
      <t xml:space="preserve">Періодичність: квартальна, </t>
    </r>
    <r>
      <rPr>
        <u/>
        <sz val="10"/>
        <color indexed="8"/>
        <rFont val="Times New Roman"/>
        <family val="1"/>
        <charset val="204"/>
      </rPr>
      <t>річна</t>
    </r>
    <r>
      <rPr>
        <sz val="10"/>
        <color indexed="8"/>
        <rFont val="Times New Roman"/>
        <family val="1"/>
        <charset val="204"/>
      </rPr>
      <t>.</t>
    </r>
  </si>
  <si>
    <t>Коди</t>
  </si>
  <si>
    <r>
      <rPr>
        <b/>
        <sz val="8"/>
        <color indexed="8"/>
        <rFont val="Times New Roman"/>
        <family val="1"/>
        <charset val="204"/>
      </rPr>
      <t>Видатки та надання кредитів</t>
    </r>
    <r>
      <rPr>
        <sz val="8"/>
        <color indexed="8"/>
        <rFont val="Times New Roman"/>
        <family val="1"/>
        <charset val="204"/>
      </rPr>
      <t xml:space="preserve">- </t>
    </r>
    <r>
      <rPr>
        <b/>
        <sz val="8"/>
        <color indexed="8"/>
        <rFont val="Times New Roman"/>
        <family val="1"/>
        <charset val="204"/>
      </rPr>
      <t>усього</t>
    </r>
  </si>
  <si>
    <r>
      <t>Видатки та надання кредитів</t>
    </r>
    <r>
      <rPr>
        <sz val="8"/>
        <color indexed="8"/>
        <rFont val="Times New Roman"/>
        <family val="1"/>
        <charset val="204"/>
      </rPr>
      <t xml:space="preserve">- </t>
    </r>
    <r>
      <rPr>
        <b/>
        <sz val="8"/>
        <color indexed="8"/>
        <rFont val="Times New Roman"/>
        <family val="1"/>
        <charset val="204"/>
      </rPr>
      <t>усього</t>
    </r>
  </si>
  <si>
    <t>про підтвердження залишків коштів на інших рахунках
 клієнтів Державної казначейської служби України</t>
  </si>
  <si>
    <t>2015 р.</t>
  </si>
  <si>
    <t>1 У місячній бюджетній звітності рядки з 380 по 560 не заповнюються.</t>
  </si>
  <si>
    <t>11</t>
  </si>
  <si>
    <t>30</t>
  </si>
  <si>
    <t>41</t>
  </si>
  <si>
    <t>50</t>
  </si>
  <si>
    <t>60</t>
  </si>
  <si>
    <t>65</t>
  </si>
  <si>
    <t>70</t>
  </si>
  <si>
    <t>75</t>
  </si>
  <si>
    <t>80</t>
  </si>
  <si>
    <t>90</t>
  </si>
  <si>
    <t>Міністерство освіти і науки України</t>
  </si>
  <si>
    <t>312</t>
  </si>
  <si>
    <t>Національне агентство з питань підготовки та проведення в Україні фінальної частини чемпіонату Європи2012 року з футболу та реалізації інфраструктурних проектів</t>
  </si>
  <si>
    <t>796</t>
  </si>
  <si>
    <t>Київська міська державна админістрація</t>
  </si>
  <si>
    <t>Державне управління</t>
  </si>
  <si>
    <t>Апарат Верховної Ради Автономної Республіки Крим</t>
  </si>
  <si>
    <t>Забезпечення діяльності депутатів Автономної Республіки Крим</t>
  </si>
  <si>
    <t>Апарат Рахункової палати Верховної Ради Автономної Республіки Крим</t>
  </si>
  <si>
    <t>Апарат Ради міністрів Автономної Республіки Крим та її місцевих органів</t>
  </si>
  <si>
    <t>Органи місцевого самоврядування</t>
  </si>
  <si>
    <t>Органи виконавчої влади в м. Києві</t>
  </si>
  <si>
    <t>Правоохоронна діяльність та забезпечення безпеки держави</t>
  </si>
  <si>
    <t>Підрозділи дорожньо-патрульної служби та дорожнього нагляду</t>
  </si>
  <si>
    <t>Приймальники-розподільники для неповнолітніх</t>
  </si>
  <si>
    <t>Спеціальні приймальники-розподільники</t>
  </si>
  <si>
    <t>Місцева пожежна охорона</t>
  </si>
  <si>
    <t>Спеціальні монтажно-експлуатаційні підрозділи</t>
  </si>
  <si>
    <t>Адресно-довідкові бюро</t>
  </si>
  <si>
    <t>Інші правоохоронні заходи і заклади</t>
  </si>
  <si>
    <t>Освіта</t>
  </si>
  <si>
    <t>Дошкільні заклади освіти</t>
  </si>
  <si>
    <t>Загальноосвітні школи (в т.ч. школа-дитячий садок, інтернат при школі), спеціалізовані школи, ліцеї, гімназії, колегіуми</t>
  </si>
  <si>
    <t>Вечірні (змінні) школи</t>
  </si>
  <si>
    <t>Загальноосвітні  школи-інтернати, загальноосвітні санаторні школи-інтернати</t>
  </si>
  <si>
    <t>Дитячі будинки (в т.ч. сімейного типу, прийомні сім'ї)</t>
  </si>
  <si>
    <t>Загальноосвітні спеціалізовані школи-інтернати з поглибленим вивченням окремих предметів і курсів для поглибленої підготовки дітей в галузі науки і мистецтв, фізичної культури і спорту, інших галузях, ліцеї з посиленою військово-фізичною підготовкою</t>
  </si>
  <si>
    <t>Позашкільні заклади освіти, заходи із позашкільної роботи з дітьми</t>
  </si>
  <si>
    <t>Професійно-технічні  заклади освіти</t>
  </si>
  <si>
    <t>Професійно-технічні  училища соціальної реабілітації</t>
  </si>
  <si>
    <t>Вищі заклади освіти  І та ІІ рівнів акредитації</t>
  </si>
  <si>
    <t>Вищі заклади освіти  ІІІ та ІV рівнів акредитації</t>
  </si>
  <si>
    <t>Заклади післядипломної освіти ІІІ-ІV рівнів акредитації (академії, інститути, центри підвищення кваліфікації, перепідготовки, вдосконалення)</t>
  </si>
  <si>
    <t>Інші заклади і заходи післядипломної освіти</t>
  </si>
  <si>
    <t>Придбання підручників</t>
  </si>
  <si>
    <t>Методична робота, інші заходи у сфері народної освіти</t>
  </si>
  <si>
    <t>Служби технічного нагляду за будівництвом і капітальним ремонтом</t>
  </si>
  <si>
    <t>Централізовані бухгалтерії обласних, міських, районних відділів освіти</t>
  </si>
  <si>
    <t>Групи  централізованого господарського обслуговування</t>
  </si>
  <si>
    <t>Інші заклади освіти</t>
  </si>
  <si>
    <t>Інші  освітні програми</t>
  </si>
  <si>
    <t>Допомога дітям-сиротам та дітям, позбавленим батьківського піклування, яким виповнюється 18 років</t>
  </si>
  <si>
    <t>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t>
  </si>
  <si>
    <t>Охорона здоров"я</t>
  </si>
  <si>
    <t>Лікарні</t>
  </si>
  <si>
    <t>Територіальні медичні об'єднання</t>
  </si>
  <si>
    <t>Спеціалізовані лікарні та інші спеціалізовані заклади (центри, диспансери, госпіталі для інвалідів ВВВ, лепрозорії, медико-санітарні частини  тощо, що мають ліжкову мережу)</t>
  </si>
  <si>
    <t>Клініки науково-дослідних інститутів</t>
  </si>
  <si>
    <t>Санаторії для хворих туберкульозом</t>
  </si>
  <si>
    <t>Санаторії для дітей та підлітків (нетуберкульозні)</t>
  </si>
  <si>
    <t>Санаторії медичної реабілітації</t>
  </si>
  <si>
    <t>Будинки дитини</t>
  </si>
  <si>
    <t>Станції переливання крові</t>
  </si>
  <si>
    <t>Поліклініки і амбулаторії (крім спеціалізованих поліклінік та загальних і спеціалізованих стоматологічних поліклінік)</t>
  </si>
  <si>
    <t>Спеціалізовані поліклініки (в т.ч. диспансери, медико-санітарні частини, пересувні консультативні діагностичні центри  тощо, які не мають ліжкового фонду)</t>
  </si>
  <si>
    <t>Фельдшерсько-акушерські пункти</t>
  </si>
  <si>
    <t>Заходи  боротьби з епідеміями</t>
  </si>
  <si>
    <t>Центри здоров'я і заходи у сфері санітарної освіти</t>
  </si>
  <si>
    <t>Медико-соціальні експертні комісії</t>
  </si>
  <si>
    <t>Інші заходи по охороні здоров'я</t>
  </si>
  <si>
    <t>Програми і централізовані заходи  боротьби з туберкульозом</t>
  </si>
  <si>
    <t>Програми і централізовані заходи  профілактики СНІДу</t>
  </si>
  <si>
    <t>Забезпечення централізованих заходів з лікування хворих на цукровий та нецукровий діабет</t>
  </si>
  <si>
    <t>Централізовані заходи з лікування онкологічних хворих</t>
  </si>
  <si>
    <t>Соціальний захист та соціальне забезпечення</t>
  </si>
  <si>
    <t>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які ма</t>
  </si>
  <si>
    <t>Інші пільги ветеранам війни, особам, на яких поширюється чинність Закону України "Про статус ветеранів війни, гарантії їх соціального захисту", особам, які мають особливі заслуги перед Батьківщиною, вдовам (вдівцям) та батькам померлих (загиблих) осіб, я</t>
  </si>
  <si>
    <t>090204</t>
  </si>
  <si>
    <t>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служби</t>
  </si>
  <si>
    <t>Інші пільги ветеранам військової служби, ветеранам органів внутрішніх справ, ветеранам податкової міліції, ветеранам державної пожежної охорони, ветеранам Державної кримінально-виконавчої служби, ветеранам служби цивільного захисту, ветеранам Державної с</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</si>
  <si>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житлово-комунальні послуги</t>
  </si>
  <si>
    <t>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 на придбання твердого палива</t>
  </si>
  <si>
    <t>Інші пільги громадянам, які постраждали внаслідок Чорнобильської катастрофи, дружинам (чоловікам) та опікунам (на час опікунства) дітей померлих громадян, смерть яких пов'язана з Чорнобильською катастрофою</t>
  </si>
  <si>
    <t>090210</t>
  </si>
  <si>
    <t>Пільги пенсіонерам з числа спеціалістів із захисту рослин, передбачені частиною четвертою статті 20 Закону України "Про захист рослин", громадянам, передбачені пунктом "ї" частини першої статті 77 Основ законодавства про охорону здоров'я, частиною п'ятою</t>
  </si>
  <si>
    <t>Пільги на медичне обслуговування громадянам, які постраждали внаслідок Чорнобильської катастрофи</t>
  </si>
  <si>
    <t>Пільги окремим категоріям громадян з послуг зв'язку</t>
  </si>
  <si>
    <t>Пільги багатодітним сім'ям, дитячим будинкам сімейного типу та прийомним сім'ям, в яких не менше року проживають відповідно троє або більше дітей, а також сім'ям (крім багатодітних сімей), в яких не менше року проживають троє і більше дітей, враховуючи т</t>
  </si>
  <si>
    <t>Компенсація втрати частини доходів у зв'язку з відміною податку з власників  транспортних  засобів та інших самохідних машин і механізмів та відповідним збільшенням ставок акцизного  податку з пального</t>
  </si>
  <si>
    <t>Допомога у зв'язку з вагітністю і пологами</t>
  </si>
  <si>
    <t>Допомога при народженні дитини</t>
  </si>
  <si>
    <t>Допомога на дітей, над якими встановлено опіку чи піклування</t>
  </si>
  <si>
    <t>Допомога на дітей одиноким матерям</t>
  </si>
  <si>
    <t>Тимчасова державна допомога дітям</t>
  </si>
  <si>
    <t>Допомога при усиновленні дитини</t>
  </si>
  <si>
    <t>Державна соціальна допомога малозабезпеченим сім'ям</t>
  </si>
  <si>
    <t>Виплата компенсації реабілітованим</t>
  </si>
  <si>
    <t>090407</t>
  </si>
  <si>
    <t>Інші видатки на соціальний захист населення</t>
  </si>
  <si>
    <t>Допомога на догляд за інвалідом І чи ІІ групи внаслідок психічного розладу</t>
  </si>
  <si>
    <t>Інші видатки на соціальний захист ветеранів війни та праці</t>
  </si>
  <si>
    <t>Витрати на поховання учасників бойових дій та інвалідів війни</t>
  </si>
  <si>
    <t>Будинки-інтернати для малолітніх інвалідів</t>
  </si>
  <si>
    <t>Утримання закладів, що надають соціальні послуги дітям, які опинились в складних життєвих обставинах</t>
  </si>
  <si>
    <t>Інші програми соціального захисту дітей</t>
  </si>
  <si>
    <t>Будинки-інтернати (пансіонати) для літніх людей та інвалідів системи соціального захисту</t>
  </si>
  <si>
    <t>Інші будинки-інтернати для літніх людей та інвалідів</t>
  </si>
  <si>
    <t>Утримання центрів соціальних служб для сім`ї, дітей   та  молоді</t>
  </si>
  <si>
    <t>Програми і заходи центрів соціальних служб для сім`ї, дітей  та  молоді</t>
  </si>
  <si>
    <t>Соціальні програми і заходи державних органів у справах молоді</t>
  </si>
  <si>
    <t>Соціальні програми і заходи державних органів з питань забезпечення рівних прав та можливостей жінок і чоловіків</t>
  </si>
  <si>
    <t>Утримання клубів підлітків за місцем проживання</t>
  </si>
  <si>
    <t>Державна підтримка заходів, спрямованих на зменшення обсягів викидів (збільшення абсорбції) парникових газів, у тому числі на утеплення приміщень закладів соціального забезпечення, розвиток міжнародного співробітництва з питань зміни клімату</t>
  </si>
  <si>
    <t>Внески України до бюджетів Рамкової конвенції ООН про зміну клімату, Кіотського протоколу та Міжнародного журналу транзакцій</t>
  </si>
  <si>
    <t>Апарат Державного агентства з енергоефективності та енергозбереження України</t>
  </si>
  <si>
    <t>Національна комісія, що здійснює державне регулювання у сфері енергетики</t>
  </si>
  <si>
    <t>Апарат Національної комісії, що здійснює державне регулювання у сфері енергетики</t>
  </si>
  <si>
    <t>Керівництво та управління у сфері регулювання енергетики</t>
  </si>
  <si>
    <t>6371600</t>
  </si>
  <si>
    <t>Впровадження концепції Оптового ринку електроенергії України</t>
  </si>
  <si>
    <t>Державне космічне агентство України</t>
  </si>
  <si>
    <t>Апарат Державного космічного агентства України</t>
  </si>
  <si>
    <t>Керівництво та управління у сфері космічної діяльності</t>
  </si>
  <si>
    <t>Виконання робіт за державними цільовими програмами і державним замовленням у сфері космічної галузі, в тому числі загальнодержавної цільової науково-технічної космічної програми України</t>
  </si>
  <si>
    <t>Загальнодержавна цільова науково-технічна космічна програма України</t>
  </si>
  <si>
    <t>Управління та випробування космічних засобів</t>
  </si>
  <si>
    <t>Будівництво (придбання) житла для військовослужбовців Державного космічного агентства України</t>
  </si>
  <si>
    <t>Утилізація твердого ракетного палива</t>
  </si>
  <si>
    <t>Виконання боргових зобов'язань за кредитами, залученими під державні гарантії для реалізації проектів "Циклон-4" та "Створення Національної супутникової системи зв'язку"</t>
  </si>
  <si>
    <t>6381140</t>
  </si>
  <si>
    <t>Реконструкція і технічне переоснащення ТЕЦ ДП "ВО Південний машинобудівний завод ім. О.М. Макарова"</t>
  </si>
  <si>
    <t>6381150</t>
  </si>
  <si>
    <t>Реформування та розвиток державних підприємств "ВО "Південний машинобудівний завод ім. О.М. Макарова" та Державного Конструкторського бюро "Південне" імені М.К. Янгеля</t>
  </si>
  <si>
    <t>6381190</t>
  </si>
  <si>
    <t>Забезпечення службовим житлом молодих спеціалістів державних підприємств космічної галузі</t>
  </si>
  <si>
    <t>6390000</t>
  </si>
  <si>
    <t>Соціальні програми і заходи державних органів у справах сім'ї</t>
  </si>
  <si>
    <t>Національне агентство України з питань забезпечення ефективного використання енергетичних ресурсів (загальнодержавні витрати)</t>
  </si>
  <si>
    <t>6391000</t>
  </si>
  <si>
    <t>6400000</t>
  </si>
  <si>
    <t>Національна комісія регулювання ринку комунальних послуг України</t>
  </si>
  <si>
    <t>Національна рада України з питань телебачення і радіомовлення</t>
  </si>
  <si>
    <t>Апарат Національної ради України з питань телебачення і радіомовлення</t>
  </si>
  <si>
    <t>Керівництво та управління здійсненням контролю у сфері телебачення і радіомовлення</t>
  </si>
  <si>
    <t>Розробка висновків щодо електромагнітної сумісності радіоелектронних засобів мовлення, необхідних для створення та розвитку каналів мовлення, мереж мовлення та телемереж</t>
  </si>
  <si>
    <t>Національна комісія, що здійснює державне регулювання у сфері комунальних послуг</t>
  </si>
  <si>
    <t>Апарат Національної комісії, що здійснює державне регулювання у сфері комунальних послуг</t>
  </si>
  <si>
    <t>Керівництво та управління у сфері регулювання ринку комунальних послуг</t>
  </si>
  <si>
    <t>6460000</t>
  </si>
  <si>
    <t>6461000</t>
  </si>
  <si>
    <t>6461010</t>
  </si>
  <si>
    <t>6461020</t>
  </si>
  <si>
    <t>6480000</t>
  </si>
  <si>
    <t>6481000</t>
  </si>
  <si>
    <t>Рада національної безпеки і оборони України</t>
  </si>
  <si>
    <t>Апарат Ради національної безпеки і оборони України</t>
  </si>
  <si>
    <t>6501020</t>
  </si>
  <si>
    <t>Фундаментальні дослідження у сфері національної безпеки</t>
  </si>
  <si>
    <t>6501030</t>
  </si>
  <si>
    <t>Прикладні розробки у сфері національної безпеки</t>
  </si>
  <si>
    <t>6501040</t>
  </si>
  <si>
    <t>Підготовка науково-педагогічних та наукових кадрів у сфері національної безпеки</t>
  </si>
  <si>
    <t>Рахункова палата</t>
  </si>
  <si>
    <t>Апарат Рахункової палати</t>
  </si>
  <si>
    <t>Керівництво та управління у сфері контролю за виконанням державного бюджету</t>
  </si>
  <si>
    <t>Створення інформаційно-аналітичної системи Рахункової палати</t>
  </si>
  <si>
    <t>Служба безпеки України</t>
  </si>
  <si>
    <t>Центральне управління Служби безпеки України</t>
  </si>
  <si>
    <t>Наукова діяльність у сфері забезпечення державної безпеки, дослідження та розробки спеціальної техніки</t>
  </si>
  <si>
    <t>Забезпечення перебування за кордоном працівників органів державної влади</t>
  </si>
  <si>
    <t>Медичне обслуговування і оздоровлення особового складу та утримання закладів дошкільної освіти Служби безпеки України</t>
  </si>
  <si>
    <t>6521060</t>
  </si>
  <si>
    <t>Створення, закупівля і модернізація озброєння, військової та спеціальної техніки за державним оборонним замовленням Служби безпеки</t>
  </si>
  <si>
    <t>6521080</t>
  </si>
  <si>
    <t>Утримання закладів дошкільної освіти Служби безпеки України</t>
  </si>
  <si>
    <t>Будівництво (придбання) житла для військовослужбовців Служби безпеки України</t>
  </si>
  <si>
    <t>Забезпечення заходів спеціальними підрозділами по боротьбі з організованою злочинністю та корупцією Служби безпеки України</t>
  </si>
  <si>
    <t>6521210</t>
  </si>
  <si>
    <t>Боротьба з тероризмом на території України</t>
  </si>
  <si>
    <t>6522000</t>
  </si>
  <si>
    <t>Департамент розвідки Служби безпеки України</t>
  </si>
  <si>
    <t>Антитерористичний центр Служби безпеки України</t>
  </si>
  <si>
    <t>Координація діяльності у запобіганні терористичним актам</t>
  </si>
  <si>
    <t>6524020</t>
  </si>
  <si>
    <t>6530000</t>
  </si>
  <si>
    <t>Служба безпеки України (загальнодержавні витрати)</t>
  </si>
  <si>
    <t>6531000</t>
  </si>
  <si>
    <t>Національна академія наук України</t>
  </si>
  <si>
    <t>Наукова і організаційна діяльність президії Національної академії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</si>
  <si>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підготовка наукових кадрів, фінансова підтримка розвитку наукової інфраструктури та наукових об'єктів,</t>
  </si>
  <si>
    <t>Медичне обслуговування працівників Національної академії наук України</t>
  </si>
  <si>
    <t>Підвищення кваліфікації з пріоритетних напрямів науки та підготовка до державної атестації наукових кадрів Національної академії наук України</t>
  </si>
  <si>
    <t>Національна академія педагогічних наук України</t>
  </si>
  <si>
    <t>Наукова і організаційна діяльність президії Національної академії педагогічних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</si>
  <si>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педагогічних наук, підготовка наукових кадрів, фінансова підтримка розвитку наукової інфраструкт</t>
  </si>
  <si>
    <t>Підготовка та перепідготовка робітничих кадрів і фахівців автосервісу навчально-науковим центром професійно-технічної освіти Національної академії педагогічних наук України</t>
  </si>
  <si>
    <t>Збереження та популяризація історії педагогічної науки та практики</t>
  </si>
  <si>
    <t>Національна академія медичних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</si>
  <si>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профілактики і лікування хвороб людини, підготовка наукових кадрів, фінансова підтримка розвитку</t>
  </si>
  <si>
    <t>Діагностика і лікування захворювань із впровадженням експериментальних та нових медичних технологій, спеціалізована консультативно-поліклінічна допомога, що надається науково-дослідними установами Національної академії медичних наук України</t>
  </si>
  <si>
    <t>Наукова і організаційна діяльність президії Національної академії медичних наук України</t>
  </si>
  <si>
    <t>Національна академія мистецтв України</t>
  </si>
  <si>
    <t>Наукова і організаційна діяльність президії Національної академії мистецтв України</t>
  </si>
  <si>
    <t>Фундаментальні дослідження та підготовка наукових кадрів у сфері мистецтвознавства</t>
  </si>
  <si>
    <t>Національна академія правових наук України</t>
  </si>
  <si>
    <t>Наукова і організаційна діяльність президії Національної академії правових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</si>
  <si>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законодавства і права, підготовка наукових кадрів, фінансова підтримка розвитку наукової інфраст</t>
  </si>
  <si>
    <t>Національна академія аграрних наук України</t>
  </si>
  <si>
    <t>Наукова і організаційна діяльність президії Національної академії аграрних наук України</t>
  </si>
  <si>
    <t>Фундаментальні дослідження, прикладні наукові і науково-технічні розробки, виконання робіт за державними цільовими програмами і державним замовленням у сфері агропромислового комплексу, підготовка наукових кадрів, фінансова підтримка технічного забезпече</t>
  </si>
  <si>
    <t>Здійснення заходів щодо підтримки науково-дослідних господарств</t>
  </si>
  <si>
    <t>Збереження природно-заповідного фонду в біосферному заповіднику "Асканія-Нова"</t>
  </si>
  <si>
    <t>Управління державної охорони України</t>
  </si>
  <si>
    <t>Державна охорона органів державної влади та посадових осіб</t>
  </si>
  <si>
    <t>Будівництво (придбання) житла для військовослужбовців Управління державної охорони України</t>
  </si>
  <si>
    <t>6601040</t>
  </si>
  <si>
    <t>6610000</t>
  </si>
  <si>
    <t>Фонд державного майна України</t>
  </si>
  <si>
    <t>6611000</t>
  </si>
  <si>
    <t>Апарат Фонду державного майна України</t>
  </si>
  <si>
    <t>6611010</t>
  </si>
  <si>
    <t>Керівництво та управління у сфері державного майна</t>
  </si>
  <si>
    <t>6611020</t>
  </si>
  <si>
    <t>Заходи, пов'язані з проведенням приватизації державного майна</t>
  </si>
  <si>
    <t>Служба зовнішньої розвідки України</t>
  </si>
  <si>
    <t>Розвідувальна діяльність у сфері безпеки держави та спеціальний захист державних представництв за кордоном</t>
  </si>
  <si>
    <t>Медичне обслуговування та оздоровлення особового складу Служби зовнішньої розвідки України</t>
  </si>
  <si>
    <t>6621030</t>
  </si>
  <si>
    <t>Будівництво (придбання) житла для військовослужбовців Служби зовнішньої розвідки України</t>
  </si>
  <si>
    <t>6621050</t>
  </si>
  <si>
    <t>Забезпечення функціонування державної системи спеціального зв'язку та захисту інформації</t>
  </si>
  <si>
    <t>Розвиток і модернізація державної системи спеціального зв'язку та захисту інформації</t>
  </si>
  <si>
    <t>Розвиток та модернізація державної системи урядового зв'язку</t>
  </si>
  <si>
    <t>Створення та забезпечення функціонування Національної системи конфіденційного зв'язку</t>
  </si>
  <si>
    <t>6641060</t>
  </si>
  <si>
    <t>6641070</t>
  </si>
  <si>
    <t>Створення, закупівля і модернізація спеціальної техніки за державним оборонним замовленням Державної служби спеціального зв'язку та захисту інформації</t>
  </si>
  <si>
    <t>6641080</t>
  </si>
  <si>
    <t>Прикладні наукові та науково-технічні розробки, виконання робіт за державним замовленням, фінансова підтримка розвитку інфраструктури наукової діяльності у сфері зв'язку, розвиток цифрового телерадіомовлення</t>
  </si>
  <si>
    <t>6641090</t>
  </si>
  <si>
    <t>Відшкодування витрат державних підприємств зв'язку на розповсюдження вітчизняних періодичних друкованих видань</t>
  </si>
  <si>
    <t>6641110</t>
  </si>
  <si>
    <t>Доставка дипломатичної кореспонденції за кордон і в Україну</t>
  </si>
  <si>
    <t>6641120</t>
  </si>
  <si>
    <t>Доставка спеціальної службової кореспонденції органам державної влади</t>
  </si>
  <si>
    <t>Центральна виборча комісія</t>
  </si>
  <si>
    <t>Апарат Центральної виборчої комісії</t>
  </si>
  <si>
    <t>Керівництво та управління у сфері проведення виборів та референдумів</t>
  </si>
  <si>
    <t>6731020</t>
  </si>
  <si>
    <t>Проведення виборів народних депутатів України</t>
  </si>
  <si>
    <t>6731040</t>
  </si>
  <si>
    <t>Проведення виборів Президента України</t>
  </si>
  <si>
    <t>Функціонування Державного реєстру виборців</t>
  </si>
  <si>
    <t>Центральна виборча комісія (загальнодержавні витрати)</t>
  </si>
  <si>
    <t>Збільшення статутного капіталу НАК "Украгролізинг" для закупівлі технічних засобів для агропромислового комплексу з подальшою передачею їх на умовах фінансового лізингу</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</si>
  <si>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сільськогосподарським товаровиробникам та іншим су</t>
  </si>
  <si>
    <t>Рада міністрів Автономної Республіки Крим</t>
  </si>
  <si>
    <t>Апарат Ради міністрів Автономної Республіки Крим</t>
  </si>
  <si>
    <t>Здійснення виконавчої влади в Автономній Республіці Крим</t>
  </si>
  <si>
    <t>Вінницька обласна державна адміністрація</t>
  </si>
  <si>
    <t>Апарат Вінницької обласної державної адміністрації</t>
  </si>
  <si>
    <t>Здійснення виконавчої влади у Вінницькій області</t>
  </si>
  <si>
    <t>7721020</t>
  </si>
  <si>
    <t>Субвенція з державного бюджету обласному бюджету Вінницької області для ліквідації наслідків стихійного лиха, що сталося 23 і 27 липня 2008 року</t>
  </si>
  <si>
    <t>Волинська обласна державна адміністрація</t>
  </si>
  <si>
    <t>Апарат Волинської обласної державної адміністрації</t>
  </si>
  <si>
    <t>Здійснення виконавчої влади у Волинській області</t>
  </si>
  <si>
    <t>Дніпропетровська обласна державна адміністрація</t>
  </si>
  <si>
    <t>Апарат Дніпропетровської обласної державної адміністрації</t>
  </si>
  <si>
    <t>Здійснення виконавчої влади у Дніпропетровській області</t>
  </si>
  <si>
    <t>Донецька обласна державна адміністрація</t>
  </si>
  <si>
    <t>Апарат Донецької обласної державної адміністрації</t>
  </si>
  <si>
    <t>Здійснення виконавчої влади у Донецькій області</t>
  </si>
  <si>
    <t>Житомирська обласна державна адміністрація</t>
  </si>
  <si>
    <t>Апарат Житомирської обласної державної адміністрації</t>
  </si>
  <si>
    <t>Здійснення виконавчої влади у Житомирській області</t>
  </si>
  <si>
    <t>Закарпатська обласна державна адміністрація</t>
  </si>
  <si>
    <t>Апарат Закарпатської обласної державної адміністрації</t>
  </si>
  <si>
    <t>Здійснення виконавчої влади у Закарпатській області</t>
  </si>
  <si>
    <t>7771020</t>
  </si>
  <si>
    <t>Субвенція з державного бюджету обласному бюджету Закарпатської області для ліквідації наслідків стихійного лиха, що сталося 23 і 27 липня 2008 року</t>
  </si>
  <si>
    <t>Запорізька обласна державна адміністрація</t>
  </si>
  <si>
    <t>Апарат Запорізької обласної державної адміністрації</t>
  </si>
  <si>
    <t>Здійснення виконавчої влади у Запорізькій області</t>
  </si>
  <si>
    <t>Київська обласна державна адміністрація</t>
  </si>
  <si>
    <t>Апарат Київської обласної державної адміністрації</t>
  </si>
  <si>
    <t>Здійснення виконавчої влади у Київській області</t>
  </si>
  <si>
    <t>Кіровоградська обласна державна адміністрація</t>
  </si>
  <si>
    <t>Апарат Кіровоградської обласної державної адміністрації</t>
  </si>
  <si>
    <t>Здійснення виконавчої влади у Кіровоградській області</t>
  </si>
  <si>
    <t>Луганська обласна державна адміністрація</t>
  </si>
  <si>
    <t>Апарат Луганської обласної державної адміністрації</t>
  </si>
  <si>
    <t>Здійснення виконавчої влади у Луганській області</t>
  </si>
  <si>
    <t>Львівська обласна державна адміністрація</t>
  </si>
  <si>
    <t>Апарат Львівської обласної державної адміністрації</t>
  </si>
  <si>
    <t>Здійснення виконавчої влади у Львівській області</t>
  </si>
  <si>
    <t>7831020</t>
  </si>
  <si>
    <t>Субвенція з державного бюджету обласному бюджету Львівської області для ліквідації наслідків стихійного лиха, що сталося 23 і 27 липня 2008 року</t>
  </si>
  <si>
    <t>Миколаївська обласна державна адміністрація</t>
  </si>
  <si>
    <t>Апарат Миколаївської обласної державної адміністрації</t>
  </si>
  <si>
    <t>Здійснення виконавчої влади у Миколаївській області</t>
  </si>
  <si>
    <t>Одеська обласна державна адміністрація</t>
  </si>
  <si>
    <t>Апарат Одеської обласної державної адміністрації</t>
  </si>
  <si>
    <t>Здійснення виконавчої влади в Одеській області</t>
  </si>
  <si>
    <t>Полтавська обласна державна адміністрація</t>
  </si>
  <si>
    <t>Апарат Полтавської обласної державної адміністрації</t>
  </si>
  <si>
    <t>Здійснення виконавчої влади у Полтавській області</t>
  </si>
  <si>
    <t>Рівненська обласна державна адміністрація</t>
  </si>
  <si>
    <t>Апарат Рівненської обласної державної адміністрації</t>
  </si>
  <si>
    <t>Здійснення виконавчої влади у Рівненській області</t>
  </si>
  <si>
    <t>Сумська обласна державна адміністрація</t>
  </si>
  <si>
    <t>Апарат Сумської обласної державної адміністрації</t>
  </si>
  <si>
    <t>Здійснення виконавчої влади у Сумській області</t>
  </si>
  <si>
    <t>Тернопільська обласна державна адміністрація</t>
  </si>
  <si>
    <t>Апарат Тернопільської обласної державної адміністрації</t>
  </si>
  <si>
    <t>Здійснення виконавчої влади у Тернопільській області</t>
  </si>
  <si>
    <t>7891020</t>
  </si>
  <si>
    <t>Субвенція з державного бюджету обласному бюджету Тернопільської області для ліквідації наслідків стихійного лиха, що сталося 23 і 27 липня 2008 року</t>
  </si>
  <si>
    <t>Харківська обласна державна адміністрація</t>
  </si>
  <si>
    <t>Апарат Харківської обласної державної адміністрації</t>
  </si>
  <si>
    <t>Здійснення виконавчої влади у Харківській області</t>
  </si>
  <si>
    <t>Херсонська обласна державна адміністрація</t>
  </si>
  <si>
    <t>Апарат Херсонської обласної державної адміністрації</t>
  </si>
  <si>
    <t>Здійснення виконавчої влади у Херсонській області</t>
  </si>
  <si>
    <t>Хмельницька обласна державна адміністрація</t>
  </si>
  <si>
    <t>Апарат Хмельницької обласної державної адміністрації</t>
  </si>
  <si>
    <t>Здійснення виконавчої влади у Хмельницькій області</t>
  </si>
  <si>
    <t>Черкаська обласна державна адміністрація</t>
  </si>
  <si>
    <t>Апарат Черкаської обласної державної адміністрації</t>
  </si>
  <si>
    <t>Здійснення виконавчої влади у Черкаській області</t>
  </si>
  <si>
    <t>Чернівецька обласна державна адміністрація</t>
  </si>
  <si>
    <t>Апарат Чернівецької обласної державної адміністрації</t>
  </si>
  <si>
    <t>Здійснення виконавчої влади у Чернівецькій області</t>
  </si>
  <si>
    <t>7941030</t>
  </si>
  <si>
    <t>Субвенція з державного бюджету обласному бюджету Чернівецької області для завершення у 2009 році будівництва мостів, берегоукріплювальних споруд, об'єктів соціально-культурного призначення та водовідведення, що перебувають у комунальній власності</t>
  </si>
  <si>
    <t>Чернігівська обласна державна адміністрація</t>
  </si>
  <si>
    <t>Апарат Чернігівської обласної державної адміністрації</t>
  </si>
  <si>
    <t>Здійснення виконавчої влади у Чернігівській області</t>
  </si>
  <si>
    <t>7951700</t>
  </si>
  <si>
    <t>7960000</t>
  </si>
  <si>
    <t>Київська міська державна адміністрація</t>
  </si>
  <si>
    <t>7961000</t>
  </si>
  <si>
    <t>Апарат Київської міської державної адміністрації</t>
  </si>
  <si>
    <t>Севастопольська міська державна адміністрація</t>
  </si>
  <si>
    <t>Апарат Севастопольської міської державної адміністрації</t>
  </si>
  <si>
    <t>Здійснення виконавчої влади у місті Севастополі</t>
  </si>
  <si>
    <t>7980000</t>
  </si>
  <si>
    <t>Рада міністрів Автономної республіки Крим (загальнодержавні витрати)</t>
  </si>
  <si>
    <t>7981000</t>
  </si>
  <si>
    <t>Центри первинної медичної (медико-санітарної) допомоги</t>
  </si>
  <si>
    <t>Субсидії населенню для відшкодування витрат на оплату житлово-комунальних послуг</t>
  </si>
  <si>
    <t>Субсидії населенню для відшкодування витрат на придбання твердого та рідкого пічного побутового палива і скрапленого газу</t>
  </si>
  <si>
    <t>Готельне господарство</t>
  </si>
  <si>
    <t>Книговидання</t>
  </si>
  <si>
    <t>Житлове будівництво та придбання житла для окремих категорій населення</t>
  </si>
  <si>
    <t>Платежі за кредитними угодами, укладеними під гарантії Уряду</t>
  </si>
  <si>
    <t>250363</t>
  </si>
  <si>
    <t>250370</t>
  </si>
  <si>
    <t>250371</t>
  </si>
  <si>
    <t>250372</t>
  </si>
  <si>
    <t>250373</t>
  </si>
  <si>
    <t>Повернення коштів, наданих для кредитування індивідуальних сільських забудовників</t>
  </si>
  <si>
    <t>Витрати, пов'язані з наданням та обслуговуванням пільгових довгострокових кредитів, наданих громадянам на будівництво (реконструкцію) та придбання житла</t>
  </si>
  <si>
    <t>Витрати, пов'язані з наданням та обслуговуванням державних пільгових кредитів, наданих індивідуальним сільським забудовникам</t>
  </si>
  <si>
    <t>661</t>
  </si>
  <si>
    <t>Для 20-го Додатка</t>
  </si>
  <si>
    <t>дебет</t>
  </si>
  <si>
    <t>кредит</t>
  </si>
  <si>
    <t>Розрахунки за відсотками, нарахованими установами банків на залишки коштів у національній та іноземній валютах за сумою, яка підлягає перерахуванню до бюджету</t>
  </si>
  <si>
    <t>031</t>
  </si>
  <si>
    <t>032</t>
  </si>
  <si>
    <r>
      <t xml:space="preserve">Для відкриття скритих листів треба зайти </t>
    </r>
    <r>
      <rPr>
        <b/>
        <u/>
        <sz val="24"/>
        <color indexed="10"/>
        <rFont val="Times New Roman"/>
        <family val="1"/>
        <charset val="204"/>
      </rPr>
      <t>ФОРМАТ  -ЛИСТ - ОТОБРАЗИТЬ</t>
    </r>
  </si>
  <si>
    <r>
      <t xml:space="preserve">ДЛЯ НОРМАЛЬНОЇ РОБОТИ ФОРМУЛ ЛИСТИ НЕОБХІДНО СКРИВАТИ А </t>
    </r>
    <r>
      <rPr>
        <b/>
        <u/>
        <sz val="18"/>
        <color indexed="10"/>
        <rFont val="Times New Roman"/>
        <family val="1"/>
        <charset val="204"/>
      </rPr>
      <t>НЕ ВИДАЛЯТИ!!!!!</t>
    </r>
  </si>
  <si>
    <r>
      <rPr>
        <b/>
        <u/>
        <sz val="16"/>
        <color indexed="10"/>
        <rFont val="Times New Roman"/>
        <family val="1"/>
        <charset val="204"/>
      </rPr>
      <t>БАЛАНС</t>
    </r>
    <r>
      <rPr>
        <b/>
        <sz val="16"/>
        <color indexed="10"/>
        <rFont val="Times New Roman"/>
        <family val="1"/>
        <charset val="204"/>
      </rPr>
      <t xml:space="preserve"> ЗАПОВНЮЄТЬСЯ В ОСТАННЮ ЧЕРГУ, СПОЧАТКУ ЗАПОВНІТЬ ВСІ ФОРМИ ПОТІМ БАЛАНС!!</t>
    </r>
  </si>
  <si>
    <t>Довідка відповідності показників за доходною частиною</t>
  </si>
  <si>
    <t>Нараховано доходів  (ф.№4-1, гр.8, ряд.010)</t>
  </si>
  <si>
    <t>Дт заборгованість за доходами на початок року  (ф.№7, гр.4, ряд.010+дод№18, гр.3, ряд.080)</t>
  </si>
  <si>
    <t>Дт заборгованість за доходами на звітну дату  (ф.№7, гр.4, ряд.010+дод№18, гр.5, ряд.080)</t>
  </si>
  <si>
    <t>Кт заборгованість за доходами на початок року  (ф.№7, гр.8, ряд.010+дод№18, гр.4, ряд.080)</t>
  </si>
  <si>
    <t>Кт заборгованість за доходами на звітну дату  (ф.№7, гр.9, ряд.010+дод№18, гр.6, ряд.080)</t>
  </si>
  <si>
    <t>Надійшло коштів     (ф.№4-1, гр.9, ряд.010)</t>
  </si>
  <si>
    <t>Всього (повинно бути "0")</t>
  </si>
  <si>
    <t>колонка 7 (повинно бути значення "0"(якщо ні, в цій же довідці надавати пояснення) = к.1 + к.2 - к.3 - к.4 + к.5 - к.6</t>
  </si>
  <si>
    <t>підпис</t>
  </si>
  <si>
    <t>ПІБ</t>
  </si>
  <si>
    <t>Загальноосвітні школи-інтернати для дітей-сиріт та дітей, які залишилися без піклування батьків</t>
  </si>
  <si>
    <t>Спеціальні загальноосвітні школи-інтернати, школи та інші заклади освіти для дітей з вадами у фізичному чи розумовому розвитку</t>
  </si>
  <si>
    <t>Загальні і спеціалізовані стоматологічні поліклініки</t>
  </si>
  <si>
    <t>Кошти на забезпечення побутовим вугіллям окремих категорій населення</t>
  </si>
  <si>
    <t>Пільги, що надаються населенню (крім ветеранів війни і праці, військової служби, органів внутрішніх справ та громадян, які постраждали внаслідок Чорнобильської катастрофи), на оплату житлово-комунальних послуг і природного газу</t>
  </si>
  <si>
    <t>Творчі спілки</t>
  </si>
  <si>
    <t>Бібліотеки</t>
  </si>
  <si>
    <t>Музеї і виставки</t>
  </si>
  <si>
    <t>Телебачення і радіомовлення</t>
  </si>
  <si>
    <t>Періодичні видання (газети та журнали)</t>
  </si>
  <si>
    <t>Інші засоби масової інформації</t>
  </si>
  <si>
    <t>Виплата компенсації на здешевлення вартості будівництва житла молодіжним житловим комплексам</t>
  </si>
  <si>
    <t>Компенсація селянським (фермерським) господарствам вартості будівництва об'єктів виробничого і невиробничого призначення</t>
  </si>
  <si>
    <t>Інвестиційні проекти</t>
  </si>
  <si>
    <t>Фінансування енергозберігаючих заходів</t>
  </si>
  <si>
    <t>Додаткова дотація з державного бюджету місцевим бюджетам на оплату праці працівників бюджетних установ</t>
  </si>
  <si>
    <t>Додаткова дотація з державного бюджету місцевим бюджетам на покращення надання соціальних послуг найуразливішим верствам населення</t>
  </si>
  <si>
    <t>Субвенція з державного бюджету місцевим бюджетам на придбання медикаментів та виробів медичного призначення для забезпечення швидкої медичної допомоги</t>
  </si>
  <si>
    <t>Погашення відсотків за користування довгостроковими пільговими кредитами на будівництво (реконструкцію) та придбання житла для молодих сімей та інших соціально незахищених категорій громадян</t>
  </si>
  <si>
    <t>Надання пільгового кредиту членам житлово-будівельних кооперативів</t>
  </si>
  <si>
    <t>Надання державного пільгового кредиту індивідуальним сільським забудовникам</t>
  </si>
  <si>
    <t>250319</t>
  </si>
  <si>
    <t>250331</t>
  </si>
  <si>
    <t>250333</t>
  </si>
  <si>
    <t>250334</t>
  </si>
  <si>
    <t>Забезпечення розслідування авіаційних подій та інцидентів з цивільними повітряними суднами Національним бюро</t>
  </si>
  <si>
    <t>1101800</t>
  </si>
  <si>
    <t>Будівництво першої черги Дністровської гідроакумулюючої електростанції</t>
  </si>
  <si>
    <t>1201430</t>
  </si>
  <si>
    <t>Формування статутного капіталу Державного концерну "Укроборонпром"</t>
  </si>
  <si>
    <t>Державна інспекція України з контролю за цінами</t>
  </si>
  <si>
    <t>1209010</t>
  </si>
  <si>
    <t>Керівництво та управління у сфері контролю за цінами</t>
  </si>
  <si>
    <t>1801810</t>
  </si>
  <si>
    <t>Спорудження Меморіалу жертв тоталітаризму на території Національного історико-меморіального заповідника іБиківнянські могилиі</t>
  </si>
  <si>
    <t>Дослідження, наукові і науково-технічні розробки, виконання робіт за державними цільовими програмами і державним замовленням, підготовка та підвищення кваліфікації наукових кадрів у сфері охорони здоров'я, фінансова підтримка розвитку наукової інфраструк</t>
  </si>
  <si>
    <t>Заходи із реабілітації хворих на дитячий церебральний параліч у Міжнародній клініці відновного лікування</t>
  </si>
  <si>
    <t>2311340</t>
  </si>
  <si>
    <t>Субвенція з державного бюджету місцевим бюджетам на погашення кредиторської заборгованості за медичне обладнання, придбане в 2011 році за рахунок субвенції з державного бюджету місцевим бюджетам на придбання витратних матеріалів та медичного обладнання д</t>
  </si>
  <si>
    <t>Забезпечення житлом інвалідів війни</t>
  </si>
  <si>
    <t>Державне пільгове кредитування індивідуальних сільських забудовників на будівництво (реконструкцію) та придбання житла</t>
  </si>
  <si>
    <t>2751460</t>
  </si>
  <si>
    <t>Капітальний ремонт гуртожитків, що передаються з державної власності у власність територіальних громад</t>
  </si>
  <si>
    <t>2751470</t>
  </si>
  <si>
    <t>Здешевлення вартості іпотечних кредитів для забезпечення доступним житлом громадян, які потребують поліпшення житлових умов</t>
  </si>
  <si>
    <t>Реконструкція та будівництво очисних споруд та інших обієктів з метою захисту акваторії Азово-Чорноморського узбережжя та басейнів річок Дніпро і Сіверський Донець від забруднення</t>
  </si>
  <si>
    <t>2751880</t>
  </si>
  <si>
    <t>Створення Державного земельного банку</t>
  </si>
  <si>
    <t>Прикладні наукові та науково-технічні розробки, виконання робіт за державними цільовими програмами і державним замовленням у сфері гідрометеорології, підготовка наукових кадрів</t>
  </si>
  <si>
    <t>Прикладні дослідження та розробки, підготовка наукових кадрів у сфері промислової безпеки та охорони праці</t>
  </si>
  <si>
    <t>3209030</t>
  </si>
  <si>
    <t>Прикладні наукові та науково-технічні розробки, виконання робіт за державними цільовими програмами і державним замовленням у сфері цивільного захисту та пожежної безпеки, підготовка наукових кадрів</t>
  </si>
  <si>
    <t>3506080</t>
  </si>
  <si>
    <t>Створення багатофункціональної комплексної системи "Електронна митниця"</t>
  </si>
  <si>
    <t>3601800</t>
  </si>
  <si>
    <t>Апарат Державної служби України з контролю за наркотиками</t>
  </si>
  <si>
    <t>Забезпечення діяльності Національного центру обліку викидів парникових газів</t>
  </si>
  <si>
    <t>Адміністрація Державної служби спеціального зв'язку та захисту інформації України</t>
  </si>
  <si>
    <t>Будівництво (придбання) житла для осіб рядового і начальницького складу Державної служби спеціального зв'язку та захисту інформації України</t>
  </si>
  <si>
    <t>6651010</t>
  </si>
  <si>
    <t>6731080</t>
  </si>
  <si>
    <t>Створення та запровадження системи відеоспостереження на звичайних виборчих дільницях на постійній основі під час виборів народних депутатів України у 2012 році</t>
  </si>
  <si>
    <t>7851800</t>
  </si>
  <si>
    <t>8680000</t>
  </si>
  <si>
    <t>8681000</t>
  </si>
  <si>
    <t>8681010</t>
  </si>
  <si>
    <t>Керівництво та управління у сфері регуляторної політики та розвитку підприємництва</t>
  </si>
  <si>
    <t>8681030</t>
  </si>
  <si>
    <t>8681050</t>
  </si>
  <si>
    <t>Національне агентство з питань підготовки та проведення в Україні фінальної частини чемпіонату Європи 2012 року з футболу та реалізації інфраструктурних проектів</t>
  </si>
  <si>
    <t>555</t>
  </si>
  <si>
    <t>665</t>
  </si>
  <si>
    <t>868</t>
  </si>
  <si>
    <t>Код відомчої класифікації видатків та кредитування державного бюджету</t>
  </si>
  <si>
    <t xml:space="preserve">     віднесених на винних осіб  
</t>
  </si>
  <si>
    <t xml:space="preserve">   Інші джерела власних надходжень бюджетних установ</t>
  </si>
  <si>
    <t>Власні надходження бюджетних установ - перша група</t>
  </si>
  <si>
    <t>надходження бюджетних установ від додаткової (господарської) діяльності</t>
  </si>
  <si>
    <t>Власні надходження бюджетних установ - друга група</t>
  </si>
  <si>
    <t>Фінансовий результат за загальним фондом (профіцит “+”; дефіцит “-”)</t>
  </si>
  <si>
    <t xml:space="preserve">         у тому числі:
          плата за послуги, що надаються бюджетними установами згідно з їх основною діяльністю</t>
  </si>
  <si>
    <t xml:space="preserve">         надходження бюджетних установ від додаткової (господарської) діяльності</t>
  </si>
  <si>
    <t xml:space="preserve">         плата за оренду майна бюджетних установ</t>
  </si>
  <si>
    <t xml:space="preserve">         надходження бюджетних установ від реалізації в установленому порядку майна (крім нерухомого майна)</t>
  </si>
  <si>
    <t xml:space="preserve">         у тому числі:
         благодійні внески, гранти та дарунки</t>
  </si>
  <si>
    <t>кошти,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</si>
  <si>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 xml:space="preserve">         кошти,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</si>
  <si>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 xml:space="preserve">   у тому числі:
   уцінка</t>
  </si>
  <si>
    <t xml:space="preserve">   у тому числі
   уцінка</t>
  </si>
  <si>
    <t xml:space="preserve">         у тому числі:
         дебіторська</t>
  </si>
  <si>
    <t>Фінансовий результат за спеціальним фондом (профіцит “+”; дефіцит “-”)</t>
  </si>
  <si>
    <t xml:space="preserve">         у тому числі:
         поточні</t>
  </si>
  <si>
    <t>плата за оренду майна бюджетних установ</t>
  </si>
  <si>
    <t>у тому числі:
плата за послуги, що надаються бюджетними установами згідно з їх основною діяльністю</t>
  </si>
  <si>
    <t>у тому числі:
благодійні внески, гранти та дарунки</t>
  </si>
  <si>
    <r>
      <t xml:space="preserve">Періодичність: </t>
    </r>
    <r>
      <rPr>
        <b/>
        <u/>
        <sz val="8"/>
        <color indexed="8"/>
        <rFont val="Times New Roman"/>
        <family val="1"/>
        <charset val="204"/>
      </rPr>
      <t>річна</t>
    </r>
  </si>
  <si>
    <r>
      <t xml:space="preserve">Видатки та надання кредитів - </t>
    </r>
    <r>
      <rPr>
        <sz val="8"/>
        <color indexed="8"/>
        <rFont val="Times New Roman"/>
        <family val="1"/>
        <charset val="204"/>
      </rPr>
      <t xml:space="preserve"> усього</t>
    </r>
  </si>
  <si>
    <r>
      <t>у тому числі:</t>
    </r>
    <r>
      <rPr>
        <b/>
        <sz val="8"/>
        <color indexed="8"/>
        <rFont val="Times New Roman"/>
        <family val="1"/>
        <charset val="204"/>
      </rPr>
      <t xml:space="preserve">
Поточні видатки</t>
    </r>
  </si>
  <si>
    <t>Оплата праці і нарахування на заробітну плату</t>
  </si>
  <si>
    <t xml:space="preserve">Оплата праці </t>
  </si>
  <si>
    <t xml:space="preserve">  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</si>
  <si>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</si>
  <si>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</si>
  <si>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</si>
  <si>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Медикаменти та перев’язувальні матеріали</t>
  </si>
  <si>
    <t>Продукти харчування</t>
  </si>
  <si>
    <t>Оплата послуг (крім комунальних)</t>
  </si>
  <si>
    <t>Видатки та заходи спеціального призначення</t>
  </si>
  <si>
    <t xml:space="preserve">  Оплата водопостачання  та водовідведення</t>
  </si>
  <si>
    <t>Дослідження і розробки, окремі заходи по реалізації державних (регіональних) програм</t>
  </si>
  <si>
    <t xml:space="preserve">  Дослідження і розробки, окремі заходи розвитку по реалізації державних (регіональних) програм</t>
  </si>
  <si>
    <t xml:space="preserve">  Окремі заходи по реалізації державних (регіональних) програм, не віднесені до заходів розвитку</t>
  </si>
  <si>
    <t xml:space="preserve">Обслуговування боргових зобов’язань </t>
  </si>
  <si>
    <t xml:space="preserve">Обслуговування внутрішніх боргових зобов’язань </t>
  </si>
  <si>
    <t xml:space="preserve">Обслуговування зовнішніх боргових зобов’язань </t>
  </si>
  <si>
    <t>Поточні трансферти</t>
  </si>
  <si>
    <t>Поточні трансферти  урядам іноземних держав та міжнародним організаціям</t>
  </si>
  <si>
    <t>Соціальне забезпечення</t>
  </si>
  <si>
    <t>Виплата пенсій і допомоги</t>
  </si>
  <si>
    <t xml:space="preserve">Стипендії </t>
  </si>
  <si>
    <t>Інші виплати населенню</t>
  </si>
  <si>
    <t>Інші поточні видатки</t>
  </si>
  <si>
    <t>Капітальні видатки</t>
  </si>
  <si>
    <t>Капітальне будівництво (придбання) житла</t>
  </si>
  <si>
    <t xml:space="preserve"> Капітальне  будівництво (придбання) інших об’єктів </t>
  </si>
  <si>
    <t xml:space="preserve">  Капітальний ремонт житлового фонду (приміщень)</t>
  </si>
  <si>
    <r>
      <t xml:space="preserve">  </t>
    </r>
    <r>
      <rPr>
        <sz val="8"/>
        <color indexed="8"/>
        <rFont val="Times New Roman"/>
        <family val="1"/>
        <charset val="204"/>
      </rPr>
      <t>Реконструкція житлового фонду (приміщень)</t>
    </r>
  </si>
  <si>
    <r>
      <t xml:space="preserve">  </t>
    </r>
    <r>
      <rPr>
        <sz val="8"/>
        <color indexed="8"/>
        <rFont val="Times New Roman"/>
        <family val="1"/>
        <charset val="204"/>
      </rPr>
      <t>Реконструкція та реставрація  інших об’єктів</t>
    </r>
  </si>
  <si>
    <r>
      <t xml:space="preserve">  </t>
    </r>
    <r>
      <rPr>
        <sz val="8"/>
        <color indexed="8"/>
        <rFont val="Times New Roman"/>
        <family val="1"/>
        <charset val="204"/>
      </rPr>
      <t>Реставрація пам’яток культури, історії та архітектури</t>
    </r>
  </si>
  <si>
    <t>Придбання землі  та нематеріальних активів</t>
  </si>
  <si>
    <t>Капітальні трансферти  урядам іноземних держав та міжнародним організаціям</t>
  </si>
  <si>
    <t>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розміщення на них інших об’єктів нерухомого майна, що перебувають у приватній власності фізичних або юридичних осіб</t>
  </si>
  <si>
    <t>Поточні видатки</t>
  </si>
  <si>
    <t>Зареєстровані бюджетні фінансові
зобов’язання на кінець
звітного періоду (року)</t>
  </si>
  <si>
    <r>
      <t xml:space="preserve">Видатки - </t>
    </r>
    <r>
      <rPr>
        <sz val="10"/>
        <color indexed="8"/>
        <rFont val="Times New Roman"/>
        <family val="1"/>
        <charset val="204"/>
      </rPr>
      <t>усього на утримання установи</t>
    </r>
  </si>
  <si>
    <r>
      <rPr>
        <sz val="8"/>
        <color indexed="8"/>
        <rFont val="Times New Roman"/>
        <family val="1"/>
        <charset val="204"/>
      </rPr>
      <t>у тому числ</t>
    </r>
    <r>
      <rPr>
        <b/>
        <sz val="8"/>
        <color indexed="8"/>
        <rFont val="Times New Roman"/>
        <family val="1"/>
        <charset val="204"/>
      </rPr>
      <t>і: 
Поточні  видатки</t>
    </r>
  </si>
  <si>
    <t xml:space="preserve">Нарахування на  оплату праці </t>
  </si>
  <si>
    <t>Оплата комунальних послуг та енергоносіїв</t>
  </si>
  <si>
    <t>Обслуговування боргових зобов’язань</t>
  </si>
  <si>
    <r>
      <t>Придбання основного капіталу</t>
    </r>
    <r>
      <rPr>
        <vertAlign val="superscript"/>
        <sz val="8"/>
        <color indexed="8"/>
        <rFont val="Times New Roman"/>
        <family val="1"/>
        <charset val="204"/>
      </rPr>
      <t>1</t>
    </r>
  </si>
  <si>
    <t xml:space="preserve"> Капітальне будівництво (придбання) житла</t>
  </si>
  <si>
    <t xml:space="preserve">   Капітальне  будівництво (придбання) інших об’єктів </t>
  </si>
  <si>
    <r>
      <t xml:space="preserve">  </t>
    </r>
    <r>
      <rPr>
        <sz val="8"/>
        <color indexed="8"/>
        <rFont val="Times New Roman"/>
        <family val="1"/>
        <charset val="204"/>
      </rPr>
      <t>Реконструкція та реставрація інших об’єктів</t>
    </r>
  </si>
  <si>
    <t>   з них будівельні матеріали для
   поточного і капітального ремонту </t>
  </si>
  <si>
    <r>
      <t>   з них:
   </t>
    </r>
    <r>
      <rPr>
        <i/>
        <sz val="12"/>
        <color indexed="8"/>
        <rFont val="Times New Roman"/>
        <family val="1"/>
        <charset val="204"/>
      </rPr>
      <t>дорогоцінні метали </t>
    </r>
  </si>
  <si>
    <r>
      <t xml:space="preserve">Періодичність: </t>
    </r>
    <r>
      <rPr>
        <u/>
        <sz val="8"/>
        <color indexed="8"/>
        <rFont val="Times New Roman"/>
        <family val="1"/>
        <charset val="204"/>
      </rPr>
      <t>рiчна</t>
    </r>
  </si>
  <si>
    <t>№ 
з/п</t>
  </si>
  <si>
    <t>про залишки коштів на інших поточних рахунках в установах банків</t>
  </si>
  <si>
    <t xml:space="preserve">     з неї:
матеріали передано до суду, ведеться позовна робота</t>
  </si>
  <si>
    <t>Асигнувань спрямовано менше, ніж визначено плановими показниками</t>
  </si>
  <si>
    <t>Призупинення операцій за рішенням судових, контролюючих органів</t>
  </si>
  <si>
    <t>Відновлення заборгованості згідно з рішеннями контролюючих та судових органів</t>
  </si>
  <si>
    <t>Інше</t>
  </si>
  <si>
    <t xml:space="preserve"> Видатки та заходи спеціального призначення</t>
  </si>
  <si>
    <t>Поточні трансферти  урядам іноземних держав  та міжнародним організаціям</t>
  </si>
  <si>
    <t>Довідка
про спрямування обсягів власних надходжень, які перевищують відповідні витрати, затверджені
законом про Державний бюджет України (рішенням про місцевий бюджет),</t>
  </si>
  <si>
    <t>Зареєстровані бюджетні фінансові зобов’язання на кінець звітного періоду (року)</t>
  </si>
  <si>
    <t>Дослідження і розробки,  окремі заходи по реалізації державних (регіональних) програм</t>
  </si>
  <si>
    <t>Фундаментальні і прикладні розробки та дослідження у сфері державного управління, стратегічних проблем внутрішньої і зовнішньої політики та з питань посередництва і примирення при вирішенні колективних трудових спорів (конфліктів)</t>
  </si>
  <si>
    <t>Фінансова підтримка Національного камерного ансамблю "Київські солісти", Національного культурно-мистецького та музейного комплексу "Мистецький арсенал", інформаційного бюлетеня "Офіційний вісник Президента України"</t>
  </si>
  <si>
    <t>Здійснення правосуддя апеляційними загальними судами</t>
  </si>
  <si>
    <t>Здійснення правосуддя місцевими загальними судами</t>
  </si>
  <si>
    <t>Організація спеціальної підготовки кандидатів на посаду судді, підготовка суддів та працівників апарату судів Національною школою суддів України</t>
  </si>
  <si>
    <t>Здійснення прокурорсько-слідчої діяльності, підготовка та підвищення кваліфікації кадрів прокуратури</t>
  </si>
  <si>
    <t>Державна підтримка будівництва вугле- та торфодобувних підприємств, технічне переоснащення зазначених підприємств</t>
  </si>
  <si>
    <t>1101340</t>
  </si>
  <si>
    <t>Заходи по передачі об'єктів соціальної інфраструктури, які перебувають на балансі вугледобувних підприємств, у комунальну власність</t>
  </si>
  <si>
    <t>Будівництво енергоблоків атомних, гідроакумулюючих, інших електростанцій, теплоелектроцентралей, будівництво та реконструкція ліній електропередачі та підстанцій</t>
  </si>
  <si>
    <t>Розробка впровадження комплексної інформаційної системи Міністерства культури України</t>
  </si>
  <si>
    <t>1811140</t>
  </si>
  <si>
    <t>1901070</t>
  </si>
  <si>
    <t>Розвиток комплексної системи електронного документообігу та створення інформаційно-аналітичної системи обліку лісових ресурсів</t>
  </si>
  <si>
    <t>Повернення коштів, наданих з державного бюджету для кредитування окремих категорій громадян, які відповідно до чинного законодавства мають право на отримання таких кредитів на будівництво (придбання) житла, та науково-педагогічних і педагогічних працівни</t>
  </si>
  <si>
    <t>Заходи з легалізації комп'ютерних програм, що використовуються в органах виконавчої влади</t>
  </si>
  <si>
    <t>Діагностика і лікування захворювань  із впровадженням експериментальних та нових медичних технологій у закладах охорони здоров'я науково-дослідних установ та  вищих навчальних медичних закладах Міністерства охорони здоров'я України</t>
  </si>
  <si>
    <t>2304020</t>
  </si>
  <si>
    <t>2305020</t>
  </si>
  <si>
    <t>Субвенція з державного бюджету місцевим бюджетам на підтримку реформування системи охорони здоров'я у Вінницькій, Дніпропетровській, Донецькій областях та м. Києві</t>
  </si>
  <si>
    <t>2311350</t>
  </si>
  <si>
    <t>Субвенція з державного бюджету місцевим бюджетам на часткове відшкодування вартості лікарських засобів для лікування осіб з гіпертонічною хворобою</t>
  </si>
  <si>
    <t>2311360</t>
  </si>
  <si>
    <t>Субвенція з державного бюджету обласному бюджету Харківської області на придбання лікарських засобів та виробів медичного призначення для Обласної клінічної лікарні - центру екстреної медичної допомоги та медицини катастроф</t>
  </si>
  <si>
    <t>2311370</t>
  </si>
  <si>
    <t>Субвенція з державного бюджету міському бюджету міста Києва на забезпечення функціонування Центру ядерної медицини Київського міського клінічного онкологічного центру</t>
  </si>
  <si>
    <t>2311380</t>
  </si>
  <si>
    <t>Субвенція з державного бюджету місцевим бюджетам на придбання медичного обладнання та  автотранспорту для закладів охорони здоров'я </t>
  </si>
  <si>
    <t>2311390</t>
  </si>
  <si>
    <t>Підвищення кваліфікації та перепідготовка у сфері екології та природних ресурсів, підготовка наукових та науково-педагогічних кадрів</t>
  </si>
  <si>
    <t>2401480</t>
  </si>
  <si>
    <t>Фінансове забезпечення цільових проектів екологічної модернізації підприємств</t>
  </si>
  <si>
    <t>Повернення коштів в частині відшкодування вартості сільськогосподарської техніки, переданої суб'єктам господарювання на умовах фінансового лізингу</t>
  </si>
  <si>
    <t>2806140</t>
  </si>
  <si>
    <t>Придбання сільськогосподарської техніки на умовах фінансового лізингу та заходи по операціях фінансового лізингу</t>
  </si>
  <si>
    <t>2806150</t>
  </si>
  <si>
    <t>Кошти, що надійдуть в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сільгоспвиробникам та іншим суб'єктам господарюван</t>
  </si>
  <si>
    <t>2806160</t>
  </si>
  <si>
    <t>Ремонт сільськогосподарської техніки та обладнання для агропромислового комплексу, що вилучені з фінансового лізингу у лізингоотримувачів, визначених банкрутами або такими, що порушили договір лізингу</t>
  </si>
  <si>
    <t>2806220</t>
  </si>
  <si>
    <t>Повернення коштів у частині відшкодування вартості сільськогосподарської техніки, переданої суб'єктам господарювання на умовах фінансового лізингу</t>
  </si>
  <si>
    <t>2806230</t>
  </si>
  <si>
    <t>2806240</t>
  </si>
  <si>
    <t>Збільшення статутного фонду НАК "Украгролізинг" для придбання сільськогосподарської техніки, обладнання та племінної худоби</t>
  </si>
  <si>
    <t>2806250</t>
  </si>
  <si>
    <t>Кошти, що надійдуть у рахунок погашення заборгованості за кредитами, залученими державою або під державні гарантії і наданими для закупівлі сільськогосподарської техніки іноземного виробництва, переданої сільгосптоваровиробникам та іншим суб'єктам господ</t>
  </si>
  <si>
    <t>Державна інспекція сільського господарства України</t>
  </si>
  <si>
    <t>Здійснення державного контролю у галузі сільського господарства</t>
  </si>
  <si>
    <t>Організація та регулювання діяльності установ в системі Державної інспекції сільського господарства України</t>
  </si>
  <si>
    <t>Національний університет біоресурсів і природокористування</t>
  </si>
  <si>
    <t>Фундаментальні дослідження Національного університету біоресурсів і природокористування у сфері сільськогосподарських наук</t>
  </si>
  <si>
    <t>Прикладні розробки Національного університету біоресурсів і природокористування у сфері сільськогосподарських наук</t>
  </si>
  <si>
    <t>2809080</t>
  </si>
  <si>
    <t>Апарат Державної служби статистики України</t>
  </si>
  <si>
    <t>Міністерство інфраструктури України</t>
  </si>
  <si>
    <t>Апарат Міністерства інфраструктури України</t>
  </si>
  <si>
    <t>Загальне керівництво та управління у сфері інфраструктури</t>
  </si>
  <si>
    <t>Прикладні наукові та науково-технічні розробки, виконання робіт за державними цільовими програмами і державним замовленням у сфері розвитку національної транспортної мережі та туризму</t>
  </si>
  <si>
    <t>3101070</t>
  </si>
  <si>
    <t>Підвищення кваліфікації державних службовців п'ятої - сьомої категорій у сфері транспорту</t>
  </si>
  <si>
    <t>3101120</t>
  </si>
  <si>
    <t>Придбання літаків АН-148 через державне лізингове підприємство</t>
  </si>
  <si>
    <t>3101130</t>
  </si>
  <si>
    <t>Створення навчально-тренувального центру підготовки авіаційного персоналу літака АН-148 на ДП "Лізингтехтранс"</t>
  </si>
  <si>
    <t>3101140</t>
  </si>
  <si>
    <t>Будівництво залізнично-автомобільного мостового переходу через р. Дніпро у м. Києві</t>
  </si>
  <si>
    <t>3101150</t>
  </si>
  <si>
    <t>Будівництво та розвиток мережі метрополітенів</t>
  </si>
  <si>
    <t>Прикладні розробки у сфері розвитку туризму</t>
  </si>
  <si>
    <t>Фінансова підтримка розвитку туризму</t>
  </si>
  <si>
    <t>3101700</t>
  </si>
  <si>
    <t>Запобігання можливому затопленню територій внаслідок льодоходу, повені та паводків у 2010 році</t>
  </si>
  <si>
    <t>3101810</t>
  </si>
  <si>
    <t>Проектування робіт по будівництву транспортного переходу через Керченську протоку</t>
  </si>
  <si>
    <t>Державна інспекція України з безпеки на наземному транспорті</t>
  </si>
  <si>
    <t>Здійснення державного контролю з питань безпеки на наземному транспорті</t>
  </si>
  <si>
    <t>Державна інспекція України з безпеки на морському та річковому транспорті</t>
  </si>
  <si>
    <t>Здійснення державного контролю з питань безпеки на морському та річковому транспорті</t>
  </si>
  <si>
    <t>3103070</t>
  </si>
  <si>
    <t>Реконструкція , модернізація та придбання спеціального флоту для використання на внутрішніх водних шляхах</t>
  </si>
  <si>
    <t>Забезпечення функціонування національної системи пошуку і рятування в морському пошуково-рятувальному районі України</t>
  </si>
  <si>
    <t>Державна адміністрація залізничного транспорту</t>
  </si>
  <si>
    <t>Методичне забезпечення діяльності вищих навчальних закладів Державної адміністрації залізничного транспорту</t>
  </si>
  <si>
    <t>Медичне обслуговування працівників та пасажирів залізничного транспорту</t>
  </si>
  <si>
    <t>Створення банків крові та її компонентів для лікування працівників залізничного транспорту</t>
  </si>
  <si>
    <t>Амбулаторно-поліклінічне обслуговування працівників та пасажирів залізничного транспорту</t>
  </si>
  <si>
    <t>Забезпечення діяльності Державної спеціальної служби транспорту</t>
  </si>
  <si>
    <t>3105020</t>
  </si>
  <si>
    <t>Державне агентство автомобільних доріг України</t>
  </si>
  <si>
    <t>3106060</t>
  </si>
  <si>
    <t>Спецоб'єкти</t>
  </si>
  <si>
    <t>3106080</t>
  </si>
  <si>
    <t>Компенсація витрат УДППЗ "Укрпошта", пов'язаних з наданням послуг на пільгових умовах</t>
  </si>
  <si>
    <t>3107030</t>
  </si>
  <si>
    <t>3107050</t>
  </si>
  <si>
    <t>3107060</t>
  </si>
  <si>
    <t>3107070</t>
  </si>
  <si>
    <t>3107080</t>
  </si>
  <si>
    <t>3107090</t>
  </si>
  <si>
    <t>3107100</t>
  </si>
  <si>
    <t>Будівництво та облаштування функціональних зон на території, прилеглій до стадіону Національного спортивного комплексу "Олімпійський"</t>
  </si>
  <si>
    <t>3107110</t>
  </si>
  <si>
    <t>3107120</t>
  </si>
  <si>
    <t>3107130</t>
  </si>
  <si>
    <t>3107140</t>
  </si>
  <si>
    <t>3107150</t>
  </si>
  <si>
    <t>3107160</t>
  </si>
  <si>
    <t>3107170</t>
  </si>
  <si>
    <t>3107180</t>
  </si>
  <si>
    <t>3107190</t>
  </si>
  <si>
    <t>3107200</t>
  </si>
  <si>
    <t>3107210</t>
  </si>
  <si>
    <t>Будівництво, реконструкція, капітальний ремонт мереж і споруд централізованого водопостачання і водовідведення у містах, в яких відбуватимуться матчі чемпіонату</t>
  </si>
  <si>
    <t>3107250</t>
  </si>
  <si>
    <t>3107260</t>
  </si>
  <si>
    <t>Будівництво спортивних споруд з штучним льодом відповідно до Державної цільової соціальної програми "Хокей України"</t>
  </si>
  <si>
    <t>3107270</t>
  </si>
  <si>
    <t>Капітальний ремонт (перша черга), технічне переоснащення інженерних та функціональних систем, поточний ремонт приміщень і територій Палацу спорту в м. Києві</t>
  </si>
  <si>
    <t>Державна авіаційна служба України</t>
  </si>
  <si>
    <t>Керівництво та управління у сфері авіаційного транспорту</t>
  </si>
  <si>
    <t>Медичне обслуговування та сертифікація льотно-диспетчерського складу працівників авіаційного транспорту та надання первинної медичної допомоги пасажирам</t>
  </si>
  <si>
    <t>Передпольотний та передзмінний контроль льотно-диспетчерського складу працівників авіаційного транспорту та надання первинної медичної допомоги пасажирам</t>
  </si>
  <si>
    <t>Придбання повітряних суден</t>
  </si>
  <si>
    <t>3108060</t>
  </si>
  <si>
    <t>3108070</t>
  </si>
  <si>
    <t>Придбання літаків на умовах фінансового лізингу</t>
  </si>
  <si>
    <t>3108830</t>
  </si>
  <si>
    <t>Будівництво, реконструкція та ремонт аеропортів державної і комунальної власності</t>
  </si>
  <si>
    <t>3109000</t>
  </si>
  <si>
    <t>Державне агентство України з туризму та курортів</t>
  </si>
  <si>
    <t>3109010</t>
  </si>
  <si>
    <t>Керівництво та управління у сфері туризму та курортів</t>
  </si>
  <si>
    <t>3109020</t>
  </si>
  <si>
    <t>Фінансова підтримка розвитку туризму, створення умов безпеки туристів, розбудови туристичної інфраструктури міжнародних транспортних коридорів та магістралей в Україні</t>
  </si>
  <si>
    <t>Апарат Державного агентства автомобільних доріг України</t>
  </si>
  <si>
    <t>Керівництво та управління у сфері будівництва, ремонту та утримання автомобільних доріг</t>
  </si>
  <si>
    <t>3111600</t>
  </si>
  <si>
    <t>Розвиток автомагістралей та реформа дорожнього сектору</t>
  </si>
  <si>
    <t>3120000</t>
  </si>
  <si>
    <t>Міністерство інфраструктури України (загальнодержавні витрати)</t>
  </si>
  <si>
    <t>3121000</t>
  </si>
  <si>
    <t>3121020</t>
  </si>
  <si>
    <t>Субвенція з державного бюджету місцевим бюджетам на  будівництво та розвиток мережі метрополітенів</t>
  </si>
  <si>
    <t>Державне агентство автомобільних доріг України (загальнодержавні витрати)</t>
  </si>
  <si>
    <t>Субвенція з державного бюджету місцевим бюджетам на будівництво, реконструкцію, ремонт та утримання вулиць і доріг комунальної власності у населених пунктах</t>
  </si>
  <si>
    <t>Міністерство надзвичайних ситуацій України</t>
  </si>
  <si>
    <t>Апарат Міністерства надзвичайних ситуацій України</t>
  </si>
  <si>
    <t>Керівництво та управління у сфері надзвичайних ситуацій</t>
  </si>
  <si>
    <t>3201030</t>
  </si>
  <si>
    <t>Створення оперативного резерву для забезпечення ліквідації надзвичайних ситуацій</t>
  </si>
  <si>
    <t>Авіаційні роботи з пошуку і рятування</t>
  </si>
  <si>
    <t>Гідрометеорологічна діяльність</t>
  </si>
  <si>
    <t>3201090</t>
  </si>
  <si>
    <t>Проведення розрахунків з міжнародними експертами за надання юридичних послуг</t>
  </si>
  <si>
    <t>Забезпечення житлом громадян, які постраждали внаслідок Чорнобильської катастрофи</t>
  </si>
  <si>
    <t>3201270</t>
  </si>
  <si>
    <t>Розвиток та супроводження Урядової інформаційно-аналітичної системи з питань надзвичайних ситуацій</t>
  </si>
  <si>
    <t>Забезпечення діяльності сил цивільного захисту</t>
  </si>
  <si>
    <t>3201290</t>
  </si>
  <si>
    <t>Заходи щодо ліквідації наслідків надзвичайної ситуації на території Мелітопольського району Запорізької області</t>
  </si>
  <si>
    <t>Медичне забезпечення та санаторно-курортне лікування працівників, військовослужбовців та осіб рядового і начальницького складу Міністерства надзвичайних ситуацій України та членів їх сімей, здійснення санітарних та протиепідемічних заходів</t>
  </si>
  <si>
    <t>3201310</t>
  </si>
  <si>
    <t>Експертно-аналітичне супроводження та моніторинг наукових проектів з екологічної безпеки</t>
  </si>
  <si>
    <t>Прикладні дослідження і розробки та науково-дослідні роботи у сфері цивільного захисту і пожежної безпеки</t>
  </si>
  <si>
    <t>Знешкодження вибухонебезпечних предметів, що залишилися з часів Другої світової війни в районі міст Севастополя та Керчі</t>
  </si>
  <si>
    <t>Підготовка кадрів у сфері цивільного захисту</t>
  </si>
  <si>
    <t>3201390</t>
  </si>
  <si>
    <t>Створення та впровадження системи екстреної допомоги населенню за єдиним телефонним номером 112</t>
  </si>
  <si>
    <t>Матеріально-технічне забезпечення мобільного госпіталю</t>
  </si>
  <si>
    <t>3201440</t>
  </si>
  <si>
    <t>Пошук та знешкодження залишків хімічної зброї, затопленої у виключній (морській) економічній зоні України</t>
  </si>
  <si>
    <t>3201450</t>
  </si>
  <si>
    <t>Будівництво (придбання) житла для військовослужбовців, осіб рядового і начальницького складу Міністерства України з питань надзвичайних ситуацій та у справах захисту населення від наслідків Чорнобильської катастрофи</t>
  </si>
  <si>
    <t>Аварійно-рятувальні заходи на загальнодержавному і регіональному рівнях при надзвичайних ситуаціях</t>
  </si>
  <si>
    <t>3201470</t>
  </si>
  <si>
    <t>Реалізація комплексної програми розвитку системи зв'язку, оповіщення та інформатизації Міністерства України з питань надзвичайних ситуацій та у справах захисту населення від наслідків Чорнобильської катастрофи</t>
  </si>
  <si>
    <t>3201490</t>
  </si>
  <si>
    <t>Придбання пожежної техніки та обладнання вітчизняного виробництва</t>
  </si>
  <si>
    <t>3201510</t>
  </si>
  <si>
    <t>Ліквідація наслідків надзвичайної ситуації на території військової частини А0829 (м. Лозова Харківської області)</t>
  </si>
  <si>
    <t>3201540</t>
  </si>
  <si>
    <t>Придбання спеціальної аварійно-рятувальної, пожежної техніки та обладнання, в тому числі авіаційної техніки</t>
  </si>
  <si>
    <t>3201580</t>
  </si>
  <si>
    <t>Державне агентство України з управління зоною відчуження</t>
  </si>
  <si>
    <t>Керівництво та управління діяльністю у зоні відчуження</t>
  </si>
  <si>
    <t>Будівництво пускового комплексу "Вектор" та експлуатація його об'єктів</t>
  </si>
  <si>
    <t>Комплексне медико-санітарне забезпечення та лікування онкологічних захворювань із застосуванням високовартісних медичних технологій громадян, які постраждали внаслідок Чорнобильської катастрофи</t>
  </si>
  <si>
    <t>Радіологічний захист населення та екологічне оздоровлення території, що зазнала радіоактивного забруднення</t>
  </si>
  <si>
    <t>Наукове забезпечення робіт та інформаційні системи щодо ліквідації наслідків Чорнобильської катастрофи</t>
  </si>
  <si>
    <t>Здійснення заходів громадськими організаціями по соціальному захисту громадян, які постраждали внаслідок Чорнобильської катастрофи</t>
  </si>
  <si>
    <t>Підтримка екологічно безпечного стану у зонах відчуження і безумовного (обов'язкового) відселення</t>
  </si>
  <si>
    <t>Підтримка у безпечному стані енергоблоків та об'єкта "Укриття" та заходи щодо підготовки до зняття з експлуатації Чорнобильської АЕС</t>
  </si>
  <si>
    <t>Заходи щодо підготовки до зняття з експлуатації атомних блоків та поводження з відпрацьованим ядерним паливом та радіоактивними відходами на Чорнобильській АЕС</t>
  </si>
  <si>
    <t>3204000</t>
  </si>
  <si>
    <t>Державна спеціальна (воєнізована) аварійно-рятувальна служба</t>
  </si>
  <si>
    <t>3208000</t>
  </si>
  <si>
    <t>Державна служба гірничого нагляду та промислової безпеки України</t>
  </si>
  <si>
    <t>Керівництво та управління у сфері гірничого нагляду та промислової безпеки</t>
  </si>
  <si>
    <t>3208020</t>
  </si>
  <si>
    <t>Підвищення кваліфікації кадрів у сфері промислової безпеки та наглядової діяльності</t>
  </si>
  <si>
    <t>Фінансування проектів, пов'язаних з підвищенням техніки безпеки шахт шляхом впровадження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 та проектів моде</t>
  </si>
  <si>
    <t>3208060</t>
  </si>
  <si>
    <t>Створення Центру навчання теоретичним та практичним знанням з роботи уніфікованих телекомунікаційних систем диспетчерського контролю та автоматизованого керування гірничими машинами і технологічними комплексами (УТАС)</t>
  </si>
  <si>
    <t>Державна інспекція техногенної безпеки України</t>
  </si>
  <si>
    <t>Керівництво та управління у сфері техногенної безпеки</t>
  </si>
  <si>
    <t>3209020</t>
  </si>
  <si>
    <t>Забезпечення діяльності підрозділів техногенної безпеки</t>
  </si>
  <si>
    <t>Міністерство надзвичайних ситуацій України (загальнодержавні витрати)</t>
  </si>
  <si>
    <t>Субвенція з державного бюджету міському бюджету міста Жовті Води на виконання заходів щодо радіаційного та соціального захисту населення міста Жовті Води</t>
  </si>
  <si>
    <t>3211060</t>
  </si>
  <si>
    <t>Субвенція з державного бюджету місцевим бюджетам для проведення заходів по ліквідації наслідків стихійного лиха</t>
  </si>
  <si>
    <t>Міністерство фінансів України</t>
  </si>
  <si>
    <t>Апарат Міністерства фінансів України</t>
  </si>
  <si>
    <t>Керівництво та управління у сфері фінансів</t>
  </si>
  <si>
    <t>Створення автоматизованої інформаційно-аналітичної системи фінансових і фіскальних органів</t>
  </si>
  <si>
    <t>Прикладні наукові розробки у сфері розвитку державних фінансів</t>
  </si>
  <si>
    <t>Підвищення кваліфікації кадрів фінансової системи</t>
  </si>
  <si>
    <t>Функціонування Музею коштовного і декоративного каміння</t>
  </si>
  <si>
    <t>3501080</t>
  </si>
  <si>
    <t>Фінансова підтримка журналу "Фінанси України"</t>
  </si>
  <si>
    <t>Підтримка культурно-оздоровчих та соціальних заходів фінансової системи</t>
  </si>
  <si>
    <t>Наукове і науково-методичне забезпечення у сфері виробництва і використання дорогоцінного і напівдорогоцінного каміння та забезпечення виробничих та соціально-культурних потреб у дорогоцінних металах і дорогоцінному камінні</t>
  </si>
  <si>
    <t>Підготовка наукових кадрів у сфері фінансів</t>
  </si>
  <si>
    <t>Прикладні наукові розробки, наукове забезпечення пріоритетних напрямів фінансово-бюджетної політики, підготовка наукових кадрів у сфері фінансів</t>
  </si>
  <si>
    <t>3501130</t>
  </si>
  <si>
    <t>Внески до міжнародних організацій</t>
  </si>
  <si>
    <t>3501160</t>
  </si>
  <si>
    <t>Заходи щодо поступової компенсації громадянам втрат від знецінення грошових заощаджень</t>
  </si>
  <si>
    <t>Обслуговування зовнішнього державного боргу</t>
  </si>
  <si>
    <t>3501190</t>
  </si>
  <si>
    <t>Оплата послуг юридичних осіб, які залучаються для стягнення простроченої заборгованості перед державою за кредитами, залученими державою або під державні гарантії, та бюджетними позичками, а також банкрутством позичальника</t>
  </si>
  <si>
    <t>Науково-методичне забезпечення у сфері виробництва і використання дорогоцінного і напівдорогоцінного каміння</t>
  </si>
  <si>
    <t>3501250</t>
  </si>
  <si>
    <t>Збільшення статутного капіталу ВАТ "Державний ощадний банк"</t>
  </si>
  <si>
    <t>3501260</t>
  </si>
  <si>
    <t>Збільшення статутного капіталу ВАТ "Державний експортно-імпортний банк"</t>
  </si>
  <si>
    <t>3501270</t>
  </si>
  <si>
    <t>Поповнення статутного капіталу Державної іпотечної установи</t>
  </si>
  <si>
    <t>3501320</t>
  </si>
  <si>
    <t>Реалізація інвестиційних проектів соціально-економічного розвитку м. Києва</t>
  </si>
  <si>
    <t>Заходи по імплементації Бюджетного та Податкового кодексів</t>
  </si>
  <si>
    <t>3501380</t>
  </si>
  <si>
    <t>3501400</t>
  </si>
  <si>
    <t>Поповнення Фонду гарантування вкладів фізичних осіб</t>
  </si>
  <si>
    <t>Заходи щодо організації функціонування на Поліграфкомбінаті "Україна" обладнання з персоніфікації бланків паспорта громадянина України для виїзду за кордон</t>
  </si>
  <si>
    <t>Створення єдиної інформаційно-аналітичної системи обліку та управління коштами соціальної сфери та пенсійного забезпечення і запровадження електронної соціальної картки</t>
  </si>
  <si>
    <t>3501440</t>
  </si>
  <si>
    <t>Оплата послуг радника та проведення заходів, пов'язаних з продажем пакетів акцій банків, що належать державі у статутному капіталі банків, у капіталізації яких взяла участь держава</t>
  </si>
  <si>
    <t>3501610</t>
  </si>
  <si>
    <t>Заходи щодо розвитку фінансового сектора та управління Проектом</t>
  </si>
  <si>
    <t>Модернізація, удосконалення та раціоналізація  механізмів збору даних для статистики державних фінансів</t>
  </si>
  <si>
    <t>Забезпечення діяльності Наглядової Ради по впровадженню проекту модернізації податкових інспекцій</t>
  </si>
  <si>
    <t>3501650</t>
  </si>
  <si>
    <t>Надання кредитів в рамках Проекту "Розширення доступу до ринків фінансових послуг"</t>
  </si>
  <si>
    <t>Модернізація державних фінансів</t>
  </si>
  <si>
    <t>3501670</t>
  </si>
  <si>
    <t>3501700</t>
  </si>
  <si>
    <t>Державна пробірна служба України</t>
  </si>
  <si>
    <t>Керівництво та управління у сфері пробірного контролю</t>
  </si>
  <si>
    <t>Наукове забезпечення у сфері пробірного контролю</t>
  </si>
  <si>
    <t>Державна казначейська служба України</t>
  </si>
  <si>
    <t>Керівництво та управління у сфері казначейського обслуговування</t>
  </si>
  <si>
    <t>Підвищення кваліфікації працівників органів Державної казначейської служби України</t>
  </si>
  <si>
    <t>Відшкодування шкоди, завданої громадянинові незаконними діями органів дізнання, досудового слідства, прокуратури і суду, відшкодування громадянинові вартості конфіскованого та безхазяйного майна стягнутого в дохід держави, відшкодування шкоди, завданої ф</t>
  </si>
  <si>
    <t>Забезпечення органів Державної казначейської служби України приміщеннями</t>
  </si>
  <si>
    <t>Державна фінансова інспекція України</t>
  </si>
  <si>
    <t>Керівництво та управління у сфері контролю за витрачанням бюджетних коштів</t>
  </si>
  <si>
    <t>Підвищення кваліфікації працівників Державної фінансової інспекції України</t>
  </si>
  <si>
    <t>3505040</t>
  </si>
  <si>
    <t>Проведення міжнародного аудиту державних банків, ефективності використання державних коштів, отриманих під час капіталізації державою банків, перевірка фінансово-господарської діяльності Фонду соціального страхування з тимчасової втрати працездатності, Ф</t>
  </si>
  <si>
    <t>3505700</t>
  </si>
  <si>
    <t>Державна митна служба України</t>
  </si>
  <si>
    <t>Керівництво та управління у сфері митної справи</t>
  </si>
  <si>
    <t>3506020</t>
  </si>
  <si>
    <t>Розбудова та модернізація об'єктів митної системи</t>
  </si>
  <si>
    <t>Підвищення кваліфікації працівників органів державної митної служби</t>
  </si>
  <si>
    <t>Прикладні дослідження і розробки у сфері митної служби</t>
  </si>
  <si>
    <t>3506060</t>
  </si>
  <si>
    <t>3506070</t>
  </si>
  <si>
    <t>Впровадження системи захисту транзитних переміщень</t>
  </si>
  <si>
    <t>Державна податкова служба України</t>
  </si>
  <si>
    <t>Керівництво та управління у сфері контролю за дотриманням та виконанням податкового законодавства</t>
  </si>
  <si>
    <t>Прикладні розробки у сфері оподаткування, фінансового права та діяльності податкової служби</t>
  </si>
  <si>
    <t>Підготовка кадрів та підвищення кваліфікації Національним університетом державної податкової служби</t>
  </si>
  <si>
    <t>Підвищення кваліфікації керівних кадрів та працівників органів державної податкової служби</t>
  </si>
  <si>
    <t>Підвищення кваліфікації працівників органів податкової служби</t>
  </si>
  <si>
    <t>3507080</t>
  </si>
  <si>
    <t>Модернізація податкової служби</t>
  </si>
  <si>
    <t>3509000</t>
  </si>
  <si>
    <t>Державна служба фінансового моніторингу України</t>
  </si>
  <si>
    <t>3509010</t>
  </si>
  <si>
    <t>Керівництво та управління у сфері фінансового моніторингу</t>
  </si>
  <si>
    <t>3509020</t>
  </si>
  <si>
    <t>Перепідготовка та підвищення кваліфікації у сфері боротьби з легалізацією (відмиванням) доходів, одержаних злочинним шляхом, і фінансуванням тероризму</t>
  </si>
  <si>
    <t>3509800</t>
  </si>
  <si>
    <t>Здійснення капітального ремонту будинку по вул.Білоруській,24</t>
  </si>
  <si>
    <t>Міністерство фінансів України (загальнодержавні витрати)</t>
  </si>
  <si>
    <t>Резервний фонд</t>
  </si>
  <si>
    <t>Додаткові дотації з державного бюджету місцевим бюджетам</t>
  </si>
  <si>
    <t>3511070</t>
  </si>
  <si>
    <t>Субвенція з державного бюджету місцевим бюджетам на придбання медичного автотранспорту та обладнання для закладів охорони здоров'я</t>
  </si>
  <si>
    <t>Субвенція з державного бюджету районному бюджету Чернігівського району Чернігівської області на будівництво Седнівського навчально-виховного комплексу</t>
  </si>
  <si>
    <t>Субвенція з державного бюджету місцевим бюджетам на збереження середньої заробітної плати на період працевлаштування посадових осіб місцевого самоврядування з числа депутатів відповідних рад, що потребують працевлаштування в зв'язку із закінченням строку</t>
  </si>
  <si>
    <t>3511110</t>
  </si>
  <si>
    <t>3511120</t>
  </si>
  <si>
    <t>Субвенція з державного бюджету місцевим бюджетам на здійснення заходів щодо соціально-економічного розвитку окремих територій</t>
  </si>
  <si>
    <t>3511140</t>
  </si>
  <si>
    <t>Субвенція з державного бюджету районному бюджету Шацького району Волинської області на будівництво та капітальний ремонт доріг Шацьк - Світязь - Залісся - Пульмо - Шацьк</t>
  </si>
  <si>
    <t>Субвенція з державного бюджету місцевим бюджетам на надання пільг та житлових субсидій населенню на оплату електроенергії, природного газу, послуг тепло-, водопостачання і водовідведення, квартирної плати (утримання будинків і споруд та прибудинкових тер</t>
  </si>
  <si>
    <t>Субвенція з державного бюджету місцевим бюджетам на розвиток соціально-економічної сфери міста Севастополя та інших населених пунктів, в яких дислокуються військові формування Чорноморського флоту Російської Федерації на території України</t>
  </si>
  <si>
    <t>3511170</t>
  </si>
  <si>
    <t>Субвенція з державного бюджету бюджету Автономної Республіки Крим на соціально-економічний розвиток Автономної Республіки Крим</t>
  </si>
  <si>
    <t>3511200</t>
  </si>
  <si>
    <t>Субвенція з державного бюджету місцевим бюджетам на надання пільг та житлових субсидій населенню на придбання твердого та рідкого пічного побутового палива і скрапленого газу</t>
  </si>
  <si>
    <t>3511240</t>
  </si>
  <si>
    <t>Субвенція з державного бюджету місцевим бюджетам на реалізацію пріоритетів розвитку регіонів</t>
  </si>
  <si>
    <t>Пайова участь у будівництві та придбання житла для осіб, які займають посади в державних органах та забезпечують виконання завдань і функцій держави</t>
  </si>
  <si>
    <t>Здійснення природоохоронних заходів з недопущення потрапляння мастила з гідротурбін в річку Дніпро</t>
  </si>
  <si>
    <t>Субвенція з державного бюджету міському бюджету міста Запоріжжя на будівництво автотранспортної магістралі через річку Дніпро у місті Запоріжжі</t>
  </si>
  <si>
    <t>3511300</t>
  </si>
  <si>
    <t>Створення, закупівля, ремонт і модернізація озброєння, військової та спеціальної техніки за державним оборонним замовленням у національних виробників для забезпечення оборони, громадського порядку, цивільного захисту та пожежної безпеки</t>
  </si>
  <si>
    <t>3511310</t>
  </si>
  <si>
    <t>Субвенція з державного бюджету міському бюджету міста Умань Черкаської області на відселення мешканців будинків, які розташовані в частині дендропарку "Софіївка", що підлягає реконструкції</t>
  </si>
  <si>
    <t>3511320</t>
  </si>
  <si>
    <t>Субвенція з державного бюджету міському бюджету міста Києва на облаштування та реконструкцію інженерних мереж та будівництво сучасного дошкільного та шкільного закладу у Голосіївському районі міста Києва</t>
  </si>
  <si>
    <t>3511360</t>
  </si>
  <si>
    <t>3511380</t>
  </si>
  <si>
    <t>Стабілізаційний фонд</t>
  </si>
  <si>
    <t>Субвенція з державного бюджету міському бюджету міста Києва на забезпечення функціонування Центру ядерної медицини з використанням ПЕТ - технологій Київської міської онкологічної лікарні</t>
  </si>
  <si>
    <t>3511410</t>
  </si>
  <si>
    <t>Субвенція з державного бюджету міському бюджету міста Бердянська Запорізької області на соціально-економічний розвиток</t>
  </si>
  <si>
    <t>3511420</t>
  </si>
  <si>
    <t>3511430</t>
  </si>
  <si>
    <t>Повернення позик, наданих за рахунок коштів Стабілізаційного фонду</t>
  </si>
  <si>
    <t>3511450</t>
  </si>
  <si>
    <t>3511460</t>
  </si>
  <si>
    <t>Державний фонд регіонального розвитку</t>
  </si>
  <si>
    <t>3511470</t>
  </si>
  <si>
    <t>Субвенція з державного бюджету місцевим бюджетам на компенсацію втрат доходів місцевих бюджетів внаслідок наданих державою податкових пільг суб'єктам космічної діяльності зі сплати земельного податку</t>
  </si>
  <si>
    <t>3511480</t>
  </si>
  <si>
    <t>Субвенція з державного бюджету міському бюджету міста Калуша на соціально-економічний розвиток</t>
  </si>
  <si>
    <t>3511490</t>
  </si>
  <si>
    <t>3511500</t>
  </si>
  <si>
    <t>Субвенція з державного бюджету бюджету Київської міської державної адміністрації для здійснення заходів з деодорації на спорудах Бортницької станції аерації</t>
  </si>
  <si>
    <t>3511510</t>
  </si>
  <si>
    <t>3511520</t>
  </si>
  <si>
    <t>Повернення коштів, наданих зі Стабілізаційного фонду на поворотній основі</t>
  </si>
  <si>
    <t>3511530</t>
  </si>
  <si>
    <t>Повернення коштів, наданих за рахунок коштів Державного бюджету України підприємствам машинобудування для здійснення заходів, пов'язаних із збільшенням обсягів виробництва та розвитком ринку техніки для агропромислового комплексу</t>
  </si>
  <si>
    <t>3511540</t>
  </si>
  <si>
    <t>Повернення коштів, наданих для здійснення операцій з фінансового лізингу авіаційної техніки</t>
  </si>
  <si>
    <t>3511550</t>
  </si>
  <si>
    <t>Повернення безвідсоткових бюджетних позичок, наданих підприємствам державної форми власності на погашення заборгованості із заробітної плати</t>
  </si>
  <si>
    <t>3511560</t>
  </si>
  <si>
    <t>Повернення безвідсоткових бюджетних позик, наданих у 2004 році підприємствам державної форми власності паливно-енергетичного комплексу та у 2005 році підприємствам та організаціям вугільної промисловості на погашення заборгованості із заробітної плати пр</t>
  </si>
  <si>
    <t>3511570</t>
  </si>
  <si>
    <t>Повернення кредиту, наданого на реконструкцію гідроелектростанцій за рахунок коштів гранту Уряду Швейцарської конфедерації</t>
  </si>
  <si>
    <t>3511600</t>
  </si>
  <si>
    <t>Виконання державою гарантійних зобов'язань за позичальників, що отримали кредити під державні гарантії</t>
  </si>
  <si>
    <t>3511620</t>
  </si>
  <si>
    <t>Фінансування проектів розвитку за рахунок коштів, залучених державою</t>
  </si>
  <si>
    <t>3511630</t>
  </si>
  <si>
    <t>Повернення позик, наданих для фінансування проектів розвитку за рахунок коштів, залучених державою</t>
  </si>
  <si>
    <t>Заходи щодо вдосконалення методології складання грошово-кредитної і банківської статистики</t>
  </si>
  <si>
    <t>3511660</t>
  </si>
  <si>
    <t>Повернення бюджетних коштів, наданих на поворотній основі на виконання окремих заходів</t>
  </si>
  <si>
    <t>3511670</t>
  </si>
  <si>
    <t>3511990</t>
  </si>
  <si>
    <t>Нерозподілений резерв</t>
  </si>
  <si>
    <t>Міністерство юстиції України</t>
  </si>
  <si>
    <t>Апарат Міністерства юстиції України</t>
  </si>
  <si>
    <t>Керівництво та управління у сфері юстиції</t>
  </si>
  <si>
    <t>Проведення судової експертизи, дослідження і розробки у сфері методики проведення судових експертиз</t>
  </si>
  <si>
    <t>Прикладні розробки у сфері методики проведення судових експертиз</t>
  </si>
  <si>
    <t>Підвищення кваліфікації працівників органів юстиції</t>
  </si>
  <si>
    <t>Забезпечення захисту прав та інтересів України під час урегулювання спорів, розгляду у закордонних юрисдикційних органах справ за участю іноземного суб'єкта та України</t>
  </si>
  <si>
    <t>Платежі на виконання рішень закордонних юрисдикційних органів, прийнятих за наслідками розгляду справ проти України</t>
  </si>
  <si>
    <t>3601200</t>
  </si>
  <si>
    <t>Державна підтримка органів реєстрації речових прав на нерухоме майно та їх обмеження</t>
  </si>
  <si>
    <t>3601210</t>
  </si>
  <si>
    <t>3601600</t>
  </si>
  <si>
    <t>Створення державного реєстру виконавчих проваджень</t>
  </si>
  <si>
    <t>3601700</t>
  </si>
  <si>
    <t>3601710</t>
  </si>
  <si>
    <t>Забезпечення захисту прав та інтересів Міністерства транспорту та зв'язку і Державної служби автомобільних доріг під час розгляду спору в Міжнародному арбітражному суді Міжнародної торгової палати</t>
  </si>
  <si>
    <t>Державна реєстраційна служба України</t>
  </si>
  <si>
    <t>Керівництво та управління у сфері державної реєстрації</t>
  </si>
  <si>
    <t>Державна виконавча служба України</t>
  </si>
  <si>
    <t>Керівництво та управління у сфері державної виконавчої служби</t>
  </si>
  <si>
    <t>3606000</t>
  </si>
  <si>
    <t>Державна пенітенціарна служба України</t>
  </si>
  <si>
    <t>3606010</t>
  </si>
  <si>
    <t>Керівництво та управління у пенітенціарній сфері</t>
  </si>
  <si>
    <t>3606020</t>
  </si>
  <si>
    <t>Виконання покарань установами і органами пенітенціарної служби</t>
  </si>
  <si>
    <t>3606030</t>
  </si>
  <si>
    <t>Виконання покарань та утримання персоналу установ і органів пенітенціарної служби</t>
  </si>
  <si>
    <t>3606040</t>
  </si>
  <si>
    <t>Фінансова підтримка санаторно-курортних закладів Державного департаменту України з питань виконання покарань</t>
  </si>
  <si>
    <t>3606060</t>
  </si>
  <si>
    <t>Утримання спецконтингенту, хворого на туберкульоз, в установах кримінально-виконавчої служби</t>
  </si>
  <si>
    <t>3606070</t>
  </si>
  <si>
    <t>Заходи щодо покращення умов тримання засуджених та осіб, взятих під варту</t>
  </si>
  <si>
    <t>3606080</t>
  </si>
  <si>
    <t>3606090</t>
  </si>
  <si>
    <t>Підготовка робітничих кадрів у професійно-технічних закладах соціальної адаптації при установах виконання покарань</t>
  </si>
  <si>
    <t>3606100</t>
  </si>
  <si>
    <t>3606600</t>
  </si>
  <si>
    <t>Державна служба України з питань захисту персональних даних</t>
  </si>
  <si>
    <t>Керівництво та управління у сфері захисту персональних даних</t>
  </si>
  <si>
    <t>3609000</t>
  </si>
  <si>
    <t>Державна архівна служба України</t>
  </si>
  <si>
    <t>3609010</t>
  </si>
  <si>
    <t>Керівництво та управління у сфері архівної справи</t>
  </si>
  <si>
    <t>3609020</t>
  </si>
  <si>
    <t>Прикладні розробки у сфері архівної справи та страхового фонду документації</t>
  </si>
  <si>
    <t>3609030</t>
  </si>
  <si>
    <t>Забезпечення діяльності архівних установ та установ страхового фонду документації</t>
  </si>
  <si>
    <t>3609040</t>
  </si>
  <si>
    <t>Підвищення кваліфікації фахівців архівної справи</t>
  </si>
  <si>
    <t>3609050</t>
  </si>
  <si>
    <t>Забезпечення охорони приміщень державних архівів</t>
  </si>
  <si>
    <t>3609060</t>
  </si>
  <si>
    <t>Створення і зберігання страхового фонду документації</t>
  </si>
  <si>
    <t>3609800</t>
  </si>
  <si>
    <t>Розробка проектно-кошторисної документації на реконструкцію комплексу споруд центральних державних архівів у м.Києві</t>
  </si>
  <si>
    <t>3609810</t>
  </si>
  <si>
    <t>Реконструкція комплексу споруд центральних державних архівних установ</t>
  </si>
  <si>
    <t>Апарат Державного агентства з питань науки, інновацій та інформатизації України</t>
  </si>
  <si>
    <t>Апарат Державного агентства резерву України</t>
  </si>
  <si>
    <t>5160000</t>
  </si>
  <si>
    <t>Державна інспекція ядерного регулювання України</t>
  </si>
  <si>
    <t>Апарат Державної інспекції ядерного регулювання України</t>
  </si>
  <si>
    <t>Керівництво та управління у сфері ядерного регулювання</t>
  </si>
  <si>
    <t>Забезпечення ведення Державного регістру джерел іонізуючого випромінювання та прикладні дослідження у сфері ядерного регулювання</t>
  </si>
  <si>
    <t>Підвищення кваліфікації державних службовців п'ятої-сьомої категорій у сфері ядерного регулювання</t>
  </si>
  <si>
    <t>Забезпечення ведення Державного регістру джерел іонізуючого випромінювання</t>
  </si>
  <si>
    <t>5271050</t>
  </si>
  <si>
    <t>Забезпечення безпечного зберігання відпрацьованих високоактивних джерел іонізуючого випромінювання</t>
  </si>
  <si>
    <t>Адміністрація Державної прикордонної служби України</t>
  </si>
  <si>
    <t>Апарат Адміністрації Державної прикордонної служби України</t>
  </si>
  <si>
    <t>Керівництво та управління у сфері охорони державного кордону України</t>
  </si>
  <si>
    <t>Забезпечення особового складу Державної прикордонної служби України</t>
  </si>
  <si>
    <t>Матеріально-технічне забезпечення Державної прикордонної служби України та утримання її особового складу</t>
  </si>
  <si>
    <t>5341050</t>
  </si>
  <si>
    <t>Створення, закупівля і модернізація озброєння, військової та спеціальної техніки за державним оборонним замовленням Адміністрації Державної прикордонної служби</t>
  </si>
  <si>
    <t>Підготовка кадрів та підвищення кваліфікації Національною академією Державної прикордонної служби України</t>
  </si>
  <si>
    <t>Будівництво (придбання) житла для військовослужбовців Державної прикордонної служби України</t>
  </si>
  <si>
    <t>Облаштування та реконструкція державного кордону</t>
  </si>
  <si>
    <t>5341110</t>
  </si>
  <si>
    <t>5341120</t>
  </si>
  <si>
    <t>Будівництво, реконструкція та капітальний ремонт об'єктів Державної прикордонної служби України</t>
  </si>
  <si>
    <t>Розвідувальний орган Адміністрації Державної прикордонної служби України</t>
  </si>
  <si>
    <t>Розвідувальна діяльність у сфері захисту державного кордону</t>
  </si>
  <si>
    <t>5342020</t>
  </si>
  <si>
    <t>Національна комісія, що здійснює державне регулювання у сфері ринків фінансових послуг</t>
  </si>
  <si>
    <t>Апарат Національної комісії, що здійснює державне регулювання у сфері ринків фінансових послуг</t>
  </si>
  <si>
    <t>Керівництво та управління у сфері регулювання ринків фінансових послуг</t>
  </si>
  <si>
    <t>Апарат Державної служби фінансового моніторингу України</t>
  </si>
  <si>
    <t>5550000</t>
  </si>
  <si>
    <t>5551000</t>
  </si>
  <si>
    <t>Національна комісія, що здійснює державне регулювання у сфері зв'язку та інформатизації</t>
  </si>
  <si>
    <t>Керівництво та управління у сфері регулювання зв'язку та інформатизації</t>
  </si>
  <si>
    <t>Розвідувальна діяльність у сфері оборони</t>
  </si>
  <si>
    <t>5961020</t>
  </si>
  <si>
    <t>Закупівля комплексу спеціального призначення</t>
  </si>
  <si>
    <t>5961030</t>
  </si>
  <si>
    <t>5961050</t>
  </si>
  <si>
    <t>Створення, закупівля і модернізація озброєння, військової та спеціальної техніки за державним оборонним замовленням Головного управління розвідки Міністерства оборони</t>
  </si>
  <si>
    <t>Вища рада юстиції</t>
  </si>
  <si>
    <t>Апарат Вищої ради юстиції</t>
  </si>
  <si>
    <t>Формування суддівського корпусу та контроль за його діяльністю</t>
  </si>
  <si>
    <t>Секретаріат Уповноваженого Верховної Ради України з прав людини</t>
  </si>
  <si>
    <t>Парламентський контроль за додержанням конституційних прав і свобод людини</t>
  </si>
  <si>
    <t>Антимонопольний комітет України</t>
  </si>
  <si>
    <t>Апарат Антимонопольного комітету України</t>
  </si>
  <si>
    <t>Керівництво та управління  у сфері конкурентної політики, контроль за дотриманням законодавства про захист економічної конкуренції</t>
  </si>
  <si>
    <t>Прикладні розробки у сфері конкурентної політики та права</t>
  </si>
  <si>
    <t>6020000</t>
  </si>
  <si>
    <t>Вища атестаційна комісія України</t>
  </si>
  <si>
    <t>6021000</t>
  </si>
  <si>
    <t>Апарат Вищої атестаційної комісії України</t>
  </si>
  <si>
    <t>6021010</t>
  </si>
  <si>
    <t>Керівництво та управління у сфері атестації наукових та науково-педагогічних кадрів вищої кваліфікації, присудження наукових ступенів</t>
  </si>
  <si>
    <t>Апарат Державної пенітенціарної служби України</t>
  </si>
  <si>
    <t>6080000</t>
  </si>
  <si>
    <t>Державний департамент України з питань виконання покарань (загальнодержавні витрати)</t>
  </si>
  <si>
    <t>6081000</t>
  </si>
  <si>
    <t>Апарат Державної архівної служби України</t>
  </si>
  <si>
    <t>Національне агентство України з питань державної служби</t>
  </si>
  <si>
    <t>Апарат Національного агентства України з питань державної служби</t>
  </si>
  <si>
    <t>Керівництво та  функціональне управління у сфері державної служби</t>
  </si>
  <si>
    <t>Підвищення кваліфікації фахівців у сфері європейської та світової інтеграції</t>
  </si>
  <si>
    <t>6121040</t>
  </si>
  <si>
    <t>6121700</t>
  </si>
  <si>
    <t>Погашення кредиторської заборгованості з відшкодування витрат, пов'язаних з проведенням аварійних робіт з ремонту головного фасаду адміністративної будівлі Головного управління державної служби</t>
  </si>
  <si>
    <t>Організація підготовки та виконання тренінгових програм і заходів з розвитку вищого корпусу державної служби</t>
  </si>
  <si>
    <t>Забезпечення автоматизованої інформаційно-аналітичної системи  обліку особових справ державних службовців і посадових осіб місцевого самоврядування</t>
  </si>
  <si>
    <t>Національна комісія з цінних паперів та фондового ринку</t>
  </si>
  <si>
    <t>Апарат Національної комісії з цінних паперів та фондового ринку</t>
  </si>
  <si>
    <t>Керівництво та управління у сфері фондового ринку</t>
  </si>
  <si>
    <t>Створення cистеми моніторингу фондового ринку</t>
  </si>
  <si>
    <t>Підвищення кваліфікації фахівців з питань фондового ринку та корпоративного управління</t>
  </si>
  <si>
    <t>6160000</t>
  </si>
  <si>
    <t>Державна податкова адміністрація України (загальнодержавні витрати)</t>
  </si>
  <si>
    <t>6161000</t>
  </si>
  <si>
    <t>Апарат Державної служби експортного контролю України</t>
  </si>
  <si>
    <t>Керівництво та управління у сфері інвестиційної діяльності та управління національними проектами</t>
  </si>
  <si>
    <t>Утримання регіональних центрів інноваційного розвитку</t>
  </si>
  <si>
    <t>Повернення кредитів, наданих у 2007 році з Державного бюджету України на реалізацію інноваційних та інвестиційних проектів у галузях економіки, у першу чергу з впровадження передових енергозберігаючих технологій і технологій з виробництва альтернативних</t>
  </si>
  <si>
    <t>6310000</t>
  </si>
  <si>
    <t>Державне агентство з інвестицій та управління національними проектами України (загальнодержавні витрати)</t>
  </si>
  <si>
    <t>6311000</t>
  </si>
  <si>
    <t>Керівництво та управління у сфері екологічних інвестицій</t>
  </si>
  <si>
    <t>Субвенція з державного бюджету районному бюджету Васильківського району Київської області на завершення будівництва та введення в експлуатацію амбулаторії смт Глеваха</t>
  </si>
  <si>
    <t>Субвенція з державного бюджету місцевим бюджетам на придбання витратних матеріалів та медичного обладнання для закладів охорони здоров'я</t>
  </si>
  <si>
    <t>Субвенція з державного бюджету місцевим бюджетам на поліпшення умов оплати праці медичних працівників, які надають медичну допомогу хворим на туберкульоз</t>
  </si>
  <si>
    <t>2311240</t>
  </si>
  <si>
    <t>2311250</t>
  </si>
  <si>
    <t>2311260</t>
  </si>
  <si>
    <t>2311270</t>
  </si>
  <si>
    <t>2311280</t>
  </si>
  <si>
    <t>2311290</t>
  </si>
  <si>
    <t>2311300</t>
  </si>
  <si>
    <t>2311310</t>
  </si>
  <si>
    <t>Субвенція з державного бюджету місцевим бюджетам на придбання медикаментів та виробів медичного призначення для реалізації заходів державних цільових програм та комплексних заходів програмного характеру</t>
  </si>
  <si>
    <t>2311320</t>
  </si>
  <si>
    <t>Субвенція з державного бюджету місцевим бюджетам на придбання медичного обладнання (мамографічного, рентгенологічного та апаратів ультразвукової діагностики) вітчизняного виробництва</t>
  </si>
  <si>
    <t>2311330</t>
  </si>
  <si>
    <t>Субвенція з державного бюджету міському бюджету міста Києва на забезпечення функціонування Київської міської клінічної лікарні "Київський міський центр серця"</t>
  </si>
  <si>
    <t>Міністерство екології та природних ресурсів України</t>
  </si>
  <si>
    <t>Апарат Міністерства екології та природних ресурсів України</t>
  </si>
  <si>
    <t>Загальне керівництво та управління у сфері екології та природних ресурсів</t>
  </si>
  <si>
    <t>2401020</t>
  </si>
  <si>
    <t>Управління та контроль у сфері охорони навколишнього природного середовища на регіональному рівні</t>
  </si>
  <si>
    <t>Розробка та впровадження комплексної інформаційної системи Міністерства екології та природних ресурсів України</t>
  </si>
  <si>
    <t>Прикладні наукові та науково-технічні розробки, виконання робіт за державними цільовими програмами і державним замовленням у сфері природоохоронної діяльності, фінансова підтримка підготовки наукових кадрів</t>
  </si>
  <si>
    <t>2401100</t>
  </si>
  <si>
    <t>2401140</t>
  </si>
  <si>
    <t>Заходи із створення і збереження природно-заповідного фонду, ведення кадастрів тваринного і рослинного світу, Червоної книги</t>
  </si>
  <si>
    <t>2401190</t>
  </si>
  <si>
    <t>Моніторинг навколишнього природного середовища та забезпечення державного контролю за додержанням вимог природоохоронного законодавства</t>
  </si>
  <si>
    <t>2401230</t>
  </si>
  <si>
    <t>Очистка стічних вод</t>
  </si>
  <si>
    <t>2401240</t>
  </si>
  <si>
    <t>Міжнародне співробітництво у сфері охорони навколишнього природного середовища, сприяння сталому розвитку, екологічній освіті та поширенню екологічної інформації</t>
  </si>
  <si>
    <t>2401250</t>
  </si>
  <si>
    <t>Поводження з відходами та небезпечними хімічними речовинами</t>
  </si>
  <si>
    <t>2401260</t>
  </si>
  <si>
    <t>Формування національної екологічної мережі</t>
  </si>
  <si>
    <t>Здійснення природоохоронних заходів</t>
  </si>
  <si>
    <t>Здійснення природоохоронних заходів, направлених на упередження та ліквідацію наслідків негативних природних явищ</t>
  </si>
  <si>
    <t>2401290</t>
  </si>
  <si>
    <t>Підвищення якості атмосферного повітря</t>
  </si>
  <si>
    <t>2401320</t>
  </si>
  <si>
    <t>Фінансова підтримка природоохоронної діяльності, у тому числі через механізм здешевлення кредитів комерційних банків</t>
  </si>
  <si>
    <t>Заходи щодо очистки стічних вод в місті Одесі</t>
  </si>
  <si>
    <t>Загальнодержавні топографо-геодезичні та картографічні роботи, демаркація та делімітація державного кордону</t>
  </si>
  <si>
    <t>Демаркація та делімітація державного кордону</t>
  </si>
  <si>
    <t>2401470</t>
  </si>
  <si>
    <t>Керівництво та управління у сфері геодезії, картографії та кадастру</t>
  </si>
  <si>
    <t>Державне агентство екологічних інвестицій України</t>
  </si>
  <si>
    <t>Державна служба геології та надр України</t>
  </si>
  <si>
    <t>Керівництво та управління у сфері геологічного вивчення та використання надр</t>
  </si>
  <si>
    <t>Розвиток мінерально-сировинної бази</t>
  </si>
  <si>
    <t>2404030</t>
  </si>
  <si>
    <t>Геолого-екологічні дослідження та заходи</t>
  </si>
  <si>
    <t>Державна екологічна інспекція України</t>
  </si>
  <si>
    <t>Керівництво та управління у сфері екологічного контролю</t>
  </si>
  <si>
    <t>2405020</t>
  </si>
  <si>
    <t>Зміцнення матеріально-технічної бази і методологічне забезпечення Державної екологічної інспекції України та її територіальних органів</t>
  </si>
  <si>
    <t>Національна комісія з радіаційного захисту населення України</t>
  </si>
  <si>
    <t>Керівництво та управління у сфері радіаційного захисту населення</t>
  </si>
  <si>
    <t>Державне агентство водних ресурсів України</t>
  </si>
  <si>
    <t>Керівництво та управління у сфері водного господарства</t>
  </si>
  <si>
    <t>Прикладні наукові та науково-технічні розробки, виконання робіт за державним замовленням у сфері розвитку водного господарства</t>
  </si>
  <si>
    <t>2407030</t>
  </si>
  <si>
    <t>Розробки найважливіших новітніх технологій у сфері екологічного оздоровлення водних ресурсів</t>
  </si>
  <si>
    <t>Підвищення кваліфікації кадрів у сфері водного господарства</t>
  </si>
  <si>
    <t>Експлуатація державного водогосподарського комплексу та управління водними ресурсами</t>
  </si>
  <si>
    <t>Ведення державного моніторингу поверхневих вод, водного кадастру, паспортизація, управління водними ресурсами</t>
  </si>
  <si>
    <t>2407080</t>
  </si>
  <si>
    <t>Комплексний протипаводковий захист в басейні р. Тиса у Закарпатській області</t>
  </si>
  <si>
    <t>Першочергове забезпечення населених пунктів централізованим водопостачанням</t>
  </si>
  <si>
    <t>2407100</t>
  </si>
  <si>
    <t>2407110</t>
  </si>
  <si>
    <t>Комплексний протипаводковий захист Прикарпатського регіону</t>
  </si>
  <si>
    <t>2407120</t>
  </si>
  <si>
    <t>Розвиток та поліпшення екологічного стану зрошуваних та осушених угідь</t>
  </si>
  <si>
    <t>Виконання боргових зобов'язань за кредитом, залученим ДП "Львівська обласна дирекція з протипаводкового захисту" під державну гарантію</t>
  </si>
  <si>
    <t>2407700</t>
  </si>
  <si>
    <t>Здійснення заходів щодо запобігання можливому затопленню територій внаслідок льодоходу та повені</t>
  </si>
  <si>
    <t>Міністерство соціальної політики України</t>
  </si>
  <si>
    <t>Апарат Міністерства соціальної політики України</t>
  </si>
  <si>
    <t>Керівництво та управління у сфері соціальної політики</t>
  </si>
  <si>
    <t>Спеціалізована протезно-ортопедична та медично-реабілітаційна допомога інвалідам у клініці Науково-дослідного інституту протезування, протезобудування та відновлення працездатності</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</si>
  <si>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t>
  </si>
  <si>
    <t>Створення і програмно-технічне забезпечення системи інформаційно-аналітичної підтримки, інформаційно-методичне забезпечення та виготовлення бланків посвідчень і нагрудних знаків для системи соціального захисту</t>
  </si>
  <si>
    <t>2501110</t>
  </si>
  <si>
    <t>Фінансова підтримка заходів із соціального захисту дітей</t>
  </si>
  <si>
    <t>2501120</t>
  </si>
  <si>
    <t>Розселення та облаштування депортованих кримських татар та осіб інших національностей, які були  депортовані з території України</t>
  </si>
  <si>
    <t>Створення і програмно-технічне забезпечення системи інформаційно-аналітичної підтримки та інформаційно-методичне забезпечення установ системи Міністерства соціальної політики України</t>
  </si>
  <si>
    <t>Щорічна разова грошова допомога ветеранам війни та жертвам нацистських переслідувань</t>
  </si>
  <si>
    <t>Довічні державні стипендії</t>
  </si>
  <si>
    <t>Розробка нових видів протезно-ортопедичних виробів та обслуговування інвалідів у стаціонарах при протезних підприємствах</t>
  </si>
  <si>
    <t>Соціальний захист працівників, що  вивільняються у зв'язку з виведенням з експлуатації Чорнобильської АЕС</t>
  </si>
  <si>
    <t>Соціальний захист громадян, які постраждали внаслідок Чорнобильської катастрофи</t>
  </si>
  <si>
    <t>Компенсація сім'ям з дітьми та видатки на безплатне харчування дітей, які постраждали внаслідок Чорнобильської катастрофи</t>
  </si>
  <si>
    <t>Щомісячна грошова допомога у зв'язку з обмеженням споживання продуктів харчування місцевого виробництва та компенсації за пільгове забезпечення продуктами харчування громадян, які постраждали внаслідок Чорнобильської катастрофи</t>
  </si>
  <si>
    <t>Компенсації за втрачене майно та оплата витрат у зв'язку з переїздом на нове місце проживання громадянам, які постраждали внаслідок Чорнобильської катастрофи</t>
  </si>
  <si>
    <t>Компенсації за шкоду, заподіяну здоров'ю, та допомоги на оздоровлення, у разі звільнення з роботи громадян, які постраждали внаслідок Чорнобильської катастрофи</t>
  </si>
  <si>
    <t>2501260</t>
  </si>
  <si>
    <t>Допомога по тимчасовій непрацездатності громадянам, які постраждали внаслідок Чорнобильської катастрофи</t>
  </si>
  <si>
    <t>Обслуговування банківських позик, наданих на пільгових умовах до 1999 року громадянам, які постраждали внаслідок Чорнобильської катастрофи</t>
  </si>
  <si>
    <t>Оздоровлення громадян, які постраждали внаслідок Чорнобильської катастрофи</t>
  </si>
  <si>
    <t>2501370</t>
  </si>
  <si>
    <t>Впровадження інноваційних технологій у виробництві технічних засобів реабілітації інвалідів</t>
  </si>
  <si>
    <t>Санаторно-курортне лікування ветеранів війни,  осіб, на яких поширюється чинність законів України "Про статус ветеранів війни, гарантії їх соціального захисту", "Про жертви нацистських переслідувань" та інвалідів, хворих на туберкульоз</t>
  </si>
  <si>
    <t>2501400</t>
  </si>
  <si>
    <t>Часткове покриття видатків Фонду загальнообов'язкового державного соціального страхування України на випадок безробіття на створення нових робочих місць для забезпечення зайнятості мешканців вугледобувних регіонів</t>
  </si>
  <si>
    <t>Реєстрація державною службою зайнятості трудових договорів, укладених між працівниками та фізичними особами</t>
  </si>
  <si>
    <t>2501430</t>
  </si>
  <si>
    <t>Одноразова виплата жінкам, яким присвоєно почесне звання України "Мати-героїня"</t>
  </si>
  <si>
    <t>2501440</t>
  </si>
  <si>
    <t>Реалізація державної політики з питань сім'ї та дітей</t>
  </si>
  <si>
    <t>2501450</t>
  </si>
  <si>
    <t>2501580</t>
  </si>
  <si>
    <t>Придбання (будівництво) житла для інвалідів-сліпих та інвалідів глухих</t>
  </si>
  <si>
    <t>2501600</t>
  </si>
  <si>
    <t>Розробка та впровадження моделей соціального інвестування</t>
  </si>
  <si>
    <t>Підвищення  ефективності  управління реформою системи соціального захисту</t>
  </si>
  <si>
    <t>2501620</t>
  </si>
  <si>
    <t>Створення єдиної системи збору та обліку внесків на загальнообов'язкове державне соціальне страхування та подальше формування системи накопичувального пенсійного забезпечення</t>
  </si>
  <si>
    <t>Державна інспекція України з питань праці</t>
  </si>
  <si>
    <t>Керівництво та управління у сфері нагляду за додержанням законодавства про працю</t>
  </si>
  <si>
    <t>Фінансова підтримка громадських організацій інвалідів та ветеранів, заходи з відвідування військових поховань і військових пам'ятників та з увічнення Перемоги у Великій Вітчизняній війні 1941 - 1945 років</t>
  </si>
  <si>
    <t>Забезпечення житлом воїнів-інтернаціоналістів</t>
  </si>
  <si>
    <t>2505110</t>
  </si>
  <si>
    <t>2505120</t>
  </si>
  <si>
    <t>Компенсаційні виплати інвалідам на бензин, ремонт, техобслуговування автотранспорту та транспортне обслуговування</t>
  </si>
  <si>
    <t>2505800</t>
  </si>
  <si>
    <t>Будівництво (придбання) житла для інвалідів по зору і слуху</t>
  </si>
  <si>
    <t>Пенсійний фонд України</t>
  </si>
  <si>
    <t>Дотація на виплату пенсій, надбавок та підвищень до пенсій, призначених за різними пенсійними програмами</t>
  </si>
  <si>
    <t>2506030</t>
  </si>
  <si>
    <t>Дотація Пенсійному фонду України на пенсійне забезпечення військовослужбовців, осіб начальницького і рядового складу та суддів у відставці</t>
  </si>
  <si>
    <t>2506060</t>
  </si>
  <si>
    <t>Допомога пенсіонерам на придбання ліків</t>
  </si>
  <si>
    <t>2506070</t>
  </si>
  <si>
    <t>Пенсійне забезпечення працівників, зайнятих повний робочий день на підземних роботах, та членів їх сімей</t>
  </si>
  <si>
    <t>Фонд соціального захисту інвалідів</t>
  </si>
  <si>
    <t>Фінансова підтримка громадських організацій інвалідів</t>
  </si>
  <si>
    <t>Заходи із соціальної, трудової та професійної реабілітації інвалідів</t>
  </si>
  <si>
    <t>2507040</t>
  </si>
  <si>
    <t>Забезпечення діяльності Фонду соціального захисту інвалідів</t>
  </si>
  <si>
    <t>Соціальна, трудова та професійна реабілітація інвалідів, видатки на створення Національного центру параолімпійської і дефлімпійської підготовки та реабілітації інвалідів та Західного реабілітаційно-спортивного центру</t>
  </si>
  <si>
    <t>Забезпечення окремих категорій населення України технічними та іншими засобами реабілітації</t>
  </si>
  <si>
    <t>Міністерство соціальної політики України (загальнодержавні витрати)</t>
  </si>
  <si>
    <t>2511040</t>
  </si>
  <si>
    <t>Субвенція з державного бюджету бюджету м. Києва на капітальний ремонт третього корпусу центру захисту дітей "Наші діти"</t>
  </si>
  <si>
    <t>2511050</t>
  </si>
  <si>
    <t>Видатки для забезпечення доплат до заробітної плати працівникам бюджетної сфери до рівня прожиткового мінімуму для працездатних осіб</t>
  </si>
  <si>
    <t>Субвенція з державного бюджету місцевим бюджетам на фінансування ремонту приміщень управлінь праці та соціального захисту виконавчих органів міських (міст республіканського в Автономній Республіці Крим і обласного значення), районних у містах Києві і Сев</t>
  </si>
  <si>
    <t>Субвенція з державного бюджету обласному бюджету Луганської області на капітальний ремонт управління соціального захисту населення</t>
  </si>
  <si>
    <t>2511110</t>
  </si>
  <si>
    <t>Субвенція з державного бюджету місцевим бюджетам на виплату державної соціальної допомоги на дітей-сиріт та дітей, позбавлених батьківського піклування, грошового забезпечення батькам-вихователям і прийомним батькам за надання соціальних послуг у дитячих</t>
  </si>
  <si>
    <t>Функціонування Центральної державної науково-технічної бібліотеки та Державного металургійного музею України</t>
  </si>
  <si>
    <t>Консервація виробничих потужностей промислових підприємств</t>
  </si>
  <si>
    <t>Реструктуризація та ліквідація об'єктів підприємств гірничої хімії і здійснення невідкладних природоохоронних заходів в зоні їх діяльності, а також реструктуризація підприємств з підземного видобутку залізної руди</t>
  </si>
  <si>
    <t>Забезпечення життєдіяльності Криворізького гірничо-збагачувального комбінату окислених руд</t>
  </si>
  <si>
    <t>2700000</t>
  </si>
  <si>
    <t>Міністерство з питань житлово-комунального господарства України</t>
  </si>
  <si>
    <t>2701000</t>
  </si>
  <si>
    <t>Апарат Міністерства з питань житлово-комунального господарства України</t>
  </si>
  <si>
    <t>2701010</t>
  </si>
  <si>
    <t>Керівництво та управління у сфері житлово-комунального господарства</t>
  </si>
  <si>
    <t>2701030</t>
  </si>
  <si>
    <t>Прикладні наукові та науково-технічні розробки, виконання робіт за державними цільовими програмами і державним замовленням  у сфері розвитку житлово-комунального господарства</t>
  </si>
  <si>
    <t>2701040</t>
  </si>
  <si>
    <t>Наукові розробки із нормування та стандартизації у сфері житлової політики</t>
  </si>
  <si>
    <t>2701070</t>
  </si>
  <si>
    <t>Реклама та інформування громадськості щодо створення та діяльності об'єднань співвласників багатоквартирних будинків</t>
  </si>
  <si>
    <t>2701080</t>
  </si>
  <si>
    <t>Нагородження переможців всеукраїнського конкурсу "Населений пункт найкращого благоустрою і підтримки громадського порядку" за 2009 рік</t>
  </si>
  <si>
    <t>2701100</t>
  </si>
  <si>
    <t>Розробка схем та проектних рішень масового застосування</t>
  </si>
  <si>
    <t>2701170</t>
  </si>
  <si>
    <t>Ліквідація наслідків підтоплення територій в містах і селищах України</t>
  </si>
  <si>
    <t>2701180</t>
  </si>
  <si>
    <t>Загальнодержавна програма реформування житлово-комунального господарства в т. ч. на здешевлення кредитів для виконання цієї програми</t>
  </si>
  <si>
    <t>2701190</t>
  </si>
  <si>
    <t>Підготовка фахівців для житлово-комунального господарства</t>
  </si>
  <si>
    <t>2701200</t>
  </si>
  <si>
    <t>Відшкодування відсоткової ставки по кредитах, спрямованих на реалізацію проектів з енергозбереження в житлово-комунальному господарстві</t>
  </si>
  <si>
    <t>2701210</t>
  </si>
  <si>
    <t>Реалізація інвестиційних та інноваційних проектів з енергозбереження в житлово-комунальному господарстві</t>
  </si>
  <si>
    <t>2701220</t>
  </si>
  <si>
    <t>Погашення бюджетної кредиторської заборгованості за виконані роботи, що виникла у 2007-2009 роках за бюджетними програмами "Ремонт і реконструкція теплових мереж та котелень", "Загальнодержавна програма реформування і розвитку житлово-комунального господ</t>
  </si>
  <si>
    <t>2701240</t>
  </si>
  <si>
    <t>Реалізація інвестиційних (пілотних) проектів у сфері житлово-комунального господарства</t>
  </si>
  <si>
    <t>2701340</t>
  </si>
  <si>
    <t>Реконструкція централізованих систем водопостачання і водовідведення з використанням енергоощадного обладнання та технологій</t>
  </si>
  <si>
    <t>2701850</t>
  </si>
  <si>
    <t>2705000</t>
  </si>
  <si>
    <t>Державна архітектурно-будівельна інспекція</t>
  </si>
  <si>
    <t>2710000</t>
  </si>
  <si>
    <t>Міністерство з питань житлово-комунального господарства України (загальнодержавні витрати)</t>
  </si>
  <si>
    <t>2711000</t>
  </si>
  <si>
    <t>2711020</t>
  </si>
  <si>
    <t>Субвенція з державного бюджету місцевим бюджетам на придбання вагонів для комунального електротранспорту (тролейбусів і трамваїв)</t>
  </si>
  <si>
    <t>2711100</t>
  </si>
  <si>
    <t>Субвенція з державного бюджету місцевим бюджетам на заходи з енергозбереження, у тому числі оснащення інженерних вводів багатоквартирних житлових будинків засобами обліку споживання води і теплової енергії, ремонт і реконструкцію теплових мереж та котеле</t>
  </si>
  <si>
    <t>2711140</t>
  </si>
  <si>
    <t>Субвенція з державного бюджету місцевим бюджетам на погашення заборгованості з різниці в тарифах на теплову енергію, послуги з водопостачання та водовідведення, що вироблялися, транспортувалися та постачалися населенню, яка виникла у зв'язку з невідповід</t>
  </si>
  <si>
    <t>2711150</t>
  </si>
  <si>
    <t>Субвенція з державного бюджету міському бюджету м. Алчевськ на соціально-економічний розвиток</t>
  </si>
  <si>
    <t>2711170</t>
  </si>
  <si>
    <t>Міністерство регіонального розвитку, будівництва та житлово-комунального господарства України</t>
  </si>
  <si>
    <t>Апарат Міністерства регіонального розвитку, будівництва та житлово-комунального господарства України</t>
  </si>
  <si>
    <t>Керівництво та управління у сфері регіонального розвитку, будівництва та житлово-комунального господарства</t>
  </si>
  <si>
    <t>Наукові розробки із нормування та стандартизації у сфері будівництва та житлової політики</t>
  </si>
  <si>
    <t>Відзначення Державною премією у сфері архітектури та фінансова підтримка творчих спілок</t>
  </si>
  <si>
    <t>Функціонування Державної науково-технічної бібліотеки</t>
  </si>
  <si>
    <t>Збереження архітектурної спадщини в заповідниках</t>
  </si>
  <si>
    <t>Паспортизація, інвентаризація та реставрація пам'яток архітектури</t>
  </si>
  <si>
    <t>2751110</t>
  </si>
  <si>
    <t>Поповнення статутних капіталів державних банків з метою збільшення ними іпотечного кредитування у першу чергу працівників освіти, культури, охорони здоров'я та інших працівників бюджетної сфери</t>
  </si>
  <si>
    <t>Підготовка фахівців для органів місцевого самоврядування</t>
  </si>
  <si>
    <t>Реалізація пілотних проектів у сфері житлово-комунального господарства</t>
  </si>
  <si>
    <t>Державний насіннєвий контроль у сфері зеленого будівництва та квітникарства</t>
  </si>
  <si>
    <t>Збереження і вивчення у спеціально створених умовах різноманітних видів дерев і чагарників</t>
  </si>
  <si>
    <t>Відзначення Державною премією в галузі архітектури</t>
  </si>
  <si>
    <t>2751170</t>
  </si>
  <si>
    <t>Реконструкція систем водопостачання м. Львова</t>
  </si>
  <si>
    <t>2751180</t>
  </si>
  <si>
    <t>Забезпечення інформування органів місцевого самоврядування</t>
  </si>
  <si>
    <t>2751190</t>
  </si>
  <si>
    <t>Надання державної підтримки для будівництва (придбання) доступного житла</t>
  </si>
  <si>
    <t>2751200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</si>
  <si>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 за рахунок стабілізаційного фонду</t>
  </si>
  <si>
    <t>2751220</t>
  </si>
  <si>
    <t>Пошук і впорядкування поховань жертв війни та політичних репресій</t>
  </si>
  <si>
    <t>2751260</t>
  </si>
  <si>
    <t>Державне пільгове кредитування будівництва (придбання) житла для окремих категорій громадян, які відповідно до чинного законодавства мають право на отримання таких кредитів</t>
  </si>
  <si>
    <t>2751270</t>
  </si>
  <si>
    <t>Здійснення заходів з підготовки та відзначення 925 - річчя заснування м. Бродів Львівської області та 425 - річчя надання місту Магдебурзького права</t>
  </si>
  <si>
    <t>2751280</t>
  </si>
  <si>
    <t>Державні капітальні вкладення на реалізацію Чорнобильської будівельної програми</t>
  </si>
  <si>
    <t>2751290</t>
  </si>
  <si>
    <t>Фінансова підтримка статутної діяльності всеукраїнських асоціацій</t>
  </si>
  <si>
    <t>2751300</t>
  </si>
  <si>
    <t>2751310</t>
  </si>
  <si>
    <t>Погашення кредиторської заборгованості, зареєстрованої станом на 1 січня 2010 року за програмами реалізації інвестиційних проектів соціально-економічного розвитку регіонів та іншими програмами розвитку регіонів</t>
  </si>
  <si>
    <t>2751330</t>
  </si>
  <si>
    <t>Облаштування багатоквартирних будинків сучасними засобами обліку і регулювання води та теплової енергії</t>
  </si>
  <si>
    <t>2751340</t>
  </si>
  <si>
    <t>Пільгове кредитування юридичних осіб, в тому числі ОСББ, для проведення реконструкції, капітальних та поточних ремонтів об'єктів житлово-комунального господарства</t>
  </si>
  <si>
    <t>2751360</t>
  </si>
  <si>
    <t>Фінансова підтримка Державного фонду сприяння молодіжному житловому будівництву</t>
  </si>
  <si>
    <t>Часткова компенсація відсоткової ставки кредитів комерційних банків молодим сім'ям та одиноким молодим громадянам на будівництво (реконструкцію) та придбання житла</t>
  </si>
  <si>
    <t>2751390</t>
  </si>
  <si>
    <t>Надання пільгового довгострокового державного кредиту молодим сім'ям та одиноким молодим громадянам на будівництво (реконструкцію) та придбання житла</t>
  </si>
  <si>
    <t>Збільшення статутного капіталу Державної спеціалізованої фінансової установи "Державний фонд сприяння молодіжному житловому будівництву" з подальшим використанням на реалізацію Державної програми забезпечення молоді житлом</t>
  </si>
  <si>
    <t>2751430</t>
  </si>
  <si>
    <t>2751440</t>
  </si>
  <si>
    <t>2751450</t>
  </si>
  <si>
    <t>Реконструкція та будівництво систем централізованого водовідведення</t>
  </si>
  <si>
    <t>2751500</t>
  </si>
  <si>
    <t>Видатки із Стабілізаційного фонду за напрямом здійснення інвестицій в об'єкти розвитку соціально-культурної сфери</t>
  </si>
  <si>
    <t>2751600</t>
  </si>
  <si>
    <t>2751620</t>
  </si>
  <si>
    <t>Розвиток системи водопостачання та водовідведення в м. Миколаєві</t>
  </si>
  <si>
    <t>2751700</t>
  </si>
  <si>
    <t>Проведення протизсувних заходів, інженерного захисту, протиаварійних та ремонтно-реставраційних робіт на території Києво-Печерської Лаври</t>
  </si>
  <si>
    <t>2751810</t>
  </si>
  <si>
    <t>2751850</t>
  </si>
  <si>
    <t>Державна архітектурно-будівельна інспекція України</t>
  </si>
  <si>
    <t>Керівництво та управління у сфері архітектурно-будівельного контролю</t>
  </si>
  <si>
    <t>Міністерство регіонального розвитку, будівництва та житлово-комунального господарства України (загальнодержавні витрати)</t>
  </si>
  <si>
    <t>2761020</t>
  </si>
  <si>
    <t>2761030</t>
  </si>
  <si>
    <t>Субвенція з державного бюджету місцевим бюджетам на фінансування проектів транскордонного співробітництва</t>
  </si>
  <si>
    <t>2761050</t>
  </si>
  <si>
    <t>Субвенція з державного бюджету місцевим бюджетам на будівництво і придбання житла військовослужбовцям та особам рядового і начальницького складу, звільненим у запас або відставку за станом здоровія, віком, вислугою років та у звіязку із скороченням штаті</t>
  </si>
  <si>
    <t>2761060</t>
  </si>
  <si>
    <t>Субвенція з державного бюджету бюджету Василівського району на соціально-економічний розвиток смт. Степногірськ</t>
  </si>
  <si>
    <t>2761080</t>
  </si>
  <si>
    <t>Субвенція з державного бюджету міському бюджету м. Львова на відновлення історичної спадщини міста</t>
  </si>
  <si>
    <t>2761090</t>
  </si>
  <si>
    <t>Субвенція з державного бюджету місцевим бюджетам на соціально-економічний розвиток</t>
  </si>
  <si>
    <t>2761110</t>
  </si>
  <si>
    <t>Субвенція з державного бюджету місцевим бюджетам на забезпечення житлом працівників бюджетної сфери, які заключили контракт на 20 років</t>
  </si>
  <si>
    <t>2761120</t>
  </si>
  <si>
    <t>Субвенція з державного бюджету міському бюджету міста Дніпродзержинська на проведення протизсувних заходів у Шамишиній балці</t>
  </si>
  <si>
    <t>Субвенція з державного бюджету місцевим бюджетам на фінансування Програм-переможців Всеукраїнського конкурсу проектів та програм розвитку місцевого самоврядування</t>
  </si>
  <si>
    <t>2761160</t>
  </si>
  <si>
    <t>Субвенція з державного бюджету бюджету Новоград-Волинського району Житомирської області на соціально-економічний розвиток району</t>
  </si>
  <si>
    <t>2761170</t>
  </si>
  <si>
    <t>Субвенція з державного бюджету міському бюджету міста Макіївка Донецької області на соціально-економічний розвиток</t>
  </si>
  <si>
    <t>2761180</t>
  </si>
  <si>
    <t>Субвенція з державного бюджету обласному бюджету Чернігівської області на газифікацію (будівництво підвідних газопроводів до сільських населених пунктів)</t>
  </si>
  <si>
    <t>2761190</t>
  </si>
  <si>
    <t>Субвенція з державного бюджету міському бюджету міста Бердянськ Запорізької області на укріплення Бердянської коси</t>
  </si>
  <si>
    <t>2761200</t>
  </si>
  <si>
    <t>Субвенція з державного бюджету міському бюджету міста Жовті Води Дніпропетровської області на соціально-економічний розвиток</t>
  </si>
  <si>
    <t>2761210</t>
  </si>
  <si>
    <t>Субвенція з державного бюджету місцевим бюджетам на соціально-економічний розвиток міст районного значення та селищ міського типу - районних центрів</t>
  </si>
  <si>
    <t>2761220</t>
  </si>
  <si>
    <t>Субвенція з державного бюджету міському бюджету міста Львова на реалізацію заходів з цілодобового водозабезпечення міста Львова</t>
  </si>
  <si>
    <t>2761230</t>
  </si>
  <si>
    <t>Субвенція з державного бюджету міському бюджету міста Канева Черкаської області на завершення у 2009 році ремонтно-реставраційних робіт і створення музейної експозиції на об'єкті Шевченківського національного заповідника в місті Каневі "Будинок-музей Т.Г</t>
  </si>
  <si>
    <t>Субвенція з державного бюджету міському бюджету міста Славутича на виконання заходів із запобігання аваріям та техногенним катастрофам у житлово-комунальному господарстві міста Славутича</t>
  </si>
  <si>
    <t>2761250</t>
  </si>
  <si>
    <t>2761260</t>
  </si>
  <si>
    <t>Субвенція з державного бюджету міському бюджету міста Дніпропетровська на соціально-економічний розвиток</t>
  </si>
  <si>
    <t>2761270</t>
  </si>
  <si>
    <t>Субвенція з державного бюджету міському бюджету міста Харцизьк Донецької області на соціально-економічний розвиток</t>
  </si>
  <si>
    <t>2761280</t>
  </si>
  <si>
    <t>Субвенція з державного бюджету районному бюджету Кілійського району Одеської області на соціально-економічний розвиток Кілійського району</t>
  </si>
  <si>
    <t>2761290</t>
  </si>
  <si>
    <t>2761300</t>
  </si>
  <si>
    <t>Субвенція з державного бюджету районному бюджету Шахтарського району Донецької області на соціально-економічний розвиток Шахтарського району</t>
  </si>
  <si>
    <t>2761310</t>
  </si>
  <si>
    <t>Субвенція з державного бюджету обласному бюджету Волинської області на введення в експлуатацію блоку "Б" Центру радіаційного захисту населення в м. Луцьку</t>
  </si>
  <si>
    <t>2761320</t>
  </si>
  <si>
    <t>Субвенція з державного бюджету міському бюджету міста Києва на будівництво дошкільного та загальноосвітнього навчальних закладів у Голосіївському районі</t>
  </si>
  <si>
    <t>Субвенція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t>
  </si>
  <si>
    <t>Субвенція з державного бюджету районному бюджету Сарненського району Рівненської області на проектування й будівництво автомобільної дороги та газифікацію між селами Костянтинівка, Чемерне та Довге</t>
  </si>
  <si>
    <t>2761380</t>
  </si>
  <si>
    <t>2761390</t>
  </si>
  <si>
    <t>2761400</t>
  </si>
  <si>
    <t>Субвенція з державного бюджету районному бюджету Баранівського району Житомирської області на соціально-економічний розвиток</t>
  </si>
  <si>
    <t>2761410</t>
  </si>
  <si>
    <t>Субвенція з державного бюджету міському бюджету міста Новоград-Волинський Житомирської області на соціально-економічний розвиток</t>
  </si>
  <si>
    <t>2761420</t>
  </si>
  <si>
    <t>Субвенція з державного бюджету районному бюджету Новоград-Волинського району Житомирської області на соціально-економічний розвиток</t>
  </si>
  <si>
    <t>2761430</t>
  </si>
  <si>
    <t>Субвенція з державного бюджету районному бюджету Червоноармійського району Житомирської області на соціально-економічний розвиток</t>
  </si>
  <si>
    <t>2761440</t>
  </si>
  <si>
    <t>2761450</t>
  </si>
  <si>
    <t>Субвенція з державного бюджету міському бюджету міста Феодосія на будівництво та реконструкцію водогонів Фронтового та Феодосійського водосховищ</t>
  </si>
  <si>
    <t>2761460</t>
  </si>
  <si>
    <t>Субвенція з державного бюджету міському бюджету міста Добропілля Донецької області на розроблення техніко-економічного обгрунтування проекту захисту території міста Білозерське, що зазнало небезпечного впливу гірничих виробок діючої шахти "Білозерська" т</t>
  </si>
  <si>
    <t>2761470</t>
  </si>
  <si>
    <t>Субвенція з державного бюджету міському бюджету міста Горлівка Донецької області на розроблення техніко-економічного обірунтування проекту захисту території міста Горлівка від впливу гірничих виробок</t>
  </si>
  <si>
    <t>2761480</t>
  </si>
  <si>
    <t>2761490</t>
  </si>
  <si>
    <t>Субвенція з державного бюджету обласному бюджету Донецької області на здійснення природоохоронних заходів по оздоровленню басейну річки Сіверський Донець та реконструкцію каналу Сіверський Донець-Донбас</t>
  </si>
  <si>
    <t>2761500</t>
  </si>
  <si>
    <t>Субвенція з державного бюджету міському бюджету міста Бровари на будівництво тролейбусної лінії  Бровари - Київ</t>
  </si>
  <si>
    <t>2761510</t>
  </si>
  <si>
    <t>Субвенція з державного бюджету міському бюджету міста Судака на відзначення 1800-річчя міста Судака</t>
  </si>
  <si>
    <t>2761520</t>
  </si>
  <si>
    <t>Міністерство аграрної політики та продовольства України</t>
  </si>
  <si>
    <t>Апарат Міністерства аграрної політики та продовольства України</t>
  </si>
  <si>
    <t>Загальне керівництво та управління у сфері агропромислового комплексу</t>
  </si>
  <si>
    <t>Часткове відшкодування суб'єктам господарювання вартості будівництва та реконструкції тваринницьких ферм і комплексів та підприємств з виробництва комбікормів</t>
  </si>
  <si>
    <t>Дослідження, прикладні наукові та науково-технічні розробки, виконання робіт за державними цільовими програмами і державним замовленням у сфері розвитку агропромислового комплексу, підготовка наукових кадрів, наукові розробки у сфері стандартизації та се</t>
  </si>
  <si>
    <t>Наукові розробки у сфері стандартизації та сертифікації сільськогосподарської продукції</t>
  </si>
  <si>
    <t>Оздоровлення та відпочинок дітей працівників агропромислового комплексу</t>
  </si>
  <si>
    <t>2801090</t>
  </si>
  <si>
    <t>Суцільна паспортизація сільських населених пунктів</t>
  </si>
  <si>
    <t>Методичне забезпечення діяльності аграрних навчальних закладів</t>
  </si>
  <si>
    <t>2801120</t>
  </si>
  <si>
    <t>Підвищення кваліфікації кадрів агропромислового комплексу закладами післядипломної освіти</t>
  </si>
  <si>
    <t>Державна підтримка сільськогосподарських обслуговуючих кооперативів</t>
  </si>
  <si>
    <t>2801160</t>
  </si>
  <si>
    <t>Ліквідація та екологічна реабілітація території впливу гірничих робіт державного підприємства "Солотвинський солерудник" Тячівського району Закарпатської області</t>
  </si>
  <si>
    <t>Фінансування заходів по захисту, відтворенню та підвищенню родючості ірунтів</t>
  </si>
  <si>
    <t>2801180</t>
  </si>
  <si>
    <t>Фінансова підтримка заходів в агропромисловому комплексі</t>
  </si>
  <si>
    <t>Селекція в тваринництві та птахівництві на підприємствах агропромислового комплексу</t>
  </si>
  <si>
    <t>Заходи по боротьбі з шкідниками та хворобами сільськогосподарських рослин, запобігання розповсюдженню збудників інфекційних хвороб тварин</t>
  </si>
  <si>
    <t>Бюджетна тваринницька дотація та державна підтримка виробництва продукції рослинництва</t>
  </si>
  <si>
    <t>Селекція в рослинництві</t>
  </si>
  <si>
    <t>2801230</t>
  </si>
  <si>
    <t>Фінансова підтримка фермерських господарств</t>
  </si>
  <si>
    <t>Здійснення фінансової підтримки підприємств агропромислового комплексу через механізм здешевлення кредитів та компенсації лізингових платежів</t>
  </si>
  <si>
    <t>Витрати Аграрного фонду пов'язані з комплексом заходів із  зберігання, перевезення, переробки та експортом об'єктів державного цінового регулювання державного інтервенційного фонду</t>
  </si>
  <si>
    <t>Заходи з охорони і захисту, раціонального використання лісів, наданих в постійне користування агропромисловим підприємствам</t>
  </si>
  <si>
    <t>Державна підтримка сільськогосподарської дорадчої служби</t>
  </si>
  <si>
    <t>2801280</t>
  </si>
  <si>
    <t>Фінансова підтримка агропромислових підприємств, що знаходяться в особливо складних кліматичних умовах</t>
  </si>
  <si>
    <t>Проведення державних виставкових заходів у сфері агропромислового комплексу</t>
  </si>
  <si>
    <t>Реформування та розвиток комунального господарства у сільській місцевості</t>
  </si>
  <si>
    <t>Організація і регулювання діяльності установ в системі агропромислового комплексу та забезпечення діяльності Аграрного фонду</t>
  </si>
  <si>
    <t>Дослідження і експериментальні розробки в системі агропромислового комплексу</t>
  </si>
  <si>
    <t>Створення і забезпечення резервного запасу сортового та гібридного насіння</t>
  </si>
  <si>
    <t>Запобігання розповсюдженню збудників інфекційних хвороб тварин</t>
  </si>
  <si>
    <t>2801360</t>
  </si>
  <si>
    <t>Часткова компенсація вартості електроенергії, використаної для поливу на зрошуваних землях</t>
  </si>
  <si>
    <t>2801370</t>
  </si>
  <si>
    <t>2801380</t>
  </si>
  <si>
    <t>Повернення бюджетних позичок, наданих на закупівлю сільськогосподарської продукції за державним замовленням (контрактом) 1994-1997 років</t>
  </si>
  <si>
    <t>2801390</t>
  </si>
  <si>
    <t>2801400</t>
  </si>
  <si>
    <t>2801420</t>
  </si>
  <si>
    <t>Часткова компенсація вартості складної сільськогосподарської техніки вітчизняного виробництва</t>
  </si>
  <si>
    <t>2801440</t>
  </si>
  <si>
    <t>2801450</t>
  </si>
  <si>
    <t>2801460</t>
  </si>
  <si>
    <t>Надання кредитів фермерським господарствам</t>
  </si>
  <si>
    <t>2801470</t>
  </si>
  <si>
    <t>Фінансова підтримка Української лабораторії якості і безпеки продукції агропромислового комплексу</t>
  </si>
  <si>
    <t>2801480</t>
  </si>
  <si>
    <t>2801490</t>
  </si>
  <si>
    <t>Фінансова підтримка заходів в агропромисловому комплексі на умовах фінансового лізингу</t>
  </si>
  <si>
    <t>Державна підтримка Всеукраїнського фізкультурно-спортивного товариства "Колос" на організацію та проведення роботи з розвитку фізичної культури і спорту серед сільського населення</t>
  </si>
  <si>
    <t>Державна підтримка розвитку хмелярства</t>
  </si>
  <si>
    <t>Фінансова підтримка створення оптових ринків сільськогосподарської продукції</t>
  </si>
  <si>
    <t>2801530</t>
  </si>
  <si>
    <t>Повернення коштів, наданих Міністерству аграрної політики та продовольства України для кредитування Аграрного фонду</t>
  </si>
  <si>
    <t>Державна підтримка галузі тваринництва</t>
  </si>
  <si>
    <t>2801550</t>
  </si>
  <si>
    <t>Повернення коштів, наданих як часткова фінансова допомога сільськогосподарським підприємствам, які зазнали збитків внаслідок стихійного лиха у 2007 році</t>
  </si>
  <si>
    <t>2801560</t>
  </si>
  <si>
    <t>Забезпечення діяльності Аграрного фонду</t>
  </si>
  <si>
    <t>2801580</t>
  </si>
  <si>
    <t>Здешевлення вартості страхових премій (внесків) фактично сплачених суб'єктами аграрного ринку</t>
  </si>
  <si>
    <t>Часткове відшкодування вартості будівництва нових тепличних комплексів</t>
  </si>
  <si>
    <t>2801900</t>
  </si>
  <si>
    <t>Видатки із Стабілізаційного фонду на підтримку АПК</t>
  </si>
  <si>
    <t>Державна ветеринарна та фітосанітарна служба України</t>
  </si>
  <si>
    <t>Керівництво та управління у сфері ветеринарної медицини та фітосанітарної служби України</t>
  </si>
  <si>
    <t>Протиепізоотичні заходи та участь у Міжнародному епізоотичному бюро</t>
  </si>
  <si>
    <t>Організація і регулювання діяльності установ агропромислового комплексу з карантину рослин</t>
  </si>
  <si>
    <t>Організація і регулювання діяльності установ в системі охорони прав на сорти рослин</t>
  </si>
  <si>
    <t>2802070</t>
  </si>
  <si>
    <t>Формування національних сортових рослинних ресурсів</t>
  </si>
  <si>
    <t>Участь у міжнародному союзі по охороні нових сортів рослин (УПОВ)</t>
  </si>
  <si>
    <t>2802090</t>
  </si>
  <si>
    <t>Погашення зобовіязань Державною службою з охорони прав на сорти рослин за кредитами, наданими з державного бюджету за рахунок коштів, залучених від міжнародних фінансових організацій на розвиток насінництва</t>
  </si>
  <si>
    <t>Державне агентство земельних ресурсів України</t>
  </si>
  <si>
    <t>Підвищення кваліфікації працівників Державного агентства земельних ресурсів</t>
  </si>
  <si>
    <t>Проведення земельної реформи</t>
  </si>
  <si>
    <t>Збереження, відтворення та забезпечення раціонального використання земельних ресурсів</t>
  </si>
  <si>
    <t>2803050</t>
  </si>
  <si>
    <t>Повернення кредиту наданого на розвиток системи кадастру</t>
  </si>
  <si>
    <t>Видача державних актів на право приватної власності на землю в сільській місцевості</t>
  </si>
  <si>
    <t>2803610</t>
  </si>
  <si>
    <t>Надання кредитів на розвиток системи кадастру</t>
  </si>
  <si>
    <t>Державне агентство рибного господарства України</t>
  </si>
  <si>
    <t>Керівництво та управління у сфері рибного господарства</t>
  </si>
  <si>
    <t>Селекція у рибному господарстві та відтворення водних біоресурсів у внутрішніх водоймах та Азово-Чорноморському басейні</t>
  </si>
  <si>
    <t>Селекція у рибному господарстві</t>
  </si>
  <si>
    <t>Міжнародна діяльність у галузі рибного  господарства</t>
  </si>
  <si>
    <t>2804100</t>
  </si>
  <si>
    <t>Заходи по операціях фінансового лізингу суден рибопромислового флоту</t>
  </si>
  <si>
    <t>2805000</t>
  </si>
  <si>
    <t>Створення захисних лісових насаджень та полезахисних лісових смуг</t>
  </si>
  <si>
    <t>Збереження природно-заповідного фонду</t>
  </si>
  <si>
    <t>2806000</t>
  </si>
  <si>
    <t>Національна акціонерна компанія "Украгролізинг"</t>
  </si>
  <si>
    <t>2806030</t>
  </si>
  <si>
    <t>Заходи по операціях фінансового лізингу вітчизняної сільськогосподарської техніки</t>
  </si>
  <si>
    <t>2806120</t>
  </si>
  <si>
    <t>2806130</t>
  </si>
  <si>
    <t>Апарат Міністерства закордонних справ України</t>
  </si>
  <si>
    <t>Керівництво та управління у сфері державної політики щодо зовнішніх відносин</t>
  </si>
  <si>
    <t>Внески України до бюджетів ООН, органів і спеціалізованих установ системи ООН, інших міжнародних організацій та конвенційних органів</t>
  </si>
  <si>
    <t>Функціонування закордонних дипломатичних установ України та розширення мережі власності України для потреб цих установ</t>
  </si>
  <si>
    <t>Розширення мережі власності України за кордоном для потреб дипломатичних установ України</t>
  </si>
  <si>
    <t>Реалізація Міністерством закордонних справ України повноважень з проведення зовнішньої політики України, організація і контроль за діяльністю закордонних дипломатичних установ України</t>
  </si>
  <si>
    <t>Забезпечення головування України у міжнародних інституціях</t>
  </si>
  <si>
    <t>1401070</t>
  </si>
  <si>
    <t>Внески до установ і організацій СНД</t>
  </si>
  <si>
    <t>Забезпечення перебування в Україні іноземних делегацій, пов'язаних з офіційними візитами</t>
  </si>
  <si>
    <t>1401090</t>
  </si>
  <si>
    <t>Підготовка та підвищення кваліфікації кадрів для сфери міжнародних відносин, підвищення кваліфікації працівників дипломатичної служби, які віднесені до п'ятої-сьомої категорій державних службовців, проведення прикладних досліджень у галузі міжнародних ві</t>
  </si>
  <si>
    <t>Фінансова підтримка забезпечення міжнародного позитивного іміджу України, заходи щодо підтримки зв'язків з українцями, які проживають за межами України</t>
  </si>
  <si>
    <t>Підвищення кваліфікації працівників дипломатичної служби, які віднесені до посад  п'ятої-сьомої категорій державних службовців</t>
  </si>
  <si>
    <t>Документування громадян та створення і забезпечення функціонування інформаційно-телекомунікаційних систем консульської служби</t>
  </si>
  <si>
    <t>1401140</t>
  </si>
  <si>
    <t>Забезпечення представництва України під час розгляду справ у Міжнародному Cуді ООН</t>
  </si>
  <si>
    <t>Заходи щодо підтримки зв'язків з українцями, які проживають за межами України</t>
  </si>
  <si>
    <t>1401160</t>
  </si>
  <si>
    <t>1401170</t>
  </si>
  <si>
    <t>Реалізація Українським агентством міжнародного розвитку повноважень щодо надання міжнародної технічної допомоги</t>
  </si>
  <si>
    <t>1401180</t>
  </si>
  <si>
    <t>Здійснення заходів з підтримання зв'язків із закордонними українцями за рахунок коштів Стабілізаційного фонду</t>
  </si>
  <si>
    <t>Державний комітет телебачення і радіомовлення України</t>
  </si>
  <si>
    <t>Апарат Державного комітету телебачення і радіомовлення України</t>
  </si>
  <si>
    <t>Керівництво та управління у сфері телебачення і радіомовлення</t>
  </si>
  <si>
    <t>Прикладні розробки у сфері засобів масової інформації, книговидавничої справи та інформаційно-бібліографічної діяльності, фінансова підтримка розвитку наукової інфраструктури</t>
  </si>
  <si>
    <t>1701030</t>
  </si>
  <si>
    <t>Забезпечення населення засобами приймання сигналів цифрового телерадіомовлення</t>
  </si>
  <si>
    <t>Підвищення кваліфікації працівників засобів масової інформації в Укртелерадіопресінституті</t>
  </si>
  <si>
    <t>Виробництво та трансляція телерадіопрограм для державних потреб, збирання, обробка та розповсюдження офіційної інформаційної продукції, створення та функціонування україномовної версії міжнародного каналу "EuroNews"</t>
  </si>
  <si>
    <t>Фінансова підтримка преси</t>
  </si>
  <si>
    <t>Випуск книжкової продукції за програмою "Українська книга"</t>
  </si>
  <si>
    <t>Збирання, обробка та розповсюдження офіційної інформаційної продукції</t>
  </si>
  <si>
    <t>Державні стипендії видатним діячам інформаційної галузі, дітям журналістів, які загинули або стали інвалідами у зв'язку з виконанням службових обов'язків  та премії в інформаційній галузі</t>
  </si>
  <si>
    <t>Трансляція телерадіопрограм, вироблених для державних потреб</t>
  </si>
  <si>
    <t>Здійснення контролю у сфері захисту суспільної моралі</t>
  </si>
  <si>
    <t>1701210</t>
  </si>
  <si>
    <t>Технічне переоснащення обласних державних телерадіокомпаній</t>
  </si>
  <si>
    <t>1701220</t>
  </si>
  <si>
    <t>Державна адресна підтримка періодичних видань літературно-художнього напряму</t>
  </si>
  <si>
    <t>Фінансова підтримка державних музичних колективів</t>
  </si>
  <si>
    <t>Виконання заходів з питань європейської інтеграції в інформаційній сфері</t>
  </si>
  <si>
    <t>1701250</t>
  </si>
  <si>
    <t>1701260</t>
  </si>
  <si>
    <t>1701270</t>
  </si>
  <si>
    <t>Оплата послуг, наданих Концерном радіомовлення, радіозв'язку та телебачення і відкритим акціонерним товариством "Укртелеком", з трансляції телепрограм Національної телекомпанії в обсязі 1167,96 години на умовах державного замовлення</t>
  </si>
  <si>
    <t>1701280</t>
  </si>
  <si>
    <t>Погашення заборгованості Національної телекомпанії  перед каналом "EuroNews"</t>
  </si>
  <si>
    <t>Створення та функціонування україномовної версії міжнародного каналу "EuroNews"</t>
  </si>
  <si>
    <t>1701810</t>
  </si>
  <si>
    <t>Створення міжнародних телерадіоцентрів</t>
  </si>
  <si>
    <t>Міністерство культури України</t>
  </si>
  <si>
    <t>Апарат Міністерства культури України</t>
  </si>
  <si>
    <t>Загальне керівництво та управління у сфері культури</t>
  </si>
  <si>
    <t>Прикладні розробки у сфері розвитку культури</t>
  </si>
  <si>
    <t>Надання загальної та спеціальної музичної освіти у загальноосвітніх спеціалізованих школах-інтернатах</t>
  </si>
  <si>
    <t>Підвищення кваліфікації, перепідготовка кадрів та підготовка науково-педагогічних кадрів у сфері культури і мистецтва, підготовка кадрів акторської майстерності для національних мистецьких та творчих колективів</t>
  </si>
  <si>
    <t>Методичне забезпечення діяльності навчальних закладів у галузі культури і мистецтва</t>
  </si>
  <si>
    <t>Підготовка кадрів акторської майстерності для національних мистецьких та творчих колективів</t>
  </si>
  <si>
    <t>Фінансова підтримка національних творчих спілок у сфері культури і мистецтва та заходи Всеукраїнського товариства "Просвіта"</t>
  </si>
  <si>
    <t>Фінансова підтримка національних театрів</t>
  </si>
  <si>
    <t>Гранти Президента України молодим діячам мистецтва для створення і реалізації творчих проектів, премії і стипендії за видатні досягнення у галузі культури, літератури, мистецтва</t>
  </si>
  <si>
    <t>Премії і стипендії за видатні досягнення у галузі культури, літератури і мистецтва</t>
  </si>
  <si>
    <t>Поповнення експозицій музеїв та репертуарів театрів і концертних та циркових організацій</t>
  </si>
  <si>
    <t>Фінансова підтримка гастрольної діяльності вітчизняних виконавців</t>
  </si>
  <si>
    <t>Здійснення концертно-мистецьких та культурологічних загальнодержавних заходів, заходів з вшанування пам'яті, заходів з виявлення та підтримки творчо обдарованих дітей та молоді, заходів, пов'язаних із забезпеченням свободи совісті та релігії, державна пі</t>
  </si>
  <si>
    <t>1801180</t>
  </si>
  <si>
    <t>Заходи щодо зміцнення матеріально-технічної бази закладів культури системи Міністерства культури і туризму України</t>
  </si>
  <si>
    <t>Музейна справа та виставкова діяльність</t>
  </si>
  <si>
    <t>1801210</t>
  </si>
  <si>
    <t>Підготовка кадрів Дитячою хореографічною школою при Національному заслуженому академічному ансамблі танцю України ім. Вірського</t>
  </si>
  <si>
    <t>Здійснення культурно-інформаційної та культурно-просвітницької діяльності</t>
  </si>
  <si>
    <t>1801250</t>
  </si>
  <si>
    <t>Реставрація, реконструкція, капітальний ремонт будівель і споруд Меморіального комплексу "Національний музей історії Великої вітчизняної війни 1941-1945 років" та придбання необхідного обладнання"</t>
  </si>
  <si>
    <t>Заходи щодо встановлення культурних зв'язків з українською діаспорою</t>
  </si>
  <si>
    <t>1801280</t>
  </si>
  <si>
    <t>Капітальний ремонт та реконструкція виробничих майстерень Одеського національного академічного театру опери та балету, розташованих за адресою: м. Одеса, вул. Садіковська, 18, та виготовлення проектно-кошторисної документації для забезпечення житлом прац</t>
  </si>
  <si>
    <t>Заходи Всеукраїнського товариства "Просвіта"</t>
  </si>
  <si>
    <t>Фінансова підтримка друкованих періодичних видань культурологічного напрямку, газет мовами національних меншин, фінансова підтримка гастрольної діяльності вітчизняних виконавців</t>
  </si>
  <si>
    <t>Забезпечення розвитку та застосування української мови</t>
  </si>
  <si>
    <t>Заходи з виявлення та підтримки творчо обдарованих дітей та молоді</t>
  </si>
  <si>
    <t>1801330</t>
  </si>
  <si>
    <t>Підготовка кадрів для сфери культури і мистецтва Київським національним університетом культури і мистецтв</t>
  </si>
  <si>
    <t>1801350</t>
  </si>
  <si>
    <t>1801360</t>
  </si>
  <si>
    <t>1801370</t>
  </si>
  <si>
    <t>1801380</t>
  </si>
  <si>
    <t>Проведення санації будівель бюджетних установ Міністерства культури і туризму України, у тому числі розроблення проектно-кошторисної документації</t>
  </si>
  <si>
    <t>1801410</t>
  </si>
  <si>
    <t>Державні науково-технічні програми та наукові частини державних цільових програм у сфері розвитку туризму</t>
  </si>
  <si>
    <t>1801420</t>
  </si>
  <si>
    <t>Фінансова підтримка створення умов для забезпечення безпеки туристів та розбудови туристичної інфраструктури міжнародних транспортних коридорів та магістралей в Україні</t>
  </si>
  <si>
    <t>1801440</t>
  </si>
  <si>
    <t>Проектування та створення музейної експозиції в будинку-музеї Т.Г.Шевченка в Шевченківському національному заповіднику в м. Каневі Черкаської області</t>
  </si>
  <si>
    <t>Заходи з вшанування пам'яті</t>
  </si>
  <si>
    <t>Функціонування національних історико-меморіальних заповідників</t>
  </si>
  <si>
    <t>Функціонування національних меморіальних музеїв</t>
  </si>
  <si>
    <t>1801490</t>
  </si>
  <si>
    <t>Заходи Української Всесвітньої Координаційної Ради</t>
  </si>
  <si>
    <t>Заходи, пов'язані із забезпеченням свободи совісті та релігії</t>
  </si>
  <si>
    <t>Заходи щодо зміцнення зв'язків закордонних українців з Україною та забезпечення міжнародної діяльності у сфері міжнаціональних відносин</t>
  </si>
  <si>
    <t>Державна служба з питань національної культурної спадщини</t>
  </si>
  <si>
    <t>Заходи з охорони культурної спадщини, паспортизація, інвентаризація та реставрація пам'яток культурної спадщини</t>
  </si>
  <si>
    <t>1803000</t>
  </si>
  <si>
    <t>Комітет з Національної премії України імені Тараса Шевченка</t>
  </si>
  <si>
    <t>1804000</t>
  </si>
  <si>
    <t>Державна служба туризму і курортів</t>
  </si>
  <si>
    <t>1804050</t>
  </si>
  <si>
    <t>Державна служба контролю за переміщенням культурних цінностей через державний кордон України</t>
  </si>
  <si>
    <t>Заходи щодо запобігання незаконному переміщенню культурних цінностей через державний кордон України та сприяння їх поверненню державам, яким вони належали</t>
  </si>
  <si>
    <t>Державне агентство України з питань кіно</t>
  </si>
  <si>
    <t>Керівництво та управління у сфері кінематографії</t>
  </si>
  <si>
    <t>Створення та розповсюдження національних фільмів</t>
  </si>
  <si>
    <t>Створення та розповсюдження національних фільмів, фінансова підтримка державного підприємства "Національний центр Олександра Довженка"</t>
  </si>
  <si>
    <t>Здійснення концертно-мистецьких та культурологічних заходів у сфері кінематографії</t>
  </si>
  <si>
    <t>Здійснення концертно-мистецьких, культурологічних заходів у сфері кінематографії, фінансова підтримка Національної спілки кінематографістів України</t>
  </si>
  <si>
    <t>Гранти Президента України молодим діячам мистецтва для створення і реалізації творчих проектів в сфері кінематографії та премії за видатні досягнення у галузі кінематографії</t>
  </si>
  <si>
    <t>Премії за видатні досягнення у галузі кінематографії</t>
  </si>
  <si>
    <t>1806800</t>
  </si>
  <si>
    <t>Реконструкція та технічне переоснащення Будинку кіно Національної спілки кінематографістів України</t>
  </si>
  <si>
    <t>Державний комітет України у справах національностей та релігій</t>
  </si>
  <si>
    <t>Керівництво та управління у сфері національностей та релігій</t>
  </si>
  <si>
    <t>Міністерство культури України (загальнодержавні витрати)</t>
  </si>
  <si>
    <t>Субвенція з державного бюджету міському бюджету міста Києва на проведення консервації та сучасної музеєфікації, завершення археологічних досліджень Старокиївської гори із залишками фундаменту Десятинної церкви території пам'ятки археології національного</t>
  </si>
  <si>
    <t>1811070</t>
  </si>
  <si>
    <t>Субвенція з державного бюджету місцевим бюджетам на створення рекреаційних зон, меморіальних та музейних комплексів, а також розвиток історико-культурних паміяток та заповідників</t>
  </si>
  <si>
    <t>1811080</t>
  </si>
  <si>
    <t>Субвенція з державного бюджету обласному бюджету Полтавської області на проведення заходів з підготовки та відзначення 200- річчя від дня народження М.В.Гоголя</t>
  </si>
  <si>
    <t>1811090</t>
  </si>
  <si>
    <t>1811100</t>
  </si>
  <si>
    <t>1811110</t>
  </si>
  <si>
    <t>Субвенція з державного бюджету обласному бюджету Кіровоградської області на завершення реконструкції будівлі Кіровоградського академічного обласного українського музично-драматичного театру імені М.Л. Кропивницького</t>
  </si>
  <si>
    <t>1811120</t>
  </si>
  <si>
    <t>Субвенція з державного бюджету обласному бюджету Черкаської області на реконструкцію та реставрацію, здійснення ремонтних робіт обієктів Шевченківського національного заповідника (м. Канів)</t>
  </si>
  <si>
    <t>1811130</t>
  </si>
  <si>
    <t>Державне агентство лісових ресурсів України</t>
  </si>
  <si>
    <t>Апарат Державного агентства лісових ресурсів України</t>
  </si>
  <si>
    <t>Керівництво та управління у сфері лісового господарства</t>
  </si>
  <si>
    <t>Дослідження, прикладні розробки  та підготовка наукових кадрів у сфері лісового господарства</t>
  </si>
  <si>
    <t>Ведення лісового і мисливського господарства, охорона і захист лісів в лісовому фонді</t>
  </si>
  <si>
    <t>Міністерство оборони України</t>
  </si>
  <si>
    <t>Апарат Міністерства оборони України</t>
  </si>
  <si>
    <t>Керівництво та військове управління Збройними Силами України</t>
  </si>
  <si>
    <t>Забезпечення діяльності Збройних Сил України та підготовка військ</t>
  </si>
  <si>
    <t>Забезпечення Збройних Сил України зв'язком, створення та розвиток командних пунктів та автоматизованих систем управління</t>
  </si>
  <si>
    <t>Медичне лікування, реабілітація та санаторне забезпечення особового складу Збройних Сил України, ветеранів військової служби та членів їх сімей, ветеранів війни</t>
  </si>
  <si>
    <t>Проведення мобілізаційної роботи і призову до Збройних Сил України та інших військових формувань</t>
  </si>
  <si>
    <t>2101130</t>
  </si>
  <si>
    <t>Реформування та розвиток Збройних Сил України</t>
  </si>
  <si>
    <t>Розвиток озброєння та військової техніки Збройних Сил України</t>
  </si>
  <si>
    <t>Прикладні дослідження у сфері військової оборони держави</t>
  </si>
  <si>
    <t>Відновлення боєздатності, утримання, експлуатація, ремонт озброєння та військової техніки</t>
  </si>
  <si>
    <t>Будівництво і капітальний ремонт військових об'єктів</t>
  </si>
  <si>
    <t>Будівництво (придбання) житла для військовослужбовців Збройних Сил України</t>
  </si>
  <si>
    <t>Забезпечення живучості та вибухопожежобезпеки арсеналів, баз і складів озброєння ракет і боєприпасів Збройних Сил України</t>
  </si>
  <si>
    <t>Утилізація боєприпасів та рідинних компонентів ракетного палива, забезпечення живучості та вибухопожежобезпеки арсеналів, баз і складів Збройних Сил України</t>
  </si>
  <si>
    <t>Забезпечення участі у міжнародних миротворчих операціях</t>
  </si>
  <si>
    <t>Забезпечення виконання міжнародних угод у військовій сфері</t>
  </si>
  <si>
    <t>2101260</t>
  </si>
  <si>
    <t>Створення, закупівля і модернізація озброєння та військової техніки за державним оборонним замовленням Міністерства оборони</t>
  </si>
  <si>
    <t>2101270</t>
  </si>
  <si>
    <t>Підготовка курсантів льотних спеціалізацій для Збройних Сил України Харківським аероклубом Товариства сприяння обороні України</t>
  </si>
  <si>
    <t>2101330</t>
  </si>
  <si>
    <t>Відшкодування Фонду соціального страхування на випадок безробіття додаткових витрат, пов'язаних з виплатою військовослужбовцям, звільненим у зв'язку з реформуванням Збройних Сил України, допомоги по безробіттю та матеріальної допомоги у період професійно</t>
  </si>
  <si>
    <t>Захист важливих державних об'єктів</t>
  </si>
  <si>
    <t>Соціальна та професійна адаптація військовослужбовців, що звільняються в запас або відставку</t>
  </si>
  <si>
    <t>2101410</t>
  </si>
  <si>
    <t>Здійснення заходів, пов'язаних  з проведенням землевпорядних робіт, оформленням правовстановлюючих документів на нерухоме військове майно та земельні ділянки</t>
  </si>
  <si>
    <t>2101420</t>
  </si>
  <si>
    <t>2101430</t>
  </si>
  <si>
    <t>Забезпечення речовим майном військовослужбовців та задоволення інших невідкладних потреб Збройних Сил України</t>
  </si>
  <si>
    <t>2101440</t>
  </si>
  <si>
    <t>Забезпечення житлом військовослужбовців Збройних Сил України</t>
  </si>
  <si>
    <t>2101500</t>
  </si>
  <si>
    <t>Видатки із Стабілізаційного фонду за напрямом оборони та придбання пожежної техніки</t>
  </si>
  <si>
    <t>2102000</t>
  </si>
  <si>
    <t>Головне управління розвідки Міністерства оборони України</t>
  </si>
  <si>
    <t>2110000</t>
  </si>
  <si>
    <t>Міністерство оборони України (загальнодержавні витрати)</t>
  </si>
  <si>
    <t>2111000</t>
  </si>
  <si>
    <t>2111040</t>
  </si>
  <si>
    <t>Субвенція з державного бюджету місцевим бюджетам на здійснення заходів по передачі житлового фонду та об'єктів соціально-культурної сфери Міністерства оборони України у комунальну власність</t>
  </si>
  <si>
    <t>2201030</t>
  </si>
  <si>
    <t>Забезпечення діяльності Державного фонду фундаментальних досліджень</t>
  </si>
  <si>
    <t>Наукові та науково-технічні розробки за державними цільовими програмами і державними замовленнями</t>
  </si>
  <si>
    <t>Виконання міжнародних наукових та науково-технічних програм та проектів вищими навчальними закладами та науковими установами</t>
  </si>
  <si>
    <t>Фінансова підтримка наукових об'єктів, що становлять національне надбання</t>
  </si>
  <si>
    <t>Надання освіти у загальноосвітніх школах соціальної реабілітації</t>
  </si>
  <si>
    <t>Підготовка робітничих кадрів у професійно-технічних навчальних закладах соціальної реабілітації та адаптації</t>
  </si>
  <si>
    <t>Здійснення методичного та матеріально-технічного забезпечення діяльності навчальних закладів</t>
  </si>
  <si>
    <t>Пільговий проїзд студентів вищих навчальних закладів і учнів професійно-технічних училищ у залізничному, автомобільному та водному транспорті</t>
  </si>
  <si>
    <t>2201210</t>
  </si>
  <si>
    <t>Державне пільгове довгострокове кредитування на здобуття освіти</t>
  </si>
  <si>
    <t>Видання, придбання, зберігання і доставка підручників і посібників для студентів вищих навчальних закладів, учнів загальноосвітніх і професійно-технічних навчальних закладів та вихованців дошкільних навчальних закладів</t>
  </si>
  <si>
    <t>Методичне забезпечення діяльності навчальних закладів</t>
  </si>
  <si>
    <t>Амбулаторне медичне обслуговування працівників Кримської астрофізичної обсерваторії</t>
  </si>
  <si>
    <t>Функціонування музеїв</t>
  </si>
  <si>
    <t>2201280</t>
  </si>
  <si>
    <t>Підготовка кадрів Київським національним університетом імені Тараса Шевченка</t>
  </si>
  <si>
    <t>2201290</t>
  </si>
  <si>
    <t>2201300</t>
  </si>
  <si>
    <t>Спецінформації</t>
  </si>
  <si>
    <t>Фізична і спортивна підготовка учнівської та студентської молоді</t>
  </si>
  <si>
    <t>Підвищення кваліфікації керівних працівників і спеціалістів харчової і переробної промисловості</t>
  </si>
  <si>
    <t>2201330</t>
  </si>
  <si>
    <t>Фінансова підтримка розвитку інфраструктури у сфері наукової діяльності</t>
  </si>
  <si>
    <t>Підготовка фахівців Національним університетом "Юридична академія України  імені Ярослава Мудрого"</t>
  </si>
  <si>
    <t>2201390</t>
  </si>
  <si>
    <t>Будівництво, реконструкція та ремонт гуртожитків для учнів професійно-технічних та студентів вищих навчальних закладів</t>
  </si>
  <si>
    <t>Підготовка кадрів Національним технічним університетом "Київський політехнічний інститут"</t>
  </si>
  <si>
    <t>Забезпечення діяльності Національного центру "Мала академія наук України"</t>
  </si>
  <si>
    <t>2201450</t>
  </si>
  <si>
    <t>2201460</t>
  </si>
  <si>
    <t>Надання кредитів на будівництво (придбання) житла для науково-педагогічних та педагогічних працівників</t>
  </si>
  <si>
    <t>Здійснення зовнішнього оцінювання та моніторинг якості освіти Українським центром оцінювання якості освіти та його регіональними підрозділами</t>
  </si>
  <si>
    <t>2201480</t>
  </si>
  <si>
    <t>Підготовка кадрів Національним авіаційним університетом</t>
  </si>
  <si>
    <t>Фінансова підтримка пропаганди України за кордоном</t>
  </si>
  <si>
    <t>2201530</t>
  </si>
  <si>
    <t>Підготовка кадрів для гуманітарної сфери Національним університетом "Острозька академія"</t>
  </si>
  <si>
    <t>Придбання шкільних автобусів для перевезення дітей, що проживають у сільській місцевості</t>
  </si>
  <si>
    <t>2201550</t>
  </si>
  <si>
    <t>2201560</t>
  </si>
  <si>
    <t>Фундаментальні дослідження у сфері державного управління</t>
  </si>
  <si>
    <t>Заходи щодо модернізації системи загальної середньої освіти</t>
  </si>
  <si>
    <t>2201800</t>
  </si>
  <si>
    <t>2201820</t>
  </si>
  <si>
    <t>Будівництво, ремонт та реконструкція закладів і об'єктів Міністерства освіти і науки України</t>
  </si>
  <si>
    <t>2201830</t>
  </si>
  <si>
    <t>Виконання робіт із будівництва об'єктів Національного медичного університету ім. О.О. Богомольця</t>
  </si>
  <si>
    <t>2201860</t>
  </si>
  <si>
    <t>Добудова до навчального корпусу НТУ "Київський політехнічний інститут" для розміщення Українсько-Японського центру</t>
  </si>
  <si>
    <t>2201890</t>
  </si>
  <si>
    <t>Завершення будівництва учбового корпусу Шосткинського інституту Сумського державного університету</t>
  </si>
  <si>
    <t>Державна служба інтелектуальної власності України</t>
  </si>
  <si>
    <t>Керівництво у сфері інтелектуальної власності</t>
  </si>
  <si>
    <t>2203000</t>
  </si>
  <si>
    <t>Державна інспекція навчальних закладів України</t>
  </si>
  <si>
    <t>2203010</t>
  </si>
  <si>
    <t>Здійснення державного нагляду за діяльністю навчальних закладів</t>
  </si>
  <si>
    <t>Керівництво та управління у сфері молоді та спорту</t>
  </si>
  <si>
    <t>2204040</t>
  </si>
  <si>
    <t>Підвищення кваліфікації працівників державних органів, установ і організацій у справах сім'ї, молоді та спорту</t>
  </si>
  <si>
    <t>Здійснення заходів державної політики з питань молоді та державна підтримка молодіжних та дитячих громадських організацій</t>
  </si>
  <si>
    <t>2204080</t>
  </si>
  <si>
    <t>Фінансова підтримка Спортивного комітету України</t>
  </si>
  <si>
    <t>Розвиток спорту інвалідів та їх фізкультурно-спортивна реабілітація</t>
  </si>
  <si>
    <t>Підготовка і участь національних збірних команд в Паралімпійських  і Дефлімпійських іграх</t>
  </si>
  <si>
    <t>Фінансова підтримка паралімпійського руху в Україні</t>
  </si>
  <si>
    <t>2204140</t>
  </si>
  <si>
    <t>Здійснення заходів з реалізації державної політики з питань дітей та заходів, спрямованих на подолання дитячої бездоглядності і безпритульності</t>
  </si>
  <si>
    <t>2204150</t>
  </si>
  <si>
    <t>Надання державних пільгових довгострокових кредитів на підготовку кадрів для сфери спорту вищими навчальними закладами</t>
  </si>
  <si>
    <t>Фінансова підтримка програм і заходів аерокосмічного профілю серед дітей та молоді</t>
  </si>
  <si>
    <t>Державна підтримка молодіжних і дитячих громадських організацій на виконання загальнодержавних програм і заходів стосовно дітей, молоді, жінок, сім'ї</t>
  </si>
  <si>
    <t>2204180</t>
  </si>
  <si>
    <t>Прикладні розробки у сфері сім'ї та молоді, розвитку спорту та методики підготовки спортсменів</t>
  </si>
  <si>
    <t>2204190</t>
  </si>
  <si>
    <t>Здійснення державними органами централізованих заходів по організації відпочинку та оздоровлення дітей</t>
  </si>
  <si>
    <t>2204200</t>
  </si>
  <si>
    <t>Пільговий проїзд дітей віком від 6 до 14 років у залізничному транспорті</t>
  </si>
  <si>
    <t>2204210</t>
  </si>
  <si>
    <t>Державна підтримка дитячих громадських організацій на виконання загальнодержавних програм і заходів стосовно дітей</t>
  </si>
  <si>
    <t>Розвиток фізичної культури, спорту вищих досягнень та резервного спорту</t>
  </si>
  <si>
    <t>2204230</t>
  </si>
  <si>
    <t>Функціонування музею спортивної слави України</t>
  </si>
  <si>
    <t>Забезпечення підготовки спортсменів вищих категорій</t>
  </si>
  <si>
    <t>Створення та розвиток матеріально-технічної бази спорту</t>
  </si>
  <si>
    <t>2204260</t>
  </si>
  <si>
    <t>Прикладні розробки у сфері розвитку окремих видів спорту та методики підготовки спортсменів</t>
  </si>
  <si>
    <t>2204270</t>
  </si>
  <si>
    <t>Розвиток авіаційних видів спорту</t>
  </si>
  <si>
    <t>Фінансова підтримка громадських організацій фізкультурно-спортивного спрямування</t>
  </si>
  <si>
    <t>2204290</t>
  </si>
  <si>
    <t>Видатки на облаштування спортивних та футбольних майданчиків</t>
  </si>
  <si>
    <t>Проведення навчально-тренувальних зборів і змагань з олімпійських видів спорту</t>
  </si>
  <si>
    <t>Проведення заходів з неолімпійських видів спорту і масових заходів з фізичної культури</t>
  </si>
  <si>
    <t>Забезпечення діяльності Всеукраїнського центру фізичного здоров'я населення іСпорт для всіхі</t>
  </si>
  <si>
    <t>2204360</t>
  </si>
  <si>
    <t>Оздоровлення і відпочинок дітей в дитячих оздоровчих таборах та МДЦ "Артек" і ДЦ "Молода Гвардія"</t>
  </si>
  <si>
    <t>Фінансова підтримка Національного олімпійського комітету України</t>
  </si>
  <si>
    <t>2204430</t>
  </si>
  <si>
    <t>Виготовлення посвідчень для батьків та дітей багатодітних родин</t>
  </si>
  <si>
    <t>Підготовка і участь національних збірних команд в Юнацьких Олімпійських іграх</t>
  </si>
  <si>
    <t>Надання загальної та поглибленої освіти з фізкультури і спорту загальноосвітніми спеціалізованими школами-інтернатами</t>
  </si>
  <si>
    <t>2204500</t>
  </si>
  <si>
    <t>2204800</t>
  </si>
  <si>
    <t>Проведення протизсувних робіт з укріплення схилу, реконструкції та реставрації адміністративного будинку по вул. Десятинній, 14</t>
  </si>
  <si>
    <t>2204810</t>
  </si>
  <si>
    <t>Реконструкція стадіону Національного спортивного комплексу "Олімпійський"</t>
  </si>
  <si>
    <t>2204830</t>
  </si>
  <si>
    <t>Реконструкція та капітальний ремонт об'єктів Міжнародного дитячого центру "Артек" та Українського дитячого центру "Молода гвардія"</t>
  </si>
  <si>
    <t>2204860</t>
  </si>
  <si>
    <t>2204870</t>
  </si>
  <si>
    <t>Реконструкція стадіону комунального підприємства "Обласний спортивний комплекс "Металіст" в  м. Харкові</t>
  </si>
  <si>
    <t>2204880</t>
  </si>
  <si>
    <t>2204890</t>
  </si>
  <si>
    <t>Фундаментальні дослідження у сфері природничих і технічних, гуманітарних і суспільних наук</t>
  </si>
  <si>
    <t>Проведення з'їздів, симпозіумів, конференцій і семінарів Київським національним університетом імені Тараса Шевченка</t>
  </si>
  <si>
    <t>Державне агентство з питань науки, інновацій та інформатизації України</t>
  </si>
  <si>
    <t>Фінансова підтримка розвитку інфраструктури науково-технічної, інноваційної діяльності та інформатизації, наукової преси, наукових об'єктів, що становлять національне надбання, забезпечення діяльності Державного фонду фундаментальних досліджень</t>
  </si>
  <si>
    <t>Дослідження, прикладні наукові і науково-технічні розробки, виконання робіт за державними цільовими програмами та державним замовленням</t>
  </si>
  <si>
    <t>Виконання зобов'язань України у сфері міжнародного науково-технічного співробітництва</t>
  </si>
  <si>
    <t>Державні премії, стипендії та гранти в галузі науки і техніки</t>
  </si>
  <si>
    <t>Дослідження на антарктичній станції "Академік Вернадський"</t>
  </si>
  <si>
    <t>Міністерство освіти і науки, молоді та спорту України (загальнодержавні витрати)</t>
  </si>
  <si>
    <t>2211020</t>
  </si>
  <si>
    <t>Субвенція з державного бюджету місцевим бюджетам на здійснення виплат, визначених Законом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t>
  </si>
  <si>
    <t>2211030</t>
  </si>
  <si>
    <t>Субвенція з державного бюджету місцевим бюджетам на придбання шкільних автобусів для перевезення дітей, що проживають у сільській місцевості</t>
  </si>
  <si>
    <t>2211060</t>
  </si>
  <si>
    <t>Субвенція з державного бюджету місцевим бюджетам на реалізацію державної цільової соціальної програми "Школа майбутнього"</t>
  </si>
  <si>
    <t>2211070</t>
  </si>
  <si>
    <t>Субвенція з державного бюджету місцевим бюджетам на комп'ютеризацію та інформатизацію загальноосвітніх навчальних закладів районів</t>
  </si>
  <si>
    <t>2211090</t>
  </si>
  <si>
    <t>Субвенція з державного бюджету обласному бюджету Київської області на проведення експерименту за принципом "гроші ходять за дитиною"</t>
  </si>
  <si>
    <t>2211130</t>
  </si>
  <si>
    <t>Субвенція з державного бюджету місцевим бюджетам на завершення ремонтних робіт в закладах, що надають соціальні послуги  дітям та молоді, створення яких було розпочато в 2007 році</t>
  </si>
  <si>
    <t>2211140</t>
  </si>
  <si>
    <t>Субвенція з державного бюджету місцевим бюджетам на завершення розпочатих у 2007 році робіт з облаштування закладів, які надають соціальні послуги дітям та молоді</t>
  </si>
  <si>
    <t>2211150</t>
  </si>
  <si>
    <t>Субвенція з державного бюджету обласному бюджету Одеської області на реконструкцію з розширенням палацу спорту в місті Одесі</t>
  </si>
  <si>
    <t>Субвенція з державного бюджету місцевим бюджетам Донецької області на підготовку спортивних об'єктів, на яких проводитиметься чемпіонат світу з легкої атлетики у 2013 році</t>
  </si>
  <si>
    <t>Міністерство охорони здоров'я України</t>
  </si>
  <si>
    <t>Апарат Міністерства охорони здоров'я України</t>
  </si>
  <si>
    <t>Керівництво та управління у сфері охорони здоров'я</t>
  </si>
  <si>
    <t>Прикладні наукові та науково-технічні розробки, виконання робіт за державними цільовими програмами і державним замовленням, фінансова підтримка підготовки наукових кадрів у сфері охорони здоров'я</t>
  </si>
  <si>
    <t>Фінансова підтримка розвитку інфраструктури наукової діяльності у сфері профілактичної та клінічної медицини</t>
  </si>
  <si>
    <t>Підвищення кваліфікації медичних та фармацевтичних кадрів  та підготовка наукових і науково-педагогічних кадрів у сфері охорони здоров'я</t>
  </si>
  <si>
    <t>Методичне забезпечення діяльності медичних (фармацевтичних) вищих навчальних закладів та закладів післядипломної освіти</t>
  </si>
  <si>
    <t>Стаціонарне медичне обслуговування  працівників водного транспорту та нафтопереробної промисловості</t>
  </si>
  <si>
    <t>Спеціалізована та високоспеціалізована медична допомога, що надається загальнодержавними закладами охорони здоров'я</t>
  </si>
  <si>
    <t>Стипендії Президента України для видатних діячів галузі охорони здоров'я</t>
  </si>
  <si>
    <t>2301140</t>
  </si>
  <si>
    <t>2301150</t>
  </si>
  <si>
    <t>Капітальний ремонт приміщень Центру реконструктивної та відновної медицини (Університетської клініки) Одеського національного медичного університету та придбання медичного обладнання</t>
  </si>
  <si>
    <t>2301160</t>
  </si>
  <si>
    <t>Створення центрів позитронно-емісійної томографії та придбання ПЕТ-КТ сканерів</t>
  </si>
  <si>
    <t>Санаторне лікування хворих на туберкульоз та дітей і підлітків з соматичними захворюваннями</t>
  </si>
  <si>
    <t>2301190</t>
  </si>
  <si>
    <t>Створення оперативно-диспетчерських служб з використанням сучасних GPS-технологій</t>
  </si>
  <si>
    <t>Спеціалізована консультативна амбулаторно-поліклінічна та стоматологічна допомога, що надається вищими навчальними закладами, науково-дослідними установами та загальнодержавними закладами охорони здоров'я</t>
  </si>
  <si>
    <t>Надання послуг у стоматологічних поліклініках вищих навчальних медичних закладів та інших загальнодержавних стоматологічних закладах</t>
  </si>
  <si>
    <t>Державний санітарно-епідеміологічний нагляд, дезінфекційні заходи та заходи по боротьбі з епідеміями</t>
  </si>
  <si>
    <t>Заходи по боротьбі з епідеміями</t>
  </si>
  <si>
    <t>Програми і централізовані заходи з імунопрофілактики</t>
  </si>
  <si>
    <t>2301290</t>
  </si>
  <si>
    <t>Централізована закупівля рентгенологічного, діагностичного та іншого обладнання для закладів охорони здоров'я</t>
  </si>
  <si>
    <t>Централізовані заходи з трансплантації органів та тканин</t>
  </si>
  <si>
    <t>2301320</t>
  </si>
  <si>
    <t>Проведення державним підприємством "Укрвакцина" розрахунків за надання послуг у галузі права щодо повернення бюджетних коштів</t>
  </si>
  <si>
    <t>2301340</t>
  </si>
  <si>
    <t>Державний контроль за якістю лікарських засобів</t>
  </si>
  <si>
    <t>Організація і регулювання діяльності установ та окремі заходи у системі охорони здоров'я</t>
  </si>
  <si>
    <t>Лікування громадян України за кордоном</t>
  </si>
  <si>
    <t>2301380</t>
  </si>
  <si>
    <t>Функціонування Національної наукової медичної бібліотеки, збереження та популяризація історії медицини</t>
  </si>
  <si>
    <t>Збереження та популяризація історії медицини</t>
  </si>
  <si>
    <t>2301430</t>
  </si>
  <si>
    <t>Забезпечення окремих централізованих заходів з лікування цукрового діабету</t>
  </si>
  <si>
    <t>2301480</t>
  </si>
  <si>
    <t>Компенсація виробникам додаткових витрат, пов'язаних з підвищенням з 1 січня 2004 р. ставки акцизного збору на спирт етиловий, що використовується для виготовлення лікарських засобів</t>
  </si>
  <si>
    <t>Фінансова підтримка служб Товариства Червоного Хреста України та внесок до Міжнародної федерації Товариств Червоного Хреста та Червоного Півмісяця</t>
  </si>
  <si>
    <t>2301540</t>
  </si>
  <si>
    <t>Надання державних пільгових довгострокових кредитів на підготовку медичних та фармацевтичних кадрів вищими навчальними закладами</t>
  </si>
  <si>
    <t>2301580</t>
  </si>
  <si>
    <t>Заходи із запобігання поширенню та лікування грипу типу А/Н1N1/Каліфорнія/04/09 і гострих респіраторних захворювань</t>
  </si>
  <si>
    <t>2301590</t>
  </si>
  <si>
    <t>2301600</t>
  </si>
  <si>
    <t>2301800</t>
  </si>
  <si>
    <t>Заходи щодо створення державної клініки високих медичних технологій у Запорізькій області</t>
  </si>
  <si>
    <t>Будівництво сучасного лікувально-діагностичного комплексу Національної дитячої спеціалізованої лікарні "Охматдит"</t>
  </si>
  <si>
    <t>2301830</t>
  </si>
  <si>
    <t>Завершення реконструкції харчоблоку Українського державного медико-соціального центру ветеранів війни с.Циблі</t>
  </si>
  <si>
    <t>2301850</t>
  </si>
  <si>
    <t>Реконструкція і розширення Національного інституту раку</t>
  </si>
  <si>
    <t>2301860</t>
  </si>
  <si>
    <t>Розроблення проектно-кошторисної документації та виконання робіт з реконструкції будівель та споруд Українського науково-практичного центру ендокринної хірургії, трансплантології ендокринних органів і тканин</t>
  </si>
  <si>
    <t>2301870</t>
  </si>
  <si>
    <t>2301880</t>
  </si>
  <si>
    <t>Реконструкція та капітальний ремонт навчальних корпусів і гуртожитків Донецького національного медичного університету ім. М.Горького</t>
  </si>
  <si>
    <t>Державна служба України з лікарських засобів</t>
  </si>
  <si>
    <t>Керівництво та управління у сфері лікарських засобів</t>
  </si>
  <si>
    <t>2302020</t>
  </si>
  <si>
    <t>Заходи по боротьбі з виробництвом та розповсюдженням фальсифікованих та субстандартних лікарських засобів</t>
  </si>
  <si>
    <t>2302030</t>
  </si>
  <si>
    <t>Створення державної інформаційно-аналітичної системи контролю за лікарськими засобами і медичною продукцією</t>
  </si>
  <si>
    <t>2303000</t>
  </si>
  <si>
    <t>Державна служба України з контролю за наркотиками</t>
  </si>
  <si>
    <t>2303010</t>
  </si>
  <si>
    <t>Керівництво та управління у сфері контролю за наркотиками</t>
  </si>
  <si>
    <t>Державна санітарно-епідеміологічна служба України</t>
  </si>
  <si>
    <t>Керівництво та управління у сфері санітарно-епідеміологічної служби</t>
  </si>
  <si>
    <t>Міністерство охорони здоров'я України (загальнодержавні витрати)</t>
  </si>
  <si>
    <t>2311020</t>
  </si>
  <si>
    <t>Субвенція з державного бюджету місцевим бюджетам на оснащення сільських амбулаторій та фельдшерсько-акушерських пунктів, придбання автомобілів швидкої медичної допомоги для сільських закладів охорони здоров'я</t>
  </si>
  <si>
    <t>2311030</t>
  </si>
  <si>
    <t>Субвенція з державного бюджету обласному бюджету Черкаської області на дооснащення медичним обладнанням для введення в експлуатацію дитячої обласної лікарні</t>
  </si>
  <si>
    <t>2311050</t>
  </si>
  <si>
    <t>Субвенція з державного бюджету обласному бюджету Донецької області на забезпечення лікування інвалідів-спинальників у Донецькій обласній лікарні відновного лікування</t>
  </si>
  <si>
    <t>2311060</t>
  </si>
  <si>
    <t>Субвенція з державного бюджету місцевим бюджетам на фінансування заходів із запобігання поширенню та лікування грипу типу А/Н1N1/Каліфорнія/04/09 і гострих респіраторних захворювань</t>
  </si>
  <si>
    <t>2311090</t>
  </si>
  <si>
    <t>Субвенція з державного бюджету міському бюджету міста Києва на реконструкцію з розширенням будівель Київської міської клінічної лікарні N 6 з перепрофілюванням її під лікарню швидкої медичної допомоги</t>
  </si>
  <si>
    <t>2311100</t>
  </si>
  <si>
    <t>Субвенція з державного бюджету обласному бюджету Донецької області на будівництво та капітальний ремонт окремих об'єктів обласних закладів охорони здоров'я</t>
  </si>
  <si>
    <t>2311110</t>
  </si>
  <si>
    <t>Субвенція з державного бюджету міському бюджету м. Києва на капітальний ремонт Київського міського центру репродуктивної та перинатальної медицини</t>
  </si>
  <si>
    <t>2311120</t>
  </si>
  <si>
    <t>Субвенція з державного бюджету обласному бюджету Чернівецької області на придбання обладнання для закладів охорони здоров'я Чернівецької області</t>
  </si>
  <si>
    <t>2311130</t>
  </si>
  <si>
    <t>Субвенція з державного бюджету міському бюджету міста Києва на реконструкцію та ремонт приміщення з подальшим обладнанням Київського міського центру репродуктивної та перинатальної медицини</t>
  </si>
  <si>
    <t>2311140</t>
  </si>
  <si>
    <t>Субвенція з державного бюджету міському бюджету міста Одеси на будівництво, реконструкцію, реставрацію і капітальний ремонт Одеської міської клінічної інфекційної лікарні</t>
  </si>
  <si>
    <t>2311150</t>
  </si>
  <si>
    <t>2311160</t>
  </si>
  <si>
    <t>Субвенція з державного бюджету місцевим бюджетам на придбання витратних матеріалів для закладів охорони здоров'я та лікарських засобів для інгаляційної анестезії</t>
  </si>
  <si>
    <t>2311170</t>
  </si>
  <si>
    <t>Субвенція з державного бюджету обласному бюджету Кіровоградської області на придбання високовартісного медичного обладнання</t>
  </si>
  <si>
    <t>2311180</t>
  </si>
  <si>
    <t>Субвенція з державного бюджету обласному бюджету Волинської області на закупівлю рентген-діагностичного обладнання, в тому числі ангіографу</t>
  </si>
  <si>
    <t>Субвенція з державного бюджету обласному бюджету Донецької області на будівництво ПЕТ-КТ центру, капітальний ремонт і реконструкцію лікарняних споруд та закупівлю високовартісного медичного обладнання для Донецького обласного клінічного територіального м</t>
  </si>
  <si>
    <t>2311200</t>
  </si>
  <si>
    <t>Субвенція з державного бюджету обласному бюджету Одеської області на закупівлю рентген-діагностичного та іншого медичного обладнання</t>
  </si>
  <si>
    <t>3501420</t>
  </si>
  <si>
    <t>3501430</t>
  </si>
  <si>
    <t>3501630</t>
  </si>
  <si>
    <t>3501640</t>
  </si>
  <si>
    <t>3501660</t>
  </si>
  <si>
    <t>3503000</t>
  </si>
  <si>
    <t>3503010</t>
  </si>
  <si>
    <t>3503020</t>
  </si>
  <si>
    <t>3504000</t>
  </si>
  <si>
    <t>3504010</t>
  </si>
  <si>
    <t>3504020</t>
  </si>
  <si>
    <t>3504030</t>
  </si>
  <si>
    <t>3504800</t>
  </si>
  <si>
    <t>3505000</t>
  </si>
  <si>
    <t>3505010</t>
  </si>
  <si>
    <t>3505020</t>
  </si>
  <si>
    <t>3506000</t>
  </si>
  <si>
    <t>3506010</t>
  </si>
  <si>
    <t>3506030</t>
  </si>
  <si>
    <t>3506040</t>
  </si>
  <si>
    <t>3506050</t>
  </si>
  <si>
    <t>3507000</t>
  </si>
  <si>
    <t>3507010</t>
  </si>
  <si>
    <t>3507020</t>
  </si>
  <si>
    <t>3507030</t>
  </si>
  <si>
    <t>3507040</t>
  </si>
  <si>
    <t>3507050</t>
  </si>
  <si>
    <t>3507060</t>
  </si>
  <si>
    <t>3507600</t>
  </si>
  <si>
    <t>3510000</t>
  </si>
  <si>
    <t>3511000</t>
  </si>
  <si>
    <t>3511030</t>
  </si>
  <si>
    <t>3511050</t>
  </si>
  <si>
    <t>3511060</t>
  </si>
  <si>
    <t>3511080</t>
  </si>
  <si>
    <t>3511090</t>
  </si>
  <si>
    <t>3511100</t>
  </si>
  <si>
    <t>3511150</t>
  </si>
  <si>
    <t>3511160</t>
  </si>
  <si>
    <t>3511180</t>
  </si>
  <si>
    <t>3511190</t>
  </si>
  <si>
    <t>3511210</t>
  </si>
  <si>
    <t>3511230</t>
  </si>
  <si>
    <t>3511250</t>
  </si>
  <si>
    <t>3511260</t>
  </si>
  <si>
    <t>3511270</t>
  </si>
  <si>
    <t>3511280</t>
  </si>
  <si>
    <t>3511290</t>
  </si>
  <si>
    <t>3511330</t>
  </si>
  <si>
    <t>3511340</t>
  </si>
  <si>
    <t>3511390</t>
  </si>
  <si>
    <t>3511440</t>
  </si>
  <si>
    <t>3511640</t>
  </si>
  <si>
    <t>3511650</t>
  </si>
  <si>
    <t>3600000</t>
  </si>
  <si>
    <t>3601000</t>
  </si>
  <si>
    <t>3601010</t>
  </si>
  <si>
    <t>3601070</t>
  </si>
  <si>
    <t>3601080</t>
  </si>
  <si>
    <t>3601090</t>
  </si>
  <si>
    <t>3601150</t>
  </si>
  <si>
    <t>3601170</t>
  </si>
  <si>
    <t>3602000</t>
  </si>
  <si>
    <t>3602010</t>
  </si>
  <si>
    <t>3604000</t>
  </si>
  <si>
    <t>3604010</t>
  </si>
  <si>
    <t>3608000</t>
  </si>
  <si>
    <t>3608010</t>
  </si>
  <si>
    <t>5030000</t>
  </si>
  <si>
    <t>5031000</t>
  </si>
  <si>
    <t>5120000</t>
  </si>
  <si>
    <t>5121000</t>
  </si>
  <si>
    <t>5270000</t>
  </si>
  <si>
    <t>5271000</t>
  </si>
  <si>
    <t>5271010</t>
  </si>
  <si>
    <t>5271020</t>
  </si>
  <si>
    <t>5271030</t>
  </si>
  <si>
    <t>5271040</t>
  </si>
  <si>
    <t>5340000</t>
  </si>
  <si>
    <t>5341000</t>
  </si>
  <si>
    <t>5341020</t>
  </si>
  <si>
    <t>5342000</t>
  </si>
  <si>
    <t>5500000</t>
  </si>
  <si>
    <t>5501000</t>
  </si>
  <si>
    <t>5501010</t>
  </si>
  <si>
    <t>5501020</t>
  </si>
  <si>
    <t>5530000</t>
  </si>
  <si>
    <t>5531000</t>
  </si>
  <si>
    <t>5560000</t>
  </si>
  <si>
    <t>5561000</t>
  </si>
  <si>
    <t>5561010</t>
  </si>
  <si>
    <t>5960000</t>
  </si>
  <si>
    <t>5961000</t>
  </si>
  <si>
    <t>5961010</t>
  </si>
  <si>
    <t>5980000</t>
  </si>
  <si>
    <t>5981000</t>
  </si>
  <si>
    <t>5981010</t>
  </si>
  <si>
    <t>5990000</t>
  </si>
  <si>
    <t>5991000</t>
  </si>
  <si>
    <t>5991010</t>
  </si>
  <si>
    <t>6010000</t>
  </si>
  <si>
    <t>6011000</t>
  </si>
  <si>
    <t>6011010</t>
  </si>
  <si>
    <t>6011020</t>
  </si>
  <si>
    <t>6070000</t>
  </si>
  <si>
    <t>6071000</t>
  </si>
  <si>
    <t>6110000</t>
  </si>
  <si>
    <t>6111000</t>
  </si>
  <si>
    <t>6120000</t>
  </si>
  <si>
    <t>6121000</t>
  </si>
  <si>
    <t>6121010</t>
  </si>
  <si>
    <t>6121020</t>
  </si>
  <si>
    <t>6121030</t>
  </si>
  <si>
    <t>6122000</t>
  </si>
  <si>
    <t>6122040</t>
  </si>
  <si>
    <t>6122050</t>
  </si>
  <si>
    <t>6122060</t>
  </si>
  <si>
    <t>6150000</t>
  </si>
  <si>
    <t>6151000</t>
  </si>
  <si>
    <t>6151010</t>
  </si>
  <si>
    <t>6151020</t>
  </si>
  <si>
    <t>6151030</t>
  </si>
  <si>
    <t>6170000</t>
  </si>
  <si>
    <t>6171000</t>
  </si>
  <si>
    <t>6360000</t>
  </si>
  <si>
    <t>6361000</t>
  </si>
  <si>
    <t>6370000</t>
  </si>
  <si>
    <t>6371000</t>
  </si>
  <si>
    <t>6371010</t>
  </si>
  <si>
    <t>6380000</t>
  </si>
  <si>
    <t>6381000</t>
  </si>
  <si>
    <t>6381010</t>
  </si>
  <si>
    <t>6381020</t>
  </si>
  <si>
    <t>6381030</t>
  </si>
  <si>
    <t>6381040</t>
  </si>
  <si>
    <t>6381050</t>
  </si>
  <si>
    <t>6381100</t>
  </si>
  <si>
    <t>6381120</t>
  </si>
  <si>
    <t>6381130</t>
  </si>
  <si>
    <t>6381160</t>
  </si>
  <si>
    <t>6440000</t>
  </si>
  <si>
    <t>6441000</t>
  </si>
  <si>
    <t>6441010</t>
  </si>
  <si>
    <t>6441030</t>
  </si>
  <si>
    <t>6450000</t>
  </si>
  <si>
    <t>6451000</t>
  </si>
  <si>
    <t>6451010</t>
  </si>
  <si>
    <t>6500000</t>
  </si>
  <si>
    <t>6501000</t>
  </si>
  <si>
    <t>6501010</t>
  </si>
  <si>
    <t>6510000</t>
  </si>
  <si>
    <t>6511000</t>
  </si>
  <si>
    <t>6511010</t>
  </si>
  <si>
    <t>6511020</t>
  </si>
  <si>
    <t>6520000</t>
  </si>
  <si>
    <t>6521000</t>
  </si>
  <si>
    <t>6521010</t>
  </si>
  <si>
    <t>6521030</t>
  </si>
  <si>
    <t>6521040</t>
  </si>
  <si>
    <t>6521050</t>
  </si>
  <si>
    <t>6521070</t>
  </si>
  <si>
    <t>6521090</t>
  </si>
  <si>
    <t>6521100</t>
  </si>
  <si>
    <t>6521200</t>
  </si>
  <si>
    <t>6521220</t>
  </si>
  <si>
    <t>6524000</t>
  </si>
  <si>
    <t>6524010</t>
  </si>
  <si>
    <t>6540000</t>
  </si>
  <si>
    <t>6541000</t>
  </si>
  <si>
    <t>6541020</t>
  </si>
  <si>
    <t>6541030</t>
  </si>
  <si>
    <t>6541080</t>
  </si>
  <si>
    <t>6541100</t>
  </si>
  <si>
    <t>6570000</t>
  </si>
  <si>
    <t>6571000</t>
  </si>
  <si>
    <t>6571020</t>
  </si>
  <si>
    <t>6571030</t>
  </si>
  <si>
    <t>6580000</t>
  </si>
  <si>
    <t>6581000</t>
  </si>
  <si>
    <t>6581020</t>
  </si>
  <si>
    <t>6581040</t>
  </si>
  <si>
    <t>6590000</t>
  </si>
  <si>
    <t>6591000</t>
  </si>
  <si>
    <t>6591020</t>
  </si>
  <si>
    <t>6591060</t>
  </si>
  <si>
    <t>6591080</t>
  </si>
  <si>
    <t>6591100</t>
  </si>
  <si>
    <t>6600000</t>
  </si>
  <si>
    <t>6601000</t>
  </si>
  <si>
    <t>6601020</t>
  </si>
  <si>
    <t>6601030</t>
  </si>
  <si>
    <t>6620000</t>
  </si>
  <si>
    <t>6621000</t>
  </si>
  <si>
    <t>6621010</t>
  </si>
  <si>
    <t>6621020</t>
  </si>
  <si>
    <t>6621040</t>
  </si>
  <si>
    <t>6640000</t>
  </si>
  <si>
    <t>6641000</t>
  </si>
  <si>
    <t>6641010</t>
  </si>
  <si>
    <t>6641020</t>
  </si>
  <si>
    <t>6641030</t>
  </si>
  <si>
    <t>6641040</t>
  </si>
  <si>
    <t>6641050</t>
  </si>
  <si>
    <t>6650000</t>
  </si>
  <si>
    <t>6651000</t>
  </si>
  <si>
    <t>6730000</t>
  </si>
  <si>
    <t>6731000</t>
  </si>
  <si>
    <t>6731010</t>
  </si>
  <si>
    <t>6731050</t>
  </si>
  <si>
    <t>6740000</t>
  </si>
  <si>
    <t>6741000</t>
  </si>
  <si>
    <t>6741020</t>
  </si>
  <si>
    <t>6800000</t>
  </si>
  <si>
    <t>6801000</t>
  </si>
  <si>
    <t>7710000</t>
  </si>
  <si>
    <t>7711000</t>
  </si>
  <si>
    <t>7711010</t>
  </si>
  <si>
    <t>7720000</t>
  </si>
  <si>
    <t>7721000</t>
  </si>
  <si>
    <t>7721010</t>
  </si>
  <si>
    <t>7730000</t>
  </si>
  <si>
    <t>7731000</t>
  </si>
  <si>
    <t>7731010</t>
  </si>
  <si>
    <t>7740000</t>
  </si>
  <si>
    <t>7741000</t>
  </si>
  <si>
    <t>7741010</t>
  </si>
  <si>
    <t>7750000</t>
  </si>
  <si>
    <t>7751000</t>
  </si>
  <si>
    <t>7751010</t>
  </si>
  <si>
    <t>7760000</t>
  </si>
  <si>
    <t>7761000</t>
  </si>
  <si>
    <t>7761010</t>
  </si>
  <si>
    <t>7770000</t>
  </si>
  <si>
    <t>7771000</t>
  </si>
  <si>
    <t>7771010</t>
  </si>
  <si>
    <t>7780000</t>
  </si>
  <si>
    <t>7781000</t>
  </si>
  <si>
    <t>7781010</t>
  </si>
  <si>
    <t>7790000</t>
  </si>
  <si>
    <t>7791000</t>
  </si>
  <si>
    <t>7791010</t>
  </si>
  <si>
    <t>7800000</t>
  </si>
  <si>
    <t>7801000</t>
  </si>
  <si>
    <t>7801010</t>
  </si>
  <si>
    <t>7810000</t>
  </si>
  <si>
    <t>7811000</t>
  </si>
  <si>
    <t>7811010</t>
  </si>
  <si>
    <t>7820000</t>
  </si>
  <si>
    <t>7821000</t>
  </si>
  <si>
    <t>7821010</t>
  </si>
  <si>
    <t>7830000</t>
  </si>
  <si>
    <t>7831000</t>
  </si>
  <si>
    <t>7831010</t>
  </si>
  <si>
    <t>7840000</t>
  </si>
  <si>
    <t>7841000</t>
  </si>
  <si>
    <t>7841010</t>
  </si>
  <si>
    <t>7850000</t>
  </si>
  <si>
    <t>7851000</t>
  </si>
  <si>
    <t>7851010</t>
  </si>
  <si>
    <t>7860000</t>
  </si>
  <si>
    <t>7861000</t>
  </si>
  <si>
    <t>7861010</t>
  </si>
  <si>
    <t>7870000</t>
  </si>
  <si>
    <t>7871000</t>
  </si>
  <si>
    <t>7871010</t>
  </si>
  <si>
    <t>7880000</t>
  </si>
  <si>
    <t>7881000</t>
  </si>
  <si>
    <t>7881010</t>
  </si>
  <si>
    <t>7890000</t>
  </si>
  <si>
    <t>7891000</t>
  </si>
  <si>
    <t>7891010</t>
  </si>
  <si>
    <t>7900000</t>
  </si>
  <si>
    <t>7901000</t>
  </si>
  <si>
    <t>7901010</t>
  </si>
  <si>
    <t>7910000</t>
  </si>
  <si>
    <t>7911000</t>
  </si>
  <si>
    <t>7911010</t>
  </si>
  <si>
    <t>7920000</t>
  </si>
  <si>
    <t>7921000</t>
  </si>
  <si>
    <t>7921010</t>
  </si>
  <si>
    <t>7930000</t>
  </si>
  <si>
    <t>7931000</t>
  </si>
  <si>
    <t>7931010</t>
  </si>
  <si>
    <t>7940000</t>
  </si>
  <si>
    <t>7941000</t>
  </si>
  <si>
    <t>7941010</t>
  </si>
  <si>
    <t>7950000</t>
  </si>
  <si>
    <t>7951000</t>
  </si>
  <si>
    <t>7951010</t>
  </si>
  <si>
    <t>7970000</t>
  </si>
  <si>
    <t>7971000</t>
  </si>
  <si>
    <t>7971010</t>
  </si>
  <si>
    <t>010000</t>
  </si>
  <si>
    <t>060000</t>
  </si>
  <si>
    <t>070000</t>
  </si>
  <si>
    <t>080000</t>
  </si>
  <si>
    <t>090000</t>
  </si>
  <si>
    <t>090215</t>
  </si>
  <si>
    <t>090216</t>
  </si>
  <si>
    <t>091205</t>
  </si>
  <si>
    <t>091206</t>
  </si>
  <si>
    <t>100000</t>
  </si>
  <si>
    <t>100106</t>
  </si>
  <si>
    <t>130114</t>
  </si>
  <si>
    <t>130115</t>
  </si>
  <si>
    <t>210106</t>
  </si>
  <si>
    <t>210107</t>
  </si>
  <si>
    <t>240606</t>
  </si>
  <si>
    <t>250310</t>
  </si>
  <si>
    <t>250316</t>
  </si>
  <si>
    <t>250362</t>
  </si>
  <si>
    <t>250366</t>
  </si>
  <si>
    <t>250405</t>
  </si>
  <si>
    <t>121</t>
  </si>
  <si>
    <t>181</t>
  </si>
  <si>
    <t>231</t>
  </si>
  <si>
    <t>251</t>
  </si>
  <si>
    <t>275</t>
  </si>
  <si>
    <t>276</t>
  </si>
  <si>
    <t>280</t>
  </si>
  <si>
    <t>310</t>
  </si>
  <si>
    <t>311</t>
  </si>
  <si>
    <t>313</t>
  </si>
  <si>
    <t>320</t>
  </si>
  <si>
    <t>321</t>
  </si>
  <si>
    <t>350</t>
  </si>
  <si>
    <t>351</t>
  </si>
  <si>
    <t>360</t>
  </si>
  <si>
    <t>527</t>
  </si>
  <si>
    <t>534</t>
  </si>
  <si>
    <t>550</t>
  </si>
  <si>
    <t>556</t>
  </si>
  <si>
    <t>596</t>
  </si>
  <si>
    <t>598</t>
  </si>
  <si>
    <t>599</t>
  </si>
  <si>
    <t>601</t>
  </si>
  <si>
    <t>612</t>
  </si>
  <si>
    <t>615</t>
  </si>
  <si>
    <t>637</t>
  </si>
  <si>
    <t>638</t>
  </si>
  <si>
    <t>644</t>
  </si>
  <si>
    <t>645</t>
  </si>
  <si>
    <t>650</t>
  </si>
  <si>
    <t>651</t>
  </si>
  <si>
    <t>652</t>
  </si>
  <si>
    <t>654</t>
  </si>
  <si>
    <t>655</t>
  </si>
  <si>
    <t>656</t>
  </si>
  <si>
    <t>657</t>
  </si>
  <si>
    <t>658</t>
  </si>
  <si>
    <t>659</t>
  </si>
  <si>
    <t>660</t>
  </si>
  <si>
    <t>662</t>
  </si>
  <si>
    <t>664</t>
  </si>
  <si>
    <t>673</t>
  </si>
  <si>
    <t>674</t>
  </si>
  <si>
    <t>680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</si>
  <si>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</si>
  <si>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</si>
  <si>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</si>
  <si>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</si>
  <si>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</si>
  <si>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</si>
  <si>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</si>
  <si>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</si>
  <si>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</si>
  <si>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</si>
  <si>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</si>
  <si>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</si>
  <si>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</si>
  <si>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</si>
  <si>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</si>
  <si>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</si>
  <si>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</si>
  <si>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</si>
  <si>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</si>
  <si>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</si>
  <si>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</si>
  <si>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</si>
  <si>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</si>
  <si>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</si>
  <si>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</si>
  <si>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797</t>
  </si>
  <si>
    <t>про дебіторську заборгованість за видатками</t>
  </si>
  <si>
    <t>5.1</t>
  </si>
  <si>
    <t>5.2</t>
  </si>
  <si>
    <t>5.3</t>
  </si>
  <si>
    <t>5.3.1</t>
  </si>
  <si>
    <t>5.3.2</t>
  </si>
  <si>
    <t>5.3.3</t>
  </si>
  <si>
    <t>5.4</t>
  </si>
  <si>
    <t>про надходження та використання коштів загального фонду (форма</t>
  </si>
  <si>
    <t xml:space="preserve">      №2д,</t>
  </si>
  <si>
    <t xml:space="preserve">      №2м)</t>
  </si>
  <si>
    <t>про надходження і використання коштів, отриманих як плата за послуги (форма</t>
  </si>
  <si>
    <t xml:space="preserve">№ 4-1д, </t>
  </si>
  <si>
    <t>№ 4-1м),</t>
  </si>
  <si>
    <t xml:space="preserve">(форма </t>
  </si>
  <si>
    <t xml:space="preserve">№ 4-2д, </t>
  </si>
  <si>
    <t>№ 4-2м),</t>
  </si>
  <si>
    <t>про надходження і використання інших надходжень спеціального фонду (форма</t>
  </si>
  <si>
    <r>
      <t>№ 4-3д</t>
    </r>
    <r>
      <rPr>
        <sz val="11"/>
        <color indexed="8"/>
        <rFont val="Times New Roman"/>
        <family val="1"/>
        <charset val="204"/>
      </rPr>
      <t xml:space="preserve">, </t>
    </r>
  </si>
  <si>
    <t>№ 4-3м)</t>
  </si>
  <si>
    <t>про заборгованість за бюджетними коштами (форма</t>
  </si>
  <si>
    <t xml:space="preserve">   № 7д, </t>
  </si>
  <si>
    <t xml:space="preserve">   №7м)</t>
  </si>
  <si>
    <t>про результати фінансової діяльності (форма</t>
  </si>
  <si>
    <t>№ 9д,</t>
  </si>
  <si>
    <t xml:space="preserve"> № 9м)</t>
  </si>
  <si>
    <r>
      <t>Періодичність: місячна, квартальна,</t>
    </r>
    <r>
      <rPr>
        <u/>
        <sz val="8"/>
        <color indexed="8"/>
        <rFont val="Times New Roman"/>
        <family val="1"/>
        <charset val="204"/>
      </rPr>
      <t xml:space="preserve"> річна</t>
    </r>
    <r>
      <rPr>
        <sz val="8"/>
        <color indexed="8"/>
        <rFont val="Times New Roman"/>
        <family val="1"/>
        <charset val="204"/>
      </rPr>
      <t>.</t>
    </r>
  </si>
  <si>
    <r>
      <t>Періодичність: квартальна,</t>
    </r>
    <r>
      <rPr>
        <u/>
        <sz val="8"/>
        <color indexed="8"/>
        <rFont val="Times New Roman"/>
        <family val="1"/>
        <charset val="204"/>
      </rPr>
      <t xml:space="preserve"> річна.</t>
    </r>
  </si>
  <si>
    <t>про надходження і використання інших надходжень спеціального фонду</t>
  </si>
  <si>
    <t>(позики міжнародних фінансових організацій) (форма</t>
  </si>
  <si>
    <t>№4-3д.1,</t>
  </si>
  <si>
    <t>№4-3м.1)</t>
  </si>
  <si>
    <t>про заборгованість за окремими програмами (форма</t>
  </si>
  <si>
    <t>№7м.1)</t>
  </si>
  <si>
    <t>№7д.1,</t>
  </si>
  <si>
    <t>100602</t>
  </si>
  <si>
    <t>Додаткова дотація з державного бюджету місцевим бюджетам на забезпечення пальним станцій (відділень) екстреної, швидкої та невідкладної медичної допомоги</t>
  </si>
  <si>
    <t>Субвенція з державного бюджету обласному бюджету Одеської області на проведення першочергових робіт з будівництва системи відводу стічних вод від станції біологічної очистки "Північна" у місті Одесі на об'єкті "Глибоководний випуск"</t>
  </si>
  <si>
    <t>Субвенція з державного бюджету обласному бюджету Волинської області на соціально-економічний розвиток Волинської області</t>
  </si>
  <si>
    <t>Субвенція з державного бюджету міському бюджету міста Донецька на придбання сучасного медичного обладнання для закладів охорони здоров'я</t>
  </si>
  <si>
    <t>Субвенція з державного бюджету міському бюджету міста Дзержинськ Донецької області на придбання сучасного лікувально-діагностичного обладнання для закладів охорони здоров'я</t>
  </si>
  <si>
    <t>Субвенція з державного бюджету обласному бюджету Дніпропетровської області на придбання медичного обладнання та автомобілів швидкої медичної допомоги для закладів охорони здоров'я</t>
  </si>
  <si>
    <t>Субвенція з державного бюджету обласному бюджету Київської області на придбання медичного обладнання для Київської обласної клінічної лікарні</t>
  </si>
  <si>
    <t>Субвенція з державного бюджету обласному бюджету Закарпатської області на придбання сучасного високовартісного лікувального та діагностичного обладнання для закладів охорони здоров'я</t>
  </si>
  <si>
    <t>вписати назву КВК</t>
  </si>
  <si>
    <t>Посада першого підпису</t>
  </si>
  <si>
    <t>Посада другого підпису</t>
  </si>
  <si>
    <t>(ініціали, прізвище)</t>
  </si>
  <si>
    <t>Касові за звітний період (рік)</t>
  </si>
  <si>
    <t>Фактичні за звітний період (рік)</t>
  </si>
  <si>
    <t>Видатки та надання кредитів</t>
  </si>
  <si>
    <t>(підпис)                         (ініціали, прізвище)</t>
  </si>
  <si>
    <t>Розрахунки за операціями з внутрівідомчої передачі запасів</t>
  </si>
  <si>
    <t>Видатки та надання кредитів загального фонду</t>
  </si>
  <si>
    <t>Видатки та надання кредитів спеціального фонду</t>
  </si>
  <si>
    <t>Касові (перераховано з інших рахунків) за звітний рік</t>
  </si>
  <si>
    <t>в органах Державної казначейської служби України</t>
  </si>
  <si>
    <t>у тому числі:
рахунки в органах Державної казначейської служби України</t>
  </si>
  <si>
    <t xml:space="preserve">         дебіторська</t>
  </si>
  <si>
    <t xml:space="preserve">         кредиторська</t>
  </si>
  <si>
    <t>Найменування органу управління, до сфери управління якого належить установа</t>
  </si>
  <si>
    <t>у тому числі:
від придбання за рахунок видатків загального фонду</t>
  </si>
  <si>
    <t>від придбання, безкоштовного отримання за рахунок видатків спеціального фонду</t>
  </si>
  <si>
    <t>Реєстр
про залишки коштів загального та спеціального фондів державного (місцевого) бюджету на реєстраційних (спеціальних реєстраційних), інших рахунках, відкритих в органах Державної казначейської служби України, та поточних рахунках, відкритих в установах банків,</t>
  </si>
  <si>
    <t>Найменування органу Державної казначейської служби України, установи банку</t>
  </si>
  <si>
    <t>(найменування органу Державної казначейської служби України)</t>
  </si>
  <si>
    <t xml:space="preserve">     Підтверджуємо, що нами всі записи за виписками перевірені і встановлено, що вони зроблені правильно і зазначені залишки коштів повністю відповідають залишкам, наведеним у нашому бухгалтерському обліку.</t>
  </si>
  <si>
    <t xml:space="preserve">       Підтверджуємо, що нами всі записи за виписками перевірені і встановлено, що вони зроблені правильно і зазначені залишки коштів повністю відповідають залишкам, наведеним у нашому бухгалтерському обліку.</t>
  </si>
  <si>
    <t>Залишок коштів в органах Державної казначейської служби України</t>
  </si>
  <si>
    <r>
      <t xml:space="preserve">Періодичність: </t>
    </r>
    <r>
      <rPr>
        <u/>
        <sz val="8"/>
        <color indexed="8"/>
        <rFont val="Times New Roman"/>
        <family val="1"/>
        <charset val="204"/>
      </rPr>
      <t>річна</t>
    </r>
    <r>
      <rPr>
        <sz val="8"/>
        <color indexed="8"/>
        <rFont val="Times New Roman"/>
        <family val="1"/>
        <charset val="204"/>
      </rPr>
      <t>.</t>
    </r>
  </si>
  <si>
    <r>
      <t xml:space="preserve">Періодичність: </t>
    </r>
    <r>
      <rPr>
        <u/>
        <sz val="8"/>
        <color indexed="8"/>
        <rFont val="Times New Roman"/>
        <family val="1"/>
        <charset val="204"/>
      </rPr>
      <t xml:space="preserve">річна. </t>
    </r>
  </si>
  <si>
    <t>Апарат Верховної Ради України</t>
  </si>
  <si>
    <t>Здійснення законотворчої діяльності Верховної Ради України</t>
  </si>
  <si>
    <t>Обслуговування та організаційне, інформаційно-аналітичне, матеріально-технічне забезпечення діяльності Верховної Ради України</t>
  </si>
  <si>
    <t>Організація та здійснення офіційних прийомів Верховною Радою України</t>
  </si>
  <si>
    <t>Візити народних депутатів України за кордон</t>
  </si>
  <si>
    <t>Обслуговування діяльності Верховної Ради України</t>
  </si>
  <si>
    <t>Створення автоматизованої інформаційно-аналітичної системи органів законодавчої влади</t>
  </si>
  <si>
    <t>Фінансова підтримка санаторно-курортного комплексу Управління справами Верховної Ради України</t>
  </si>
  <si>
    <t>Висвітлення діяльності народних депутатів України через засоби телебачення і радіомовлення</t>
  </si>
  <si>
    <t>Висвітлення діяльності  Верховної  Ради  України через  засоби  телебачення  і радіомовлення та фінансова підтримка видання газети "Голос України" і журналу "Віче"</t>
  </si>
  <si>
    <t>Капітальний ремонт житлового фонду Верховної Ради України</t>
  </si>
  <si>
    <t>Державне управління справами</t>
  </si>
  <si>
    <t>Апарат Державного управління справами</t>
  </si>
  <si>
    <t>Обслуговування та організаційне, інформаційно-аналітичне, матеріально-технічне забезпечення діяльності Президента України та Адміністрації Президента України</t>
  </si>
  <si>
    <t>Організаційне, інформаційно-аналітичне та матеріально-технічне забезпечення діяльності  Президента України</t>
  </si>
  <si>
    <t>Обслуговування діяльності Президента України, Адміністрації Президента України та інших державних органів</t>
  </si>
  <si>
    <t>Візити Президента України за кордон</t>
  </si>
  <si>
    <t>Виготовлення державних нагород та пам'ятних знаків</t>
  </si>
  <si>
    <t>Фінансова підтримка санаторно-курортних закладів</t>
  </si>
  <si>
    <t>Прикладні розробки у сфері державного управління</t>
  </si>
  <si>
    <t>Оздоровлення і відпочинок дітей в дитячих закладах оздоровлення</t>
  </si>
  <si>
    <t>Підготовка кадрів, підвищення кваліфікації керівних працівників, спеціалістів державного управління, підготовка науково-педагогічних і наукових кадрів з питань стратегічних проблем внутрішньої і зовнішньої політики</t>
  </si>
  <si>
    <t>Збереження природно-заповідного фонду в національних природних парках та заповідниках</t>
  </si>
  <si>
    <t>Прикладні дослідження і розробки у сфері профілактичної та клінічної медицини</t>
  </si>
  <si>
    <t>Створення автоматизованої системи інформаційно-аналітичного забезпечення Адміністрації Президента України</t>
  </si>
  <si>
    <t>Надання  медичних  послуг  медичними  закладами</t>
  </si>
  <si>
    <t>Поліклінічно-амбулаторне обслуговування, діагностика та лікування народних депутатів України та керівного складу органів державної влади</t>
  </si>
  <si>
    <t>Державний санітарно-епідеміологічний нагляд в  лікувально-оздоровчих закладах Державного управління справами та на об'єктах органів державної влади</t>
  </si>
  <si>
    <t>Підвищення кваліфікації лікарів та середнього медичного персоналу в системі лікувально-оздоровчих закладів Державного управління справами</t>
  </si>
  <si>
    <t>Виплати на реалізацію положень Закону України "Про реструктуризацію заборгованості з виплат, передбачених статтею 57 Закону України "Про освіту" педагогічним, науково-педагогічним та іншим категоріям працівників навчальних закладів"</t>
  </si>
  <si>
    <t>Ведення лісового та мисливського господарства та забезпечення утримання резиденції</t>
  </si>
  <si>
    <t>Фінансова підтримка інформаційного бюлетеня "Офіційний вісник Президента України"</t>
  </si>
  <si>
    <t>Виконання загальнодержавних організаційних, інформаційно-аналітичних та науково-методологічних заходів з питань євроатлантичної інтеграції</t>
  </si>
  <si>
    <t>Ліквідація аварійного стану, реконструкція, реставрація, капітальний ремонт будівель, споруд і систем інженерного забезпечення з оновленням обладнання державного підприємства "Санаторій "Гурзуфський"</t>
  </si>
  <si>
    <t>Підготовка науково-педагогічних і наукових кадрів з питань стратегічних проблем внутрішньої і зовнішньої політики</t>
  </si>
  <si>
    <t>Заходи щодо зміцнення матеріально-технічної бази Національного палацу мистецтв "Україна"</t>
  </si>
  <si>
    <t>Надання науково-методичної та консультативної підтримки розвитку місцевого самоврядування</t>
  </si>
  <si>
    <t>Забезпечення перевезень вищих посадових осіб держави авіаційним транспортом</t>
  </si>
  <si>
    <t>Відновлення у державній власності будівель і споруд пансіонату "Гліцинія"</t>
  </si>
  <si>
    <t>Фінансова підтримка Національного комплексу "Експоцентр України"</t>
  </si>
  <si>
    <t>Заходи з обміну та вивчення досвіду у провідних клініках світу</t>
  </si>
  <si>
    <t>Створення Національного культурно-мистецького та музейного комплексу "Мистецький арсенал"</t>
  </si>
  <si>
    <t>Конкурсний відбір та присудження Національної премії України імені Тараса Шевченка</t>
  </si>
  <si>
    <t>Виплата Державних премій України</t>
  </si>
  <si>
    <t>Капітальний ремонт житлового фонду</t>
  </si>
  <si>
    <t>Реконструкція корпусу N 1 Державного підприємства "Санаторій "Кришталевий палац"</t>
  </si>
  <si>
    <t>Реконструкція та реставрація об'єктів Державного підприємства "Санаторій "Гурзуфський" та парку-пам'ятника загальнодержавного значення</t>
  </si>
  <si>
    <t>Реконструкція будинку для розміщення Представництва Президента України в Автономній Республіці  Крим, Ради представників кримськотатарського народу у м.Сімферополі</t>
  </si>
  <si>
    <t>Реставрація та пристосування Маріїнського палацу в м. Києві</t>
  </si>
  <si>
    <t>Аварійно-відновлювальні роботи з ліквідації аварійного стану житлового будинку по вул. Срібнокільській, 20 у м. Києві</t>
  </si>
  <si>
    <t>Капітальний ремонт будівель Державного підприємства "Санаторій "Південний"</t>
  </si>
  <si>
    <t>Будівництво Реабілітаційного центру на базі Державного підприємства "Санаторій "Конча-Заспа"</t>
  </si>
  <si>
    <t>Представництво Президента України в Автономній Республіці Крим</t>
  </si>
  <si>
    <t>Здійснення повноважень постійним представником Президента України в Автономній Республіці Крим</t>
  </si>
  <si>
    <t>Національна служба посередництва і примирення України</t>
  </si>
  <si>
    <t>Сприяння врегулюванню колективних трудових спорів (конфліктів)</t>
  </si>
  <si>
    <t>Прикладні розробки з питань посередництва і примирення при вирішенні колективних трудових спорів (конфліктів)</t>
  </si>
  <si>
    <t>Господарсько-фінансовий департамент Секретаріату Кабінету Міністрів України</t>
  </si>
  <si>
    <t>Секретаріат Кабінету Міністрів України</t>
  </si>
  <si>
    <t>Обслуговування та організаційне, інформаційно-аналітичне та матеріально-технічне забезпечення діяльності Кабінету Міністрів України</t>
  </si>
  <si>
    <t>Організація та здійснення офіційних прийомів керівництвом Кабінету Міністрів України</t>
  </si>
  <si>
    <t>Обслуговування діяльності Кабінету Міністрів України</t>
  </si>
  <si>
    <t>Створення спеціальної інформаційно-телекомунікаційної системи органів виконавчої влади, розвиток та інтеграція інформаційних ресурсів і технологій органів державної влади</t>
  </si>
  <si>
    <t>Візити урядових делегацій та відрядження працівників органів державної влади за кордон  за рішенням Кабінету Міністрів України</t>
  </si>
  <si>
    <t>Перепідготовка та підвищення кваліфікації працівників Секретаріату Кабінету Міністрів України</t>
  </si>
  <si>
    <t>Фінансова підтримка газети "Урядовий кур'єр"</t>
  </si>
  <si>
    <t>Забезпечення функціонування та розвитку системи спеціальної інформації</t>
  </si>
  <si>
    <t>Забезпечення діяльності Українського інституту національної пам'яті</t>
  </si>
  <si>
    <t>Державна судова адміністрація України</t>
  </si>
  <si>
    <t>Апарат Державної судової адміністрації України</t>
  </si>
  <si>
    <t>Організаційне забезпечення діяльності судів та установ судової системи</t>
  </si>
  <si>
    <t>Здійснення правосуддя місцевими господарськими судами</t>
  </si>
  <si>
    <t>Здійснення правосуддя військовими судами</t>
  </si>
  <si>
    <t>Здійснення правосуддя апеляційними господарськими судами</t>
  </si>
  <si>
    <t>Забезпечення діяльності Вищої кваліфікаційної комісії суддів України</t>
  </si>
  <si>
    <t>Виконання рішень судів на користь суддів</t>
  </si>
  <si>
    <t>Здійснення правосуддя апеляційними адміністративними судами</t>
  </si>
  <si>
    <t>Здійснення правосуддя місцевими адміністративними судами</t>
  </si>
  <si>
    <t>Придбання (будівництво) житла для суддів Апеляційного суду України, апеляційних і місцевих судів</t>
  </si>
  <si>
    <t>Створення автоматизованої системи документообігу у судах та забезпечення її функціонування</t>
  </si>
  <si>
    <t>Проведення санації будівель бюджетних установ Державної судової адміністрації, у тому числі розроблення проектно-кошторисної документації</t>
  </si>
  <si>
    <t>Підтримка судової реформи</t>
  </si>
  <si>
    <t>Забезпечення судів належними приміщеннями та суддів службовим житлом</t>
  </si>
  <si>
    <t>Реконструкція  з добудовою приміщення Шацького районного суду Волинської області</t>
  </si>
  <si>
    <t>Верховний Суд України</t>
  </si>
  <si>
    <t>Апарат Верховного Суду України</t>
  </si>
  <si>
    <t>Здійснення правосуддя Верховним Судом України</t>
  </si>
  <si>
    <t>Підвищення кваліфікації суддів та працівників апарату Верховного Суду України</t>
  </si>
  <si>
    <t>Вищий спеціалізований суд України з розгляду цивільних і кримінальних справ</t>
  </si>
  <si>
    <t>Апарат Вищого спеціалізованого суду України з розгляду цивільних і кримінальних справ</t>
  </si>
  <si>
    <t>Здійснення правосуддя Вищим спеціалізованим судом України з розгляду цивільних і кримінальних справ</t>
  </si>
  <si>
    <t>Вищий господарський суд України</t>
  </si>
  <si>
    <t>Здійснення правосуддя Вищим господарським судом України</t>
  </si>
  <si>
    <t>Вищий адміністративний суд України</t>
  </si>
  <si>
    <t>Апарат Вищого адміністративного суду України</t>
  </si>
  <si>
    <t>Здійснення правосуддя Вищим адміністративним судом України</t>
  </si>
  <si>
    <t>Конституційний Суд України</t>
  </si>
  <si>
    <t>Забезпечення конституційної юрисдикції в Україні</t>
  </si>
  <si>
    <t>Генеральна прокуратура України</t>
  </si>
  <si>
    <t>Підготовка кадрів та підвищення кваліфікації прокурорсько-слідчих кадрів Національною академією прокуратури України</t>
  </si>
  <si>
    <t>Міністерство внутрішніх справ України</t>
  </si>
  <si>
    <t>Апарат Міністерства внутрішніх справ України</t>
  </si>
  <si>
    <t>Керівництво та управління діяльністю органів внутрішніх справ</t>
  </si>
  <si>
    <t>1001020</t>
  </si>
  <si>
    <t>Створення та функціонування Державної інформаційної системи реєстраційного обліку фізичних осіб та їх документування</t>
  </si>
  <si>
    <t>Створення та впровадження Національної автоматизованої інформаційної системи Департаменту державної автомобільної інспекції України</t>
  </si>
  <si>
    <t>1001040</t>
  </si>
  <si>
    <t>Участь органів внутрішніх справ у боротьбі з нелегальною міграцією, створення та утримання пунктів розміщення незаконних мігрантів</t>
  </si>
  <si>
    <t>Забезпечення захисту прав і свобод громадян, суспільства і держави від протиправних посягань, охорона громадського порядку та протидія незаконній міграції</t>
  </si>
  <si>
    <t>1001060</t>
  </si>
  <si>
    <t>Створення та впровадження єдиної системи цифрового зв'язку органів та підрозділів внутрішніх справ</t>
  </si>
  <si>
    <t>Участь органів внутрішніх справ у міжнародних миротворчих операціях</t>
  </si>
  <si>
    <t>1001090</t>
  </si>
  <si>
    <t>Медичне забезпечення працівників, осіб рядового і начальницького складу органів внутрішніх справ</t>
  </si>
  <si>
    <t>1001110</t>
  </si>
  <si>
    <t>Закупівля і модернізація озброєння, військової та спеціальної техніки за державним оборонним замовленням Міністерства внутрішніх справ</t>
  </si>
  <si>
    <t>Дошкільна освіта та заходи з позашкільної роботи з дітьми працівників,  осіб рядового та начальницького складу органів внутрішніх справ</t>
  </si>
  <si>
    <t>1001160</t>
  </si>
  <si>
    <t>Забезпечення заходів спеціальними підрозділами  по боротьбі  з організованою злочинністю Міністерства внутрішніх справ України</t>
  </si>
  <si>
    <t>Наукове та інформаційно-аналітичне забезпечення заходів по боротьбі з організованою злочинністю і корупцією</t>
  </si>
  <si>
    <t>1001180</t>
  </si>
  <si>
    <t>Забезпечення особистої безпеки суддів і членів їх сімей, охорони приміщень суду, громадського порядку під час здійснення правосуддя</t>
  </si>
  <si>
    <t>1001190</t>
  </si>
  <si>
    <t>Будівництво (придбання) житла для осіб рядового і начальницького складу органів внутрішніх справ</t>
  </si>
  <si>
    <t>Державна підтримка фізкультурно-спортивного товариства "Динамо" України на організацію та проведення роботи з розвитку фізичної культури і спорту серед працівників і військовослужбовців правоохоронних органів</t>
  </si>
  <si>
    <t>Охорона особливо важливих державних об'єктів, дипломатичних та консульських представництв іноземних держав на території України, супроводження перевезення ядерних матеріалів по території України</t>
  </si>
  <si>
    <t>1003040</t>
  </si>
  <si>
    <t>Фінансове забезпечення зобов'язань по сплаті земельного податку військовими частинами, закладами, установами та організаціями внутрішніх військ Міністерства внутрішніх справ, які утримуються за рахунок бюджету</t>
  </si>
  <si>
    <t>1003050</t>
  </si>
  <si>
    <t>Заходи, пов'язані із переходом на військову службу за контрактом</t>
  </si>
  <si>
    <t>Державна міграційна служба України</t>
  </si>
  <si>
    <t>Керівництво та управління у сфері міграції, громадянства, імміграції та реєстрації фізичних осіб</t>
  </si>
  <si>
    <t>Забезпечення виконання завдань та функцій у сфері громадянства, імміграції та реєстрації фізичних осіб</t>
  </si>
  <si>
    <t>1004040</t>
  </si>
  <si>
    <t>Створення та впровадження єдиної національної бази даних управління міграційними потоками</t>
  </si>
  <si>
    <t>1004050</t>
  </si>
  <si>
    <t>Утримання установ тимчасового розміщення біженців та інших категорій мігрантів, виконання міжнародних угод про реадмісію</t>
  </si>
  <si>
    <t>Надання допомоги біженцям</t>
  </si>
  <si>
    <t>1004080</t>
  </si>
  <si>
    <t>Створення та утримання пунктів розміщення незаконних мігрантів та інформаційної системи обліку та аналізу міграційних потоків</t>
  </si>
  <si>
    <t>1010000</t>
  </si>
  <si>
    <t>Міністерство внутрішніх справ України (загальнодержавні витрати)</t>
  </si>
  <si>
    <t>1011000</t>
  </si>
  <si>
    <t>Міністерство енергетики та вугільної промисловості України</t>
  </si>
  <si>
    <t>Апарат Міністерства енергетики та вугільної промисловості України</t>
  </si>
  <si>
    <t>Загальне керівництво та управління у сфері паливно-енергетичного комплексу та вугільної промисловості</t>
  </si>
  <si>
    <t>Прикладні наукові та науково-технічні розробки, виконання робіт за державними цільовими програмами і державним замовленням, підготовка наукових кадрів та фінансова підтримка розвитку наукової інфраструктури у сфері паливно-енергетичного комплексу й вугіл</t>
  </si>
  <si>
    <t>Підготовка фахівців для підприємств ядерно-промислового комплексу Севастопольським національним університетом ядерної енергії та промисловості</t>
  </si>
  <si>
    <t>Гірничорятувальні заходи на вугледобувних підприємствах</t>
  </si>
  <si>
    <t>1101120</t>
  </si>
  <si>
    <t>Створення резерву ядерного палива та ядерних матеріалів</t>
  </si>
  <si>
    <t>Фінансова підтримка розвитку наукової інфраструктури у сфері енергетики</t>
  </si>
  <si>
    <t>Фізичний захист ядерних установок та ядерних матеріалів</t>
  </si>
  <si>
    <t>Заходи з охорони праці та підвищення техніки безпеки на вугледобувних підприємствах, а саме оснащення новітніми приладами контролю за параметрами шахтної атмосфери та засобами контролю параметрів дегазації</t>
  </si>
  <si>
    <t>1101180</t>
  </si>
  <si>
    <t>Реалізація заходів, передбачених Державною цільовою економічною програмою енергоефективності на 2010 - 2015 роки</t>
  </si>
  <si>
    <t>Заходи з реалізації Державної цільової  екологічної програми  приведення в безпечний стан уранових об'єктів виробничого об'єднання "Придніпровський хімічний завод"</t>
  </si>
  <si>
    <t>Технічне переоснащення державних вугле- та торфодобувних підприємств, в тому числі через здешевлення кредитів, отриманих у 2010 - 2011 роках, а також фінансування програми реновації гірничошахтного обладнання</t>
  </si>
  <si>
    <t>1101310</t>
  </si>
  <si>
    <t>Облаштування Одеського і Безіменного газових родовищ та Субботінського нафтового родовища для введення їх в експлуатацію</t>
  </si>
  <si>
    <t>1101400</t>
  </si>
  <si>
    <t>1101420</t>
  </si>
  <si>
    <t>Часткова компенсація Національній акціонерній компанії "Нафтогаз України" різниці між цінами закупівлі імпортованого природного газу та його реалізації суб'єктам господарювання на виробництво теплової енергії, яка споживається населенням, у тому числі не</t>
  </si>
  <si>
    <t>Виконання першочергових екологічних заходів у м. Дніпродзержинськ</t>
  </si>
  <si>
    <t>1101440</t>
  </si>
  <si>
    <t>Внесок України до Енергетичного Співтовариства</t>
  </si>
  <si>
    <t>1101600</t>
  </si>
  <si>
    <t>Реконструкція гідроелектростанцій ПАТ "Укргідроенерго"</t>
  </si>
  <si>
    <t>Впровадження Програми реформування та розвитку енергетичного сектора</t>
  </si>
  <si>
    <t>1101640</t>
  </si>
  <si>
    <t>Підвищення надійності постачання електроенергії в Україні</t>
  </si>
  <si>
    <t>1101650</t>
  </si>
  <si>
    <t>Будівництво ПЛ 750 кВ Рівненська АЕС - Київська</t>
  </si>
  <si>
    <t>Підтримка впровадження Енергетичної стратегії України на період до 2030 року</t>
  </si>
  <si>
    <t>1101670</t>
  </si>
  <si>
    <t>Будівництво повітряної лінії 750 кВ Запорізька - Каховська</t>
  </si>
  <si>
    <t>1101680</t>
  </si>
  <si>
    <t>Підвищення ефективності передачі електроенергії (Модернізація підстанцій)</t>
  </si>
  <si>
    <t>1101690</t>
  </si>
  <si>
    <t>Модернізація та реконструкція магістрального газопроводу Уренгой-Помари-Ужгород</t>
  </si>
  <si>
    <t>1110000</t>
  </si>
  <si>
    <t>1111000</t>
  </si>
  <si>
    <t>Міністерство економічного розвитку і торгівлі України</t>
  </si>
  <si>
    <t>Апарат Міністерства економічного розвитку і торгівлі України</t>
  </si>
  <si>
    <t>Керівництво та управління у сфері економічного розвитку і торгівлі</t>
  </si>
  <si>
    <t>Забезпечення двостороннього співробітництва України з іноземними державами та міжнародними організаціями, інформаційне та організаційне забезпечення участі України у міжнародних форумах, конференціях, виставках</t>
  </si>
  <si>
    <t>Проведення науково-практичних конференцій і семінарів з економічних проблем</t>
  </si>
  <si>
    <t>Підвищення кваліфікації державних службовців у сфері економіки та перепідготовка управлінських кадрів для сфери підприємництва</t>
  </si>
  <si>
    <t>1201100</t>
  </si>
  <si>
    <t>Перепідготовка управлінських кадрів для сфери підприємництва</t>
  </si>
  <si>
    <t>Фінансова підтримка видань з економічних питань і забезпечення функціонування веб-порталу з питань державних закупівель</t>
  </si>
  <si>
    <t>1201140</t>
  </si>
  <si>
    <t>Капітальний ремонт відомчого житлового фонду</t>
  </si>
  <si>
    <t>1201150</t>
  </si>
  <si>
    <t>Забезпечення видання інформаційного бюлетеня "Вісник державних закупівель" та створення і забезпечення функціонування веб-порталу з питань державних закупівель</t>
  </si>
  <si>
    <t>1201200</t>
  </si>
  <si>
    <t>Реалізація проектів, спрямованих на скорочення викидів або збільшення поглинання парникових газів</t>
  </si>
  <si>
    <t>1201210</t>
  </si>
  <si>
    <t>1201220</t>
  </si>
  <si>
    <t>Збереження та функціонування національної еталонної бази, забезпечення функціонування державних служб,  прикладні наукові і науково-технічні розробки, виконання робіт за державними цільовими програмами і державним замовленням у сфері стандартизації, метр</t>
  </si>
  <si>
    <t>Прикладні розробки у сфері державного контролю за цінами</t>
  </si>
  <si>
    <t>Заходи по реалізації Національної програми сприяння розвитку малого підприємництва в Україні</t>
  </si>
  <si>
    <t>1201350</t>
  </si>
  <si>
    <t>Часткове відшкодування відсоткових ставок за кредитами, що надаються суб'єктам малого та середнього бізнесу на реалізацію інвестиційних проектів</t>
  </si>
  <si>
    <t>1201360</t>
  </si>
  <si>
    <t>Мікрокредитування суб'єктів малого підприємництва</t>
  </si>
  <si>
    <t>Підготовка та проведення Міжнародного чемпіонату із стратегічного менеджменту в Україні</t>
  </si>
  <si>
    <t>1201380</t>
  </si>
  <si>
    <t>Державний метрологічний нагляд</t>
  </si>
  <si>
    <t>1201390</t>
  </si>
  <si>
    <t>Заходи щодо запобігання катастрофи техногенного характеру на державному підприємстві "Горлівський хімічний завод"</t>
  </si>
  <si>
    <t>1201400</t>
  </si>
  <si>
    <t>Прикладні наукові і науково-технічні розробки, виконання робіт за державними цільовими програмами і державним замовленням, наукові розробки у сфері стандартизації та сертифікації промислової продукції, фінансова підтримка розвитку наукової інфраструктури</t>
  </si>
  <si>
    <t>1201420</t>
  </si>
  <si>
    <t>Забезпечення міжнародного співробітництва та участь у міжнародних виставках</t>
  </si>
  <si>
    <t>Заходи щодо зміцнення інформаційної бази для прийняття рішень і прогнозування</t>
  </si>
  <si>
    <t>1201640</t>
  </si>
  <si>
    <t>Розвиток приватного сектора</t>
  </si>
  <si>
    <t>1201800</t>
  </si>
  <si>
    <t>Державна інспекція України з питань захисту прав споживачів</t>
  </si>
  <si>
    <t>Керівництво та управління у сфері захисту прав споживачів</t>
  </si>
  <si>
    <t>Збереження та функціонування національної еталонної бази</t>
  </si>
  <si>
    <t>Здійснення державного контролю за додержанням законодавства про захист прав споживачів</t>
  </si>
  <si>
    <t>Гармонізація національних стандартів з міжнародними та європейськими</t>
  </si>
  <si>
    <t>Виробництво та розповсюдження соціальної реклами щодо шкоди тютюнопаління та зловживання алкоголем</t>
  </si>
  <si>
    <t>1202090</t>
  </si>
  <si>
    <t>Придбання та функціонування пересувних лабораторій з контролю якості та безпеки нафтопродуктів</t>
  </si>
  <si>
    <t>1202100</t>
  </si>
  <si>
    <t>Створення та вдосконалення електронних інформаційних систем та ресурсів Держспоживстандарту України</t>
  </si>
  <si>
    <t>1202110</t>
  </si>
  <si>
    <t>Створення національної системи геомоніторингу та дистанційного зондування землі</t>
  </si>
  <si>
    <t>Забезпечення функціонування державних служб</t>
  </si>
  <si>
    <t>Проведення незалежної експертизи (випробувань) якості товарів, сировини, матеріалів, напівфабрикатів та комплектуючих виробів</t>
  </si>
  <si>
    <t>1202810</t>
  </si>
  <si>
    <t>1203000</t>
  </si>
  <si>
    <t>Державне агентство резерву України</t>
  </si>
  <si>
    <t>1203010</t>
  </si>
  <si>
    <t>Керівництво та управління у сфері державного резерву</t>
  </si>
  <si>
    <t>1203020</t>
  </si>
  <si>
    <t>Обслуговування державного матеріального резерву</t>
  </si>
  <si>
    <t>1203030</t>
  </si>
  <si>
    <t>Відшкодування підприємствам, установам та організаціям витрат, пов'язаних з обслуговуванням матеріальних цінностей державного резерву</t>
  </si>
  <si>
    <t>1203040</t>
  </si>
  <si>
    <t>Накопичення (приріст) матеріальних цінностей державного матеріального резерву</t>
  </si>
  <si>
    <t>1203050</t>
  </si>
  <si>
    <t>Повернення коштів, наданих з державного бюджету на закупівлю сільськогосподарської продукції</t>
  </si>
  <si>
    <t>1203060</t>
  </si>
  <si>
    <t>Заходи щодо  формування державного замовлення на ринку продовольчих товарів</t>
  </si>
  <si>
    <t>1203070</t>
  </si>
  <si>
    <t>Створення державних запасів світлих нафтопродуктів та цукру</t>
  </si>
  <si>
    <t>1203090</t>
  </si>
  <si>
    <t>Проведення державним підприємством "Ресурспостач" розрахунків за надання послуг у галузі права щодо повернення бюджетних коштів</t>
  </si>
  <si>
    <t>Державне агентство з інвестицій та управління національними проектами України</t>
  </si>
  <si>
    <t>1205020</t>
  </si>
  <si>
    <t>Державна програма розвитку Національної депозитарної системи України</t>
  </si>
  <si>
    <t>1205050</t>
  </si>
  <si>
    <t>Надання кредитів на реалізацію інноваційних та інвестиційних проектів в галузях економіки, у першу чергу з впровадження передових енергозберігаючих технологій і технологій з виробництва альтернативних джерел палива</t>
  </si>
  <si>
    <t>1205060</t>
  </si>
  <si>
    <t>Фінансова підтримка інноваційних та інвестиційних проектів, у першу чергу з впровадження передових технологій, які реалізуються в галузях економіки, через механізм здешевлення кредитів</t>
  </si>
  <si>
    <t>1205070</t>
  </si>
  <si>
    <t>Повернення кредитів, наданих на фінансову підтримку інноваційної та інвестиційної діяльності суб'єктів підприємництва</t>
  </si>
  <si>
    <t>1205080</t>
  </si>
  <si>
    <t>Збільшення статутного капіталу Державної іпотечної установи</t>
  </si>
  <si>
    <t>1206000</t>
  </si>
  <si>
    <t>Державне агентство з енергоефективності та енергозбереження України</t>
  </si>
  <si>
    <t>1206010</t>
  </si>
  <si>
    <t>Керівництво та управління у сфері ефективного використання енергетичних ресурсів</t>
  </si>
  <si>
    <t>1206020</t>
  </si>
  <si>
    <t>Наукові та науково-технічні розробки за державними цільовими програмами і державним замовленням у сфері енергоефективності та енергозбереження</t>
  </si>
  <si>
    <t>1206030</t>
  </si>
  <si>
    <t>Розробки найважливіших новітніх технологій у сфері ефективного використання енергетичних ресурсів та енергозбереження</t>
  </si>
  <si>
    <t>Державна підтримка заходів з енергозбереження через механізм здешевлення кредитів</t>
  </si>
  <si>
    <t>1206050</t>
  </si>
  <si>
    <t>Заходи з реалізації Комплексної програми будівництва вітрових електростанцій</t>
  </si>
  <si>
    <t>1206060</t>
  </si>
  <si>
    <t>Реалізація Державної цільової економічної програми енергоефективності на 2010 - 2015 роки</t>
  </si>
  <si>
    <t>1207000</t>
  </si>
  <si>
    <t>Державна служба статистики України</t>
  </si>
  <si>
    <t>1207010</t>
  </si>
  <si>
    <t>Керівництво та управління у сфері статистики</t>
  </si>
  <si>
    <t>1207020</t>
  </si>
  <si>
    <t>Статистичні спостереження та переписи</t>
  </si>
  <si>
    <t>1207030</t>
  </si>
  <si>
    <t>Обстеження умов життя домогосподарств</t>
  </si>
  <si>
    <t>1207040</t>
  </si>
  <si>
    <t>Прикладні розробки, підготовка наукових кадрів у сфері державної статистики</t>
  </si>
  <si>
    <t>1207060</t>
  </si>
  <si>
    <t>Підвищення кваліфікації працівників органів державної статистики</t>
  </si>
  <si>
    <t>1207070</t>
  </si>
  <si>
    <t>Створення та розвиток інтегрованої інформаційно-аналітичної системи державної статистики</t>
  </si>
  <si>
    <t>1207080</t>
  </si>
  <si>
    <t>Фінансова підтримка підготовки наукових кадрів у сфері державної статистики</t>
  </si>
  <si>
    <t>1207600</t>
  </si>
  <si>
    <t>Реформування державної статистики</t>
  </si>
  <si>
    <t>1208000</t>
  </si>
  <si>
    <t>Державна служба експортного контролю України</t>
  </si>
  <si>
    <t>1208010</t>
  </si>
  <si>
    <t>Керівництво та управління у сфері експортного контролю</t>
  </si>
  <si>
    <t>1208020</t>
  </si>
  <si>
    <t>Прикладні розробки у сфері розвитку експортного контролю</t>
  </si>
  <si>
    <t>1209000</t>
  </si>
  <si>
    <t>Міністерство економічного розвитку і торгівлі України (загальнодержавні витрати)</t>
  </si>
  <si>
    <t>1211020</t>
  </si>
  <si>
    <t>Мобілізаційна підготовка галузей національної економіки України</t>
  </si>
  <si>
    <t>1211080</t>
  </si>
  <si>
    <t>Субвенція з державного бюджету обласному бюджету Одеської області на берегоукріплювальні роботи і на розвиток інфраструктури селища Біле на о. Зміїний</t>
  </si>
  <si>
    <t>1211100</t>
  </si>
  <si>
    <t>1300000</t>
  </si>
  <si>
    <t>Міністерство вугільної промисловості України</t>
  </si>
  <si>
    <t>1301000</t>
  </si>
  <si>
    <t>Апарат Міністерства вугільної промисловості України</t>
  </si>
  <si>
    <t>1301010</t>
  </si>
  <si>
    <t>Загальне керівництво та управління у вугільній промисловості</t>
  </si>
  <si>
    <t>1301030</t>
  </si>
  <si>
    <t>Прикладні наукові та науково-технічні розробки, виконання робіт за державними цільовими програмами і державним замовленням у вугледобувній промисловості</t>
  </si>
  <si>
    <t>1301100</t>
  </si>
  <si>
    <t>Державна підтримка підприємств з видобутку кам'яного вугілля, лігніту (бурого вугілля) і торфу на будівництво, технічне переоснащення та капітальний ремонт гірничошахтного обладнання, а також на здешевлення кредитів для будівництва та технічного переосна</t>
  </si>
  <si>
    <t>1301120</t>
  </si>
  <si>
    <t>Охорона праці та підвищення техніки безпеки на вугледобувних та шахтобудівельних підприємствах (включаючи підприємства з видобутку бурого вугілля), у тому числі дегазація вугільних пластів</t>
  </si>
  <si>
    <t>1301130</t>
  </si>
  <si>
    <t>Заходи по передачі об'єктів соціальної інфраструктури, які перебувають на балансі вугледобувних підприємств</t>
  </si>
  <si>
    <t>1301170</t>
  </si>
  <si>
    <t>Погашення простроченої заборгованості за спожиту в минулих періодах електричну енергію державних вугледобувних підприємств, в тому числі підприємств, які готуються до ліквідації, та вугледобувних господарських товариств, 100 відсотків акцій яких належать</t>
  </si>
  <si>
    <t>1301200</t>
  </si>
  <si>
    <t>Видатки із Стабілізаційного фонду на підтримку вугільної галузі</t>
  </si>
  <si>
    <t>1310000</t>
  </si>
  <si>
    <t>Міністерство вугільної промисловості України (загальнодержавні витрати)</t>
  </si>
  <si>
    <t>1311000</t>
  </si>
  <si>
    <t>Міністерство закордонних справ України</t>
  </si>
  <si>
    <t>100105</t>
  </si>
  <si>
    <t>100201</t>
  </si>
  <si>
    <t>100202</t>
  </si>
  <si>
    <t>100203</t>
  </si>
  <si>
    <t>100205</t>
  </si>
  <si>
    <t>100206</t>
  </si>
  <si>
    <t>100207</t>
  </si>
  <si>
    <t>100208</t>
  </si>
  <si>
    <t>100209</t>
  </si>
  <si>
    <t>100301</t>
  </si>
  <si>
    <t>100302</t>
  </si>
  <si>
    <t>100303</t>
  </si>
  <si>
    <t>100400</t>
  </si>
  <si>
    <t>100601</t>
  </si>
  <si>
    <t>110000</t>
  </si>
  <si>
    <t>110101</t>
  </si>
  <si>
    <t>110102</t>
  </si>
  <si>
    <t>110103</t>
  </si>
  <si>
    <t>110104</t>
  </si>
  <si>
    <t>110105</t>
  </si>
  <si>
    <t>110201</t>
  </si>
  <si>
    <t>110202</t>
  </si>
  <si>
    <t>110203</t>
  </si>
  <si>
    <t>110204</t>
  </si>
  <si>
    <t>110205</t>
  </si>
  <si>
    <t>110300</t>
  </si>
  <si>
    <t>110502</t>
  </si>
  <si>
    <t>120000</t>
  </si>
  <si>
    <t>120100</t>
  </si>
  <si>
    <t>120201</t>
  </si>
  <si>
    <t>120300</t>
  </si>
  <si>
    <t>120400</t>
  </si>
  <si>
    <t>130000</t>
  </si>
  <si>
    <t>130102</t>
  </si>
  <si>
    <t>130104</t>
  </si>
  <si>
    <t>130105</t>
  </si>
  <si>
    <t>130106</t>
  </si>
  <si>
    <t>130107</t>
  </si>
  <si>
    <t>130110</t>
  </si>
  <si>
    <t>130112</t>
  </si>
  <si>
    <t>130113</t>
  </si>
  <si>
    <t>130201</t>
  </si>
  <si>
    <t>130202</t>
  </si>
  <si>
    <t>130203</t>
  </si>
  <si>
    <t>130204</t>
  </si>
  <si>
    <t>130205</t>
  </si>
  <si>
    <t>150000</t>
  </si>
  <si>
    <t>150101</t>
  </si>
  <si>
    <t>150104</t>
  </si>
  <si>
    <t>150107</t>
  </si>
  <si>
    <t>150109</t>
  </si>
  <si>
    <t>150110</t>
  </si>
  <si>
    <t>150111</t>
  </si>
  <si>
    <t>150112</t>
  </si>
  <si>
    <t>150114</t>
  </si>
  <si>
    <t>150115</t>
  </si>
  <si>
    <t>150118</t>
  </si>
  <si>
    <t>150119</t>
  </si>
  <si>
    <t>150120</t>
  </si>
  <si>
    <t>150121</t>
  </si>
  <si>
    <t>150122</t>
  </si>
  <si>
    <t>150201</t>
  </si>
  <si>
    <t>150202</t>
  </si>
  <si>
    <t>150203</t>
  </si>
  <si>
    <t>160000</t>
  </si>
  <si>
    <t>160101</t>
  </si>
  <si>
    <t>160600</t>
  </si>
  <si>
    <t>160903</t>
  </si>
  <si>
    <t>170000</t>
  </si>
  <si>
    <t>170101</t>
  </si>
  <si>
    <t>170102</t>
  </si>
  <si>
    <t>170103</t>
  </si>
  <si>
    <t>170202</t>
  </si>
  <si>
    <t>170203</t>
  </si>
  <si>
    <t>170302</t>
  </si>
  <si>
    <t>170303</t>
  </si>
  <si>
    <t>170601</t>
  </si>
  <si>
    <t>170602</t>
  </si>
  <si>
    <t>170603</t>
  </si>
  <si>
    <t>170703</t>
  </si>
  <si>
    <t>170800</t>
  </si>
  <si>
    <t>170901</t>
  </si>
  <si>
    <t>171000</t>
  </si>
  <si>
    <t>180000</t>
  </si>
  <si>
    <t>180107</t>
  </si>
  <si>
    <t>180109</t>
  </si>
  <si>
    <t>180401</t>
  </si>
  <si>
    <t>180404</t>
  </si>
  <si>
    <t>180405</t>
  </si>
  <si>
    <t>180409</t>
  </si>
  <si>
    <t>180410</t>
  </si>
  <si>
    <t>200000</t>
  </si>
  <si>
    <t>200100</t>
  </si>
  <si>
    <t>200200</t>
  </si>
  <si>
    <t>200300</t>
  </si>
  <si>
    <t>200400</t>
  </si>
  <si>
    <t>200600</t>
  </si>
  <si>
    <t>200700</t>
  </si>
  <si>
    <t>210000</t>
  </si>
  <si>
    <t>210105</t>
  </si>
  <si>
    <t>210110</t>
  </si>
  <si>
    <t>210120</t>
  </si>
  <si>
    <t>230000</t>
  </si>
  <si>
    <t>240000</t>
  </si>
  <si>
    <t>240601</t>
  </si>
  <si>
    <t>240602</t>
  </si>
  <si>
    <t>240603</t>
  </si>
  <si>
    <t>240604</t>
  </si>
  <si>
    <t>240605</t>
  </si>
  <si>
    <t>240800</t>
  </si>
  <si>
    <t>240900</t>
  </si>
  <si>
    <t>250000</t>
  </si>
  <si>
    <t>250102</t>
  </si>
  <si>
    <t>250203</t>
  </si>
  <si>
    <t>250205</t>
  </si>
  <si>
    <t>250207</t>
  </si>
  <si>
    <t>250301</t>
  </si>
  <si>
    <t>250302</t>
  </si>
  <si>
    <t>250303</t>
  </si>
  <si>
    <t>250304</t>
  </si>
  <si>
    <t>250305</t>
  </si>
  <si>
    <t>250307</t>
  </si>
  <si>
    <t>250308</t>
  </si>
  <si>
    <t>250309</t>
  </si>
  <si>
    <t>250313</t>
  </si>
  <si>
    <t>250315</t>
  </si>
  <si>
    <t>250321</t>
  </si>
  <si>
    <t>250323</t>
  </si>
  <si>
    <t>250324</t>
  </si>
  <si>
    <t>250326</t>
  </si>
  <si>
    <t>250328</t>
  </si>
  <si>
    <t>250329</t>
  </si>
  <si>
    <t>250330</t>
  </si>
  <si>
    <t>250335</t>
  </si>
  <si>
    <t>250344</t>
  </si>
  <si>
    <t>250359</t>
  </si>
  <si>
    <t>250376</t>
  </si>
  <si>
    <t>250380</t>
  </si>
  <si>
    <t>250382</t>
  </si>
  <si>
    <t>250383</t>
  </si>
  <si>
    <t>250388</t>
  </si>
  <si>
    <t>250389</t>
  </si>
  <si>
    <t>На початок 
звітного року</t>
  </si>
  <si>
    <t>На кінець 
звітного періоду (року)</t>
  </si>
  <si>
    <r>
      <t xml:space="preserve">Періодичність: квартальна, </t>
    </r>
    <r>
      <rPr>
        <u/>
        <sz val="8"/>
        <color indexed="8"/>
        <rFont val="Times New Roman"/>
        <family val="1"/>
        <charset val="204"/>
      </rPr>
      <t>річна</t>
    </r>
  </si>
  <si>
    <r>
      <t>Періодичність: квартальна</t>
    </r>
    <r>
      <rPr>
        <sz val="8"/>
        <color indexed="8"/>
        <rFont val="Times New Roman"/>
        <family val="1"/>
        <charset val="204"/>
      </rPr>
      <t xml:space="preserve">, </t>
    </r>
    <r>
      <rPr>
        <u/>
        <sz val="8"/>
        <color indexed="8"/>
        <rFont val="Times New Roman"/>
        <family val="1"/>
        <charset val="204"/>
      </rPr>
      <t>річна</t>
    </r>
    <r>
      <rPr>
        <sz val="8"/>
        <color indexed="8"/>
        <rFont val="Times New Roman"/>
        <family val="1"/>
        <charset val="204"/>
      </rPr>
      <t>.</t>
    </r>
  </si>
  <si>
    <r>
      <t xml:space="preserve">Періодичність: квартальна, </t>
    </r>
    <r>
      <rPr>
        <u/>
        <sz val="8"/>
        <color indexed="8"/>
        <rFont val="Times New Roman"/>
        <family val="1"/>
        <charset val="204"/>
      </rPr>
      <t>річна</t>
    </r>
    <r>
      <rPr>
        <sz val="8"/>
        <color indexed="8"/>
        <rFont val="Times New Roman"/>
        <family val="1"/>
        <charset val="204"/>
      </rPr>
      <t>.</t>
    </r>
  </si>
  <si>
    <r>
      <t xml:space="preserve">Періодичність: квартальна, </t>
    </r>
    <r>
      <rPr>
        <u/>
        <sz val="8"/>
        <color indexed="8"/>
        <rFont val="Times New Roman"/>
        <family val="1"/>
        <charset val="204"/>
      </rPr>
      <t>річна.</t>
    </r>
  </si>
  <si>
    <r>
      <t>Періодичність: місячна,</t>
    </r>
    <r>
      <rPr>
        <u/>
        <sz val="8"/>
        <color indexed="8"/>
        <rFont val="Times New Roman"/>
        <family val="1"/>
        <charset val="204"/>
      </rPr>
      <t xml:space="preserve"> </t>
    </r>
    <r>
      <rPr>
        <sz val="8"/>
        <color indexed="8"/>
        <rFont val="Times New Roman"/>
        <family val="1"/>
        <charset val="204"/>
      </rPr>
      <t>квартальна</t>
    </r>
    <r>
      <rPr>
        <sz val="8"/>
        <color indexed="8"/>
        <rFont val="Times New Roman"/>
        <family val="1"/>
        <charset val="204"/>
      </rPr>
      <t xml:space="preserve">, </t>
    </r>
    <r>
      <rPr>
        <u/>
        <sz val="8"/>
        <color indexed="8"/>
        <rFont val="Times New Roman"/>
        <family val="1"/>
        <charset val="204"/>
      </rPr>
      <t>річна</t>
    </r>
    <r>
      <rPr>
        <sz val="8"/>
        <color indexed="8"/>
        <rFont val="Times New Roman"/>
        <family val="1"/>
        <charset val="204"/>
      </rPr>
      <t>.</t>
    </r>
  </si>
  <si>
    <r>
      <t>Періодичність: місячна,</t>
    </r>
    <r>
      <rPr>
        <u/>
        <sz val="8"/>
        <color indexed="8"/>
        <rFont val="Times New Roman"/>
        <family val="1"/>
        <charset val="204"/>
      </rPr>
      <t xml:space="preserve"> </t>
    </r>
    <r>
      <rPr>
        <sz val="8"/>
        <color indexed="8"/>
        <rFont val="Times New Roman"/>
        <family val="1"/>
        <charset val="204"/>
      </rPr>
      <t xml:space="preserve">квартальна, </t>
    </r>
    <r>
      <rPr>
        <u/>
        <sz val="8"/>
        <color indexed="8"/>
        <rFont val="Times New Roman"/>
        <family val="1"/>
        <charset val="204"/>
      </rPr>
      <t>річна</t>
    </r>
    <r>
      <rPr>
        <sz val="8"/>
        <color indexed="8"/>
        <rFont val="Times New Roman"/>
        <family val="1"/>
        <charset val="204"/>
      </rPr>
      <t>.</t>
    </r>
  </si>
  <si>
    <r>
      <t xml:space="preserve">Періодичність: місячна, квартальна, </t>
    </r>
    <r>
      <rPr>
        <u/>
        <sz val="8"/>
        <color indexed="8"/>
        <rFont val="Times New Roman"/>
        <family val="1"/>
        <charset val="204"/>
      </rPr>
      <t>річна</t>
    </r>
    <r>
      <rPr>
        <sz val="8"/>
        <color indexed="8"/>
        <rFont val="Times New Roman"/>
        <family val="1"/>
        <charset val="204"/>
      </rPr>
      <t>.</t>
    </r>
  </si>
  <si>
    <r>
      <t>Періодичність:</t>
    </r>
    <r>
      <rPr>
        <u/>
        <sz val="8"/>
        <color indexed="8"/>
        <rFont val="Times New Roman"/>
        <family val="1"/>
        <charset val="204"/>
      </rPr>
      <t xml:space="preserve"> </t>
    </r>
    <r>
      <rPr>
        <sz val="8"/>
        <color indexed="8"/>
        <rFont val="Times New Roman"/>
        <family val="1"/>
        <charset val="204"/>
      </rPr>
      <t xml:space="preserve">квартальна, </t>
    </r>
    <r>
      <rPr>
        <u/>
        <sz val="8"/>
        <color indexed="8"/>
        <rFont val="Times New Roman"/>
        <family val="1"/>
        <charset val="204"/>
      </rPr>
      <t>річна</t>
    </r>
    <r>
      <rPr>
        <sz val="8"/>
        <color indexed="8"/>
        <rFont val="Times New Roman"/>
        <family val="1"/>
        <charset val="204"/>
      </rPr>
      <t>.</t>
    </r>
  </si>
  <si>
    <r>
      <t>Періодичність:</t>
    </r>
    <r>
      <rPr>
        <u/>
        <sz val="8"/>
        <color indexed="8"/>
        <rFont val="Times New Roman"/>
        <family val="1"/>
        <charset val="204"/>
      </rPr>
      <t xml:space="preserve"> </t>
    </r>
    <r>
      <rPr>
        <sz val="8"/>
        <color indexed="8"/>
        <rFont val="Times New Roman"/>
        <family val="1"/>
        <charset val="204"/>
      </rPr>
      <t>квартальна,</t>
    </r>
    <r>
      <rPr>
        <u/>
        <sz val="8"/>
        <color indexed="8"/>
        <rFont val="Times New Roman"/>
        <family val="1"/>
        <charset val="204"/>
      </rPr>
      <t xml:space="preserve"> річна</t>
    </r>
    <r>
      <rPr>
        <sz val="8"/>
        <color indexed="8"/>
        <rFont val="Times New Roman"/>
        <family val="1"/>
        <charset val="204"/>
      </rPr>
      <t>.</t>
    </r>
  </si>
  <si>
    <t>1 січня</t>
  </si>
  <si>
    <t>дата стоїть для прикладу, необхідно змінити на Вашу, але не пізніше 22 січня</t>
  </si>
  <si>
    <t>Звіт</t>
  </si>
  <si>
    <t>За попередній звітний рік</t>
  </si>
  <si>
    <t>Загальний фонд</t>
  </si>
  <si>
    <t>Отримані доходи</t>
  </si>
  <si>
    <t xml:space="preserve">         поточні</t>
  </si>
  <si>
    <t xml:space="preserve">         капітальні</t>
  </si>
  <si>
    <t>Відмітка про звірку залишків:</t>
  </si>
  <si>
    <t>Справжнє підтвердження залишків з рахунками клієнта і зразками підписів звірено та розбіжностей не виявлено.</t>
  </si>
  <si>
    <t>Штамп казначея</t>
  </si>
  <si>
    <t>про підтвердження залишків коштів загального та спеціального фондів державного або місцевих</t>
  </si>
  <si>
    <t xml:space="preserve">бюджетів на реєстраційних (спеціальних реєстраційних) рахунках </t>
  </si>
  <si>
    <t xml:space="preserve">М.П.  </t>
  </si>
  <si>
    <t>на реєстраційному (спеціальному реєстраційному) рахунку №</t>
  </si>
  <si>
    <t>Назва казначейства де обслуговуєтесь</t>
  </si>
  <si>
    <t>змінити на ваше УДК</t>
  </si>
  <si>
    <t>Перелік відкритих реєстраційних рахунків в казначействі</t>
  </si>
  <si>
    <t>Залишок коштів на рахунку</t>
  </si>
  <si>
    <t>Перелік відкритих інших рахунків в казначействі</t>
  </si>
  <si>
    <t xml:space="preserve">              (цифрами)</t>
  </si>
  <si>
    <t>(словами)</t>
  </si>
  <si>
    <t>№п/п</t>
  </si>
  <si>
    <t>на рахунку №</t>
  </si>
  <si>
    <t xml:space="preserve">                                           (номер та назва рахунку)</t>
  </si>
  <si>
    <t>№</t>
  </si>
  <si>
    <t xml:space="preserve"> з/п</t>
  </si>
  <si>
    <t>Сума залишку коштів</t>
  </si>
  <si>
    <t>...</t>
  </si>
  <si>
    <t>Одиниця виміру: грн коп</t>
  </si>
  <si>
    <t>Залишок коштів в установах банку</t>
  </si>
  <si>
    <t>Періодичність: річна.</t>
  </si>
  <si>
    <t>Номер субрахунку бухгалтерського обліку</t>
  </si>
  <si>
    <t>Найменування кредитора</t>
  </si>
  <si>
    <t>Документ, що підтверджує виникнення заборгованості</t>
  </si>
  <si>
    <t xml:space="preserve">                  Разом</t>
  </si>
  <si>
    <t>Сума сплаченого     штрафу</t>
  </si>
  <si>
    <t>…</t>
  </si>
  <si>
    <t>Усього:</t>
  </si>
  <si>
    <t>Винні особи</t>
  </si>
  <si>
    <t>Підстава для  накладення штрафу</t>
  </si>
  <si>
    <t>№  з/п</t>
  </si>
  <si>
    <t>про сплату до бюджету штрафів, накладених</t>
  </si>
  <si>
    <t>контролюючими органами,</t>
  </si>
  <si>
    <t>про надходження і використання коштів, отриманих за іншими джерелами власних надходжень</t>
  </si>
  <si>
    <t>311 </t>
  </si>
  <si>
    <t>Інші нематеріальні активи (122) </t>
  </si>
  <si>
    <t>320 </t>
  </si>
  <si>
    <r>
      <t>400</t>
    </r>
    <r>
      <rPr>
        <sz val="10"/>
        <color indexed="8"/>
        <rFont val="Times New Roman"/>
        <family val="1"/>
        <charset val="204"/>
      </rPr>
      <t> </t>
    </r>
  </si>
  <si>
    <t>410 </t>
  </si>
  <si>
    <t>420 </t>
  </si>
  <si>
    <t>430 </t>
  </si>
  <si>
    <r>
      <t>Разом необоротних активів</t>
    </r>
    <r>
      <rPr>
        <sz val="10"/>
        <color indexed="8"/>
        <rFont val="Times New Roman"/>
        <family val="1"/>
        <charset val="204"/>
      </rPr>
      <t> </t>
    </r>
  </si>
  <si>
    <t>Код виду економічної діяльності</t>
  </si>
  <si>
    <t>На початок
звітного року</t>
  </si>
  <si>
    <t>На кінець 
звітного року</t>
  </si>
  <si>
    <t>Зміни в необоротних активах</t>
  </si>
  <si>
    <t>710 </t>
  </si>
  <si>
    <t>720 </t>
  </si>
  <si>
    <t>730 </t>
  </si>
  <si>
    <t>Надійшло необоротних активів</t>
  </si>
  <si>
    <t>з них за рахунок благодійних внесків, грантів та дарунків</t>
  </si>
  <si>
    <t>після закінчення капітального будівництва</t>
  </si>
  <si>
    <t>після завершення добудови, дообладнання, реконструкції, модернізації</t>
  </si>
  <si>
    <t>від виготовлення власними силами</t>
  </si>
  <si>
    <t>Отримано в межах головних розпорядників бюджетних коштів</t>
  </si>
  <si>
    <t xml:space="preserve">Інші надходження </t>
  </si>
  <si>
    <t>Зменшено необоротних активів – разом</t>
  </si>
  <si>
    <t>Продано</t>
  </si>
  <si>
    <t xml:space="preserve">Безоплатно передано </t>
  </si>
  <si>
    <t>Інші вибуття</t>
  </si>
  <si>
    <t>про рух матеріалів і продуктів харчування (форма N 6)</t>
  </si>
  <si>
    <r>
      <t>1</t>
    </r>
    <r>
      <rPr>
        <sz val="12"/>
        <color indexed="8"/>
        <rFont val="Times New Roman"/>
        <family val="1"/>
        <charset val="204"/>
      </rPr>
      <t> </t>
    </r>
  </si>
  <si>
    <r>
      <t>2</t>
    </r>
    <r>
      <rPr>
        <sz val="12"/>
        <color indexed="8"/>
        <rFont val="Times New Roman"/>
        <family val="1"/>
        <charset val="204"/>
      </rPr>
      <t> </t>
    </r>
  </si>
  <si>
    <r>
      <t>3</t>
    </r>
    <r>
      <rPr>
        <sz val="12"/>
        <color indexed="8"/>
        <rFont val="Times New Roman"/>
        <family val="1"/>
        <charset val="204"/>
      </rPr>
      <t> </t>
    </r>
  </si>
  <si>
    <r>
      <t>4</t>
    </r>
    <r>
      <rPr>
        <sz val="12"/>
        <color indexed="8"/>
        <rFont val="Times New Roman"/>
        <family val="1"/>
        <charset val="204"/>
      </rPr>
      <t> </t>
    </r>
  </si>
  <si>
    <r>
      <t>5</t>
    </r>
    <r>
      <rPr>
        <sz val="12"/>
        <color indexed="8"/>
        <rFont val="Times New Roman"/>
        <family val="1"/>
        <charset val="204"/>
      </rPr>
      <t> </t>
    </r>
  </si>
  <si>
    <t>Матеріали для учбових, наукових та інших цілей (231) </t>
  </si>
  <si>
    <t>010 </t>
  </si>
  <si>
    <t>011 </t>
  </si>
  <si>
    <t>   скло </t>
  </si>
  <si>
    <t>012 </t>
  </si>
  <si>
    <t>   реактиви </t>
  </si>
  <si>
    <t>013 </t>
  </si>
  <si>
    <t>Продукти харчування (232) </t>
  </si>
  <si>
    <t>020 </t>
  </si>
  <si>
    <t>Медикаменти і перев'язувальні засоби (233) </t>
  </si>
  <si>
    <t>030 </t>
  </si>
  <si>
    <t>Господарські матеріали і канцелярське приладдя (234) </t>
  </si>
  <si>
    <t>040 </t>
  </si>
  <si>
    <t>041 </t>
  </si>
  <si>
    <t>Паливо, горючі і мастильні матеріали (235) </t>
  </si>
  <si>
    <t>050 </t>
  </si>
  <si>
    <t>Тара (236) </t>
  </si>
  <si>
    <t>060 </t>
  </si>
  <si>
    <t>Запасні частини до транспортних засобів, машин і обладнання (238) </t>
  </si>
  <si>
    <t>070 </t>
  </si>
  <si>
    <t>Інші матеріали (239) </t>
  </si>
  <si>
    <t>080 </t>
  </si>
  <si>
    <r>
      <t>Разом матеріалів і продуктів харчування (231 - 239)</t>
    </r>
    <r>
      <rPr>
        <sz val="12"/>
        <color indexed="8"/>
        <rFont val="Times New Roman"/>
        <family val="1"/>
        <charset val="204"/>
      </rPr>
      <t> </t>
    </r>
  </si>
  <si>
    <r>
      <t>100</t>
    </r>
    <r>
      <rPr>
        <sz val="12"/>
        <color indexed="8"/>
        <rFont val="Times New Roman"/>
        <family val="1"/>
        <charset val="204"/>
      </rPr>
      <t> </t>
    </r>
  </si>
  <si>
    <t>На кінець звітного року</t>
  </si>
  <si>
    <t>Витрачено на потреби установи за звітний рік</t>
  </si>
  <si>
    <r>
      <t>Надходження - разом</t>
    </r>
    <r>
      <rPr>
        <sz val="12"/>
        <color indexed="8"/>
        <rFont val="Times New Roman"/>
        <family val="1"/>
        <charset val="204"/>
      </rPr>
      <t> </t>
    </r>
  </si>
  <si>
    <t>     у тому числі за рахунок: </t>
  </si>
  <si>
    <t>коштів загального фонду бюджету </t>
  </si>
  <si>
    <t>коштів спеціального фонду бюджету </t>
  </si>
  <si>
    <t>     з них:</t>
  </si>
  <si>
    <t>інших надходжень </t>
  </si>
  <si>
    <t>     у тому числі: </t>
  </si>
  <si>
    <t>списано непридатні </t>
  </si>
  <si>
    <t>реалізація зайвих та непотрібних матеріалів і продуктів харчування </t>
  </si>
  <si>
    <t>інші вибуття </t>
  </si>
  <si>
    <t>безоплатних надходжень у межах головних розпорядників бюджетних коштів</t>
  </si>
  <si>
    <t xml:space="preserve">     надлишків</t>
  </si>
  <si>
    <t>списано внаслідок недостач, виявлених при інвентаризації</t>
  </si>
  <si>
    <t>витрачено на господарські потреби</t>
  </si>
  <si>
    <t>      віднесено на рахунок винних осіб</t>
  </si>
  <si>
    <t>безоплатно передано в межах головних розпорядників бюджетних коштів</t>
  </si>
  <si>
    <r>
      <t>Вибуття -</t>
    </r>
    <r>
      <rPr>
        <b/>
        <sz val="12"/>
        <color indexed="8"/>
        <rFont val="Times New Roman"/>
        <family val="1"/>
        <charset val="204"/>
      </rPr>
      <t xml:space="preserve"> разом </t>
    </r>
  </si>
  <si>
    <t>    з них:</t>
  </si>
  <si>
    <t>    віднесено на винних осіб </t>
  </si>
  <si>
    <t>    справи знаходяться в слідчих органах (винні особи не встановлені) </t>
  </si>
  <si>
    <t>Стягнуто з винних осіб </t>
  </si>
  <si>
    <t>Списано за висновками слідчих органів </t>
  </si>
  <si>
    <t>011</t>
  </si>
  <si>
    <r>
      <t>Капітальні трансферти підпри</t>
    </r>
    <r>
      <rPr>
        <i/>
        <sz val="8"/>
        <color indexed="8"/>
        <rFont val="Times New Roman"/>
        <family val="1"/>
        <charset val="204"/>
      </rPr>
      <t>ємствам (установам, організаціям)</t>
    </r>
  </si>
  <si>
    <t>Внутрішнє кредитування</t>
  </si>
  <si>
    <r>
      <t xml:space="preserve">  </t>
    </r>
    <r>
      <rPr>
        <sz val="8"/>
        <color indexed="8"/>
        <rFont val="Times New Roman"/>
        <family val="1"/>
        <charset val="204"/>
      </rPr>
      <t>Надання інших внутрішніх кредитів</t>
    </r>
  </si>
  <si>
    <t>Повернення внутрішніх кредитів</t>
  </si>
  <si>
    <t xml:space="preserve">   Повернення кредитів органами державного управління інших  рівнів</t>
  </si>
  <si>
    <t xml:space="preserve">    Повернення кредитів підприємствами, установами, організаціями</t>
  </si>
  <si>
    <t xml:space="preserve">   Повернення інших внутрішніх кредитів</t>
  </si>
  <si>
    <t>X</t>
  </si>
  <si>
    <t>250</t>
  </si>
  <si>
    <t>012</t>
  </si>
  <si>
    <t>021</t>
  </si>
  <si>
    <t>Списано на фактичні видатки недостачі в межах природних втрат</t>
  </si>
  <si>
    <t>Списано на фактичні видатки недостачі, справи за якими передано в слідчі органи</t>
  </si>
  <si>
    <t>Недостачі та крадіжки грошових коштів і матеріальних цінностей на кінець звітного року (010 + 020 – 030 – 040 – 060 - 070)</t>
  </si>
  <si>
    <t>    (011 + 021 - 060)</t>
  </si>
  <si>
    <t>    справи знаходяться в слідчих органах (винні особи не встановлені)    (012 + 050 - 070)</t>
  </si>
  <si>
    <r>
      <t>Показники</t>
    </r>
    <r>
      <rPr>
        <sz val="10"/>
        <color indexed="8"/>
        <rFont val="Times New Roman"/>
        <family val="1"/>
        <charset val="204"/>
      </rPr>
      <t> </t>
    </r>
  </si>
  <si>
    <r>
      <t>Код рядка</t>
    </r>
    <r>
      <rPr>
        <sz val="10"/>
        <color indexed="8"/>
        <rFont val="Times New Roman"/>
        <family val="1"/>
        <charset val="204"/>
      </rPr>
      <t> </t>
    </r>
  </si>
  <si>
    <t>1 </t>
  </si>
  <si>
    <t>2 </t>
  </si>
  <si>
    <t>3 </t>
  </si>
  <si>
    <t>4 </t>
  </si>
  <si>
    <t>5 </t>
  </si>
  <si>
    <t>6 </t>
  </si>
  <si>
    <t>7 </t>
  </si>
  <si>
    <t>8 </t>
  </si>
  <si>
    <r>
      <t>Загальний фонд - усього:</t>
    </r>
    <r>
      <rPr>
        <sz val="10"/>
        <color indexed="8"/>
        <rFont val="Times New Roman"/>
        <family val="1"/>
        <charset val="204"/>
      </rPr>
      <t> </t>
    </r>
  </si>
  <si>
    <t>Х </t>
  </si>
  <si>
    <t>рахунки в установах банків </t>
  </si>
  <si>
    <r>
      <t>Спеціальний фонд - усього:</t>
    </r>
    <r>
      <rPr>
        <sz val="10"/>
        <color indexed="8"/>
        <rFont val="Times New Roman"/>
        <family val="1"/>
        <charset val="204"/>
      </rPr>
      <t> </t>
    </r>
  </si>
  <si>
    <t>Кошти міжнародних фінансових організацій </t>
  </si>
  <si>
    <t xml:space="preserve">Інші рахунки: </t>
  </si>
  <si>
    <t>в установах банків</t>
  </si>
  <si>
    <t>Усього (100+200+300)</t>
  </si>
  <si>
    <t>Отримано залишок</t>
  </si>
  <si>
    <t>Надходження за звітний рік</t>
  </si>
  <si>
    <t>Залишок на кінець звітного року</t>
  </si>
  <si>
    <t>Кошти, отримані на виконання програм соціально-економічного та культурного розвитку регіонів*</t>
  </si>
  <si>
    <t>* За коштами державного бюджету</t>
  </si>
  <si>
    <t>(найменування установи-клієнта)</t>
  </si>
  <si>
    <t xml:space="preserve">                 (номер та назва рахунку)</t>
  </si>
  <si>
    <t>070808</t>
  </si>
  <si>
    <t>Зовнішнє кредитування</t>
  </si>
  <si>
    <t>Повернення зовнішніх кредитів</t>
  </si>
  <si>
    <t>Капітальні  видатки</t>
  </si>
  <si>
    <t>Придбання основного капіталу</t>
  </si>
  <si>
    <t xml:space="preserve">  Капітальний ремонт інших об’єктів </t>
  </si>
  <si>
    <t xml:space="preserve">Реконструкція  та  реставрація </t>
  </si>
  <si>
    <t>250402</t>
  </si>
  <si>
    <t>250403</t>
  </si>
  <si>
    <t>250404</t>
  </si>
  <si>
    <t>250901</t>
  </si>
  <si>
    <t>250902</t>
  </si>
  <si>
    <t>250903</t>
  </si>
  <si>
    <t>250904</t>
  </si>
  <si>
    <t>250905</t>
  </si>
  <si>
    <t>250907</t>
  </si>
  <si>
    <t>250908</t>
  </si>
  <si>
    <t>250909</t>
  </si>
  <si>
    <t>250910</t>
  </si>
  <si>
    <t>250911</t>
  </si>
  <si>
    <t>250912</t>
  </si>
  <si>
    <t>250913</t>
  </si>
  <si>
    <t>250914</t>
  </si>
  <si>
    <t>250915</t>
  </si>
  <si>
    <t>Код</t>
  </si>
  <si>
    <t xml:space="preserve">         надання кредитів</t>
  </si>
  <si>
    <t>Списані недостачі</t>
  </si>
  <si>
    <t>Списана заборгованість (+; -)</t>
  </si>
  <si>
    <t xml:space="preserve">         у тому числі:</t>
  </si>
  <si>
    <t>Спеціальний фонд</t>
  </si>
  <si>
    <t xml:space="preserve">   Інші надходження спеціального фонду</t>
  </si>
  <si>
    <t xml:space="preserve">   Надходження позик міжнародних фінансових організацій</t>
  </si>
  <si>
    <t xml:space="preserve">    Перераховано залишок</t>
  </si>
  <si>
    <t xml:space="preserve">    Отримано залишок</t>
  </si>
  <si>
    <t>За звітний рік</t>
  </si>
  <si>
    <r>
      <t xml:space="preserve">Періодичність: </t>
    </r>
    <r>
      <rPr>
        <u/>
        <sz val="8"/>
        <color indexed="8"/>
        <rFont val="Times New Roman"/>
        <family val="1"/>
        <charset val="204"/>
      </rPr>
      <t>річна</t>
    </r>
    <r>
      <rPr>
        <sz val="8"/>
        <color indexed="8"/>
        <rFont val="Times New Roman"/>
        <family val="1"/>
        <charset val="204"/>
      </rPr>
      <t>.</t>
    </r>
  </si>
  <si>
    <t>про рух необоротних активів (форма N 5)</t>
  </si>
  <si>
    <t>за КВЕД</t>
  </si>
  <si>
    <t>Показники </t>
  </si>
  <si>
    <t>Код рядка </t>
  </si>
  <si>
    <r>
      <t>1</t>
    </r>
    <r>
      <rPr>
        <sz val="10"/>
        <color indexed="8"/>
        <rFont val="Times New Roman"/>
        <family val="1"/>
        <charset val="204"/>
      </rPr>
      <t> </t>
    </r>
  </si>
  <si>
    <r>
      <t>2</t>
    </r>
    <r>
      <rPr>
        <sz val="10"/>
        <color indexed="8"/>
        <rFont val="Times New Roman"/>
        <family val="1"/>
        <charset val="204"/>
      </rPr>
      <t> </t>
    </r>
  </si>
  <si>
    <r>
      <t>3</t>
    </r>
    <r>
      <rPr>
        <sz val="10"/>
        <color indexed="8"/>
        <rFont val="Times New Roman"/>
        <family val="1"/>
        <charset val="204"/>
      </rPr>
      <t> </t>
    </r>
  </si>
  <si>
    <r>
      <t>4</t>
    </r>
    <r>
      <rPr>
        <sz val="10"/>
        <color indexed="8"/>
        <rFont val="Times New Roman"/>
        <family val="1"/>
        <charset val="204"/>
      </rPr>
      <t> </t>
    </r>
  </si>
  <si>
    <r>
      <t>Основні засоби</t>
    </r>
    <r>
      <rPr>
        <sz val="10"/>
        <color indexed="8"/>
        <rFont val="Times New Roman"/>
        <family val="1"/>
        <charset val="204"/>
      </rPr>
      <t> </t>
    </r>
  </si>
  <si>
    <r>
      <t>100</t>
    </r>
    <r>
      <rPr>
        <sz val="10"/>
        <color indexed="8"/>
        <rFont val="Times New Roman"/>
        <family val="1"/>
        <charset val="204"/>
      </rPr>
      <t> </t>
    </r>
  </si>
  <si>
    <t>110 </t>
  </si>
  <si>
    <t>111 </t>
  </si>
  <si>
    <t>Машини та обладнання (104) </t>
  </si>
  <si>
    <t>120 </t>
  </si>
  <si>
    <t>Транспортні засоби (105) </t>
  </si>
  <si>
    <t>130 </t>
  </si>
  <si>
    <t>Інструменти, прилади та інвентар (106) </t>
  </si>
  <si>
    <t>140 </t>
  </si>
  <si>
    <t>Робочі і продуктивні тварини (107) </t>
  </si>
  <si>
    <t>150 </t>
  </si>
  <si>
    <t>Багаторічні насадження (108) </t>
  </si>
  <si>
    <t>160 </t>
  </si>
  <si>
    <t>Інші основні засоби (109) </t>
  </si>
  <si>
    <t>170 </t>
  </si>
  <si>
    <r>
      <t>Інші необоротні матеріальні активи</t>
    </r>
    <r>
      <rPr>
        <sz val="10"/>
        <color indexed="8"/>
        <rFont val="Times New Roman"/>
        <family val="1"/>
        <charset val="204"/>
      </rPr>
      <t> </t>
    </r>
  </si>
  <si>
    <r>
      <t>200</t>
    </r>
    <r>
      <rPr>
        <sz val="10"/>
        <color indexed="8"/>
        <rFont val="Times New Roman"/>
        <family val="1"/>
        <charset val="204"/>
      </rPr>
      <t> </t>
    </r>
  </si>
  <si>
    <t>210 </t>
  </si>
  <si>
    <t>Білизна, постільні речі, одяг та взуття (114) </t>
  </si>
  <si>
    <t>220 </t>
  </si>
  <si>
    <r>
      <t>Нематеріальні активи</t>
    </r>
    <r>
      <rPr>
        <sz val="10"/>
        <color indexed="8"/>
        <rFont val="Times New Roman"/>
        <family val="1"/>
        <charset val="204"/>
      </rPr>
      <t> </t>
    </r>
  </si>
  <si>
    <r>
      <t>300</t>
    </r>
    <r>
      <rPr>
        <sz val="10"/>
        <color indexed="8"/>
        <rFont val="Times New Roman"/>
        <family val="1"/>
        <charset val="204"/>
      </rPr>
      <t> </t>
    </r>
  </si>
  <si>
    <t>310 </t>
  </si>
  <si>
    <t>         з них програмне забезпечення </t>
  </si>
  <si>
    <t>наприклад -смт.Слов'яносербськ (Згідно довідника КОАТУУ)</t>
  </si>
  <si>
    <t>Територія</t>
  </si>
  <si>
    <t>за КОАТУУ</t>
  </si>
  <si>
    <r>
      <t>Код та назва відомчої класифікації видатків та кредитування державного бюджету</t>
    </r>
    <r>
      <rPr>
        <b/>
        <sz val="8"/>
        <color indexed="8"/>
        <rFont val="Times New Roman"/>
        <family val="1"/>
        <charset val="204"/>
      </rPr>
      <t xml:space="preserve"> </t>
    </r>
  </si>
  <si>
    <t>за КОДУ</t>
  </si>
  <si>
    <t>Код та назва програмної класифікації видатків та кредитування державного бюджету</t>
  </si>
  <si>
    <t>Одиниця виміру: грн. коп.</t>
  </si>
  <si>
    <r>
      <t xml:space="preserve">Форма складена:    </t>
    </r>
    <r>
      <rPr>
        <b/>
        <u/>
        <sz val="8"/>
        <color indexed="8"/>
        <rFont val="Times New Roman"/>
        <family val="1"/>
        <charset val="204"/>
      </rPr>
      <t>за 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</si>
  <si>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t>Показники</t>
  </si>
  <si>
    <t>КЕКВ</t>
  </si>
  <si>
    <t>Код рядка</t>
  </si>
  <si>
    <t>Дебіторська заборгованість</t>
  </si>
  <si>
    <t>Кредиторська заборгованість</t>
  </si>
  <si>
    <t>усього</t>
  </si>
  <si>
    <t>прострочена</t>
  </si>
  <si>
    <t>термін оплати якої не настав</t>
  </si>
  <si>
    <t>Доходи</t>
  </si>
  <si>
    <t>Х</t>
  </si>
  <si>
    <t>-</t>
  </si>
  <si>
    <t xml:space="preserve">  Заробітна плата</t>
  </si>
  <si>
    <t>Видатки на відрядження</t>
  </si>
  <si>
    <t xml:space="preserve">Оплата комунальних послуг та енергоносіїв  </t>
  </si>
  <si>
    <t xml:space="preserve">  Оплата теплопостачання</t>
  </si>
  <si>
    <t xml:space="preserve">  Оплата електроенергії</t>
  </si>
  <si>
    <t xml:space="preserve">  Оплата природного газу</t>
  </si>
  <si>
    <t xml:space="preserve">  Оплата інших енергоносіїв</t>
  </si>
  <si>
    <t>Субсидії та поточні трансферти підприємствам (установам, організаціям)</t>
  </si>
  <si>
    <t>Поточні трансферти органам державного управління інших рівнів</t>
  </si>
  <si>
    <t>Придбання обладнання і предметів довгострокового користування</t>
  </si>
  <si>
    <t>Капітальне будівництво (придбання)</t>
  </si>
  <si>
    <t>Капітальний ремонт</t>
  </si>
  <si>
    <t>Створення державних запасів і резервів</t>
  </si>
  <si>
    <t>Капітальні трансферти</t>
  </si>
  <si>
    <t>Капітальні трансферти органам державного управління інших рівнів</t>
  </si>
  <si>
    <t>Капітальні трансферти населенню</t>
  </si>
  <si>
    <t>(підпис)</t>
  </si>
  <si>
    <t>Нерозподілені видатки</t>
  </si>
  <si>
    <t>Надання внутрішніх кредитів</t>
  </si>
  <si>
    <t xml:space="preserve">  Надання кредитів органам державного управління інших  рівнів</t>
  </si>
  <si>
    <t xml:space="preserve">  Надання кредитів підприємствам, установам, організаціям</t>
  </si>
  <si>
    <t>Надання зовнішніх кредитів</t>
  </si>
  <si>
    <t>Інші видатки</t>
  </si>
  <si>
    <t>Капітальні трансферти до бюджету розвитку</t>
  </si>
  <si>
    <r>
      <t xml:space="preserve">Видатки - </t>
    </r>
    <r>
      <rPr>
        <sz val="8"/>
        <color indexed="8"/>
        <rFont val="Times New Roman"/>
        <family val="1"/>
        <charset val="204"/>
      </rPr>
      <t xml:space="preserve"> усього</t>
    </r>
  </si>
  <si>
    <t>у т.ч. спрямовано на погашення заборгованості загального фонду</t>
  </si>
  <si>
    <t>у т.ч. проведені за видатками загального фонду</t>
  </si>
  <si>
    <t>Перераховано залишок</t>
  </si>
  <si>
    <t>Фінансування</t>
  </si>
  <si>
    <r>
      <t xml:space="preserve">Надходження коштів – </t>
    </r>
    <r>
      <rPr>
        <sz val="8"/>
        <color indexed="8"/>
        <rFont val="Times New Roman"/>
        <family val="1"/>
        <charset val="204"/>
      </rPr>
      <t>усього</t>
    </r>
  </si>
  <si>
    <t>010</t>
  </si>
  <si>
    <t>020</t>
  </si>
  <si>
    <t>030</t>
  </si>
  <si>
    <t>040</t>
  </si>
  <si>
    <t>050</t>
  </si>
  <si>
    <t>060</t>
  </si>
  <si>
    <t>070</t>
  </si>
  <si>
    <t>080</t>
  </si>
  <si>
    <t>090</t>
  </si>
  <si>
    <t>Від отриманих благодійних внесків, грантів та дарунків</t>
  </si>
  <si>
    <t>Головний бухгалтер</t>
  </si>
  <si>
    <t>Перера-ховано залишок</t>
  </si>
  <si>
    <t>про надходження і використання коштів, отриманих на виконання програм
соціально-економічного та культурного розвитку регіонів (форма №4-4д),</t>
  </si>
  <si>
    <t>Субвенція з місцевого бюджету державному бюджету на виконання програм соціально-економічного та культурного розвитку регіонів</t>
  </si>
  <si>
    <r>
      <t xml:space="preserve">Надходження  коштів - </t>
    </r>
    <r>
      <rPr>
        <sz val="8"/>
        <color indexed="8"/>
        <rFont val="Times New Roman"/>
        <family val="1"/>
        <charset val="204"/>
      </rPr>
      <t>усього</t>
    </r>
  </si>
  <si>
    <t>Код ряд-ка</t>
  </si>
  <si>
    <t>ін.валюта</t>
  </si>
  <si>
    <t>грн</t>
  </si>
  <si>
    <t xml:space="preserve">  Дослідження і розробки, окремі заходи розвитку по реалізації державних   (регіональних) програм</t>
  </si>
  <si>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 xml:space="preserve">спеціальним </t>
    </r>
    <r>
      <rPr>
        <b/>
        <sz val="8"/>
        <color indexed="8"/>
        <rFont val="Times New Roman"/>
        <family val="1"/>
        <charset val="204"/>
      </rPr>
      <t>фондом</t>
    </r>
    <r>
      <rPr>
        <sz val="8"/>
        <color indexed="8"/>
        <rFont val="Times New Roman"/>
        <family val="1"/>
        <charset val="204"/>
      </rPr>
      <t xml:space="preserve"> (необхідне підкреслити).</t>
    </r>
  </si>
  <si>
    <r>
      <t xml:space="preserve">Форма складена:    </t>
    </r>
    <r>
      <rPr>
        <b/>
        <sz val="8"/>
        <color indexed="8"/>
        <rFont val="Times New Roman"/>
        <family val="1"/>
        <charset val="204"/>
      </rPr>
      <t xml:space="preserve">за </t>
    </r>
    <r>
      <rPr>
        <b/>
        <u/>
        <sz val="8"/>
        <color indexed="8"/>
        <rFont val="Times New Roman"/>
        <family val="1"/>
        <charset val="204"/>
      </rPr>
      <t>загальним</t>
    </r>
    <r>
      <rPr>
        <b/>
        <sz val="8"/>
        <color indexed="8"/>
        <rFont val="Times New Roman"/>
        <family val="1"/>
        <charset val="204"/>
      </rPr>
      <t>, спеціальним фондом</t>
    </r>
    <r>
      <rPr>
        <sz val="8"/>
        <color indexed="8"/>
        <rFont val="Times New Roman"/>
        <family val="1"/>
        <charset val="204"/>
      </rPr>
      <t xml:space="preserve"> (необхідне підкреслити).</t>
    </r>
  </si>
  <si>
    <r>
      <t xml:space="preserve">Форма складена:    </t>
    </r>
    <r>
      <rPr>
        <b/>
        <sz val="8"/>
        <color indexed="8"/>
        <rFont val="Times New Roman"/>
        <family val="1"/>
        <charset val="204"/>
      </rPr>
      <t>за загальним</t>
    </r>
    <r>
      <rPr>
        <b/>
        <sz val="8"/>
        <color indexed="8"/>
        <rFont val="Times New Roman"/>
        <family val="1"/>
        <charset val="204"/>
      </rPr>
      <t xml:space="preserve">, </t>
    </r>
    <r>
      <rPr>
        <b/>
        <u/>
        <sz val="8"/>
        <color indexed="8"/>
        <rFont val="Times New Roman"/>
        <family val="1"/>
        <charset val="204"/>
      </rPr>
      <t>спеціальним</t>
    </r>
    <r>
      <rPr>
        <b/>
        <sz val="8"/>
        <color indexed="8"/>
        <rFont val="Times New Roman"/>
        <family val="1"/>
        <charset val="204"/>
      </rPr>
      <t xml:space="preserve"> фондом</t>
    </r>
    <r>
      <rPr>
        <sz val="8"/>
        <color indexed="8"/>
        <rFont val="Times New Roman"/>
        <family val="1"/>
        <charset val="204"/>
      </rPr>
      <t xml:space="preserve"> (необхідне підкреслити).</t>
    </r>
  </si>
  <si>
    <t>Назва рахунку позабалансового обліку</t>
  </si>
  <si>
    <t>Надходження</t>
  </si>
  <si>
    <t>Вибуття</t>
  </si>
  <si>
    <t>сума</t>
  </si>
  <si>
    <t>Разом</t>
  </si>
  <si>
    <t>№ з/п</t>
  </si>
  <si>
    <t>Продовження додатка 1</t>
  </si>
  <si>
    <t>ПАСИВ</t>
  </si>
  <si>
    <t>І. ВЛАСНИЙ КАПІТАЛ</t>
  </si>
  <si>
    <t>ІІ. ЗОБОВ’ЯЗАННЯ</t>
  </si>
  <si>
    <t>Короткострокові векселі видані</t>
  </si>
  <si>
    <t>Назва установи повинна бути повна без скорочень та співпадати з назвою в МЕРЕЖІ</t>
  </si>
  <si>
    <t>Ініціали та прізвище КЕРІВНИКА</t>
  </si>
  <si>
    <t>Ініціали та прізвище ГОЛОВНОГО БУХГАЛТЕРА</t>
  </si>
  <si>
    <t>Жовтим кольором виділені поля для обов'язкового заповнення</t>
  </si>
  <si>
    <t>Дата подання звіту</t>
  </si>
  <si>
    <t>КОДИ</t>
  </si>
  <si>
    <t>Розрахунки з депонентами</t>
  </si>
  <si>
    <t xml:space="preserve">Заборгованість ліквідаційних комісій банків </t>
  </si>
  <si>
    <t>Розрахунки за іншими операціями</t>
  </si>
  <si>
    <t>На кінець звітного періоду (року)</t>
  </si>
  <si>
    <t>№ 7д, № 7м “Звіт про заборгованість за бюджетними коштами”,</t>
  </si>
  <si>
    <t xml:space="preserve">про дебіторську та кредиторську заборгованість за операціями, які не відображаються у формі </t>
  </si>
  <si>
    <t>Виконавець програми</t>
  </si>
  <si>
    <t>КВК</t>
  </si>
  <si>
    <t>Направлено асигнувань за звітний період (рік)</t>
  </si>
  <si>
    <t xml:space="preserve">Довідка </t>
  </si>
  <si>
    <t xml:space="preserve">про направлення асигнувань розпорядникам бюджетних коштів, які належать до сфери управління інших головних </t>
  </si>
  <si>
    <t>розпорядників бюджетних коштів,</t>
  </si>
  <si>
    <t>Договір про грант</t>
  </si>
  <si>
    <t>Назва заходу</t>
  </si>
  <si>
    <t>Мета використання гранту</t>
  </si>
  <si>
    <r>
      <t xml:space="preserve">Затверджено кошторисом на звітний рік </t>
    </r>
    <r>
      <rPr>
        <vertAlign val="superscript"/>
        <sz val="9"/>
        <color indexed="8"/>
        <rFont val="Times New Roman"/>
        <family val="1"/>
        <charset val="204"/>
      </rPr>
      <t>1</t>
    </r>
  </si>
  <si>
    <t>номер</t>
  </si>
  <si>
    <t>дата</t>
  </si>
  <si>
    <t>Сума використаного гранту за звітний період (рік)</t>
  </si>
  <si>
    <t>про використання іноземних грантів</t>
  </si>
  <si>
    <t>1  Заповнюється головними розпорядниками бюджетних коштів.</t>
  </si>
  <si>
    <t xml:space="preserve">Дебіторська заборгованість на початок звітного року </t>
  </si>
  <si>
    <t>Дебіторська заборгованість на кінець звітного періоду (року)</t>
  </si>
  <si>
    <t>строк позовної давності якої минув</t>
  </si>
  <si>
    <t>до одного  місяця</t>
  </si>
  <si>
    <t>Списана дебіторська заборгованість протягом звітного року</t>
  </si>
  <si>
    <t xml:space="preserve">Дебіторська заборгованість з простроченим строком позовної давності, що настав протягом звітного року </t>
  </si>
  <si>
    <t>042</t>
  </si>
  <si>
    <t>051</t>
  </si>
  <si>
    <t>081</t>
  </si>
  <si>
    <t>082</t>
  </si>
  <si>
    <t>100</t>
  </si>
  <si>
    <t>110</t>
  </si>
  <si>
    <t>120</t>
  </si>
  <si>
    <t>140</t>
  </si>
  <si>
    <t>170</t>
  </si>
  <si>
    <t>180</t>
  </si>
  <si>
    <t>190</t>
  </si>
  <si>
    <t>210</t>
  </si>
  <si>
    <t>220</t>
  </si>
  <si>
    <t>221</t>
  </si>
  <si>
    <t>230</t>
  </si>
  <si>
    <t>240</t>
  </si>
  <si>
    <t>010105</t>
  </si>
  <si>
    <t>010106</t>
  </si>
  <si>
    <t>010108</t>
  </si>
  <si>
    <t>010114</t>
  </si>
  <si>
    <t>010116</t>
  </si>
  <si>
    <t>010117</t>
  </si>
  <si>
    <t>060103</t>
  </si>
  <si>
    <t>060106</t>
  </si>
  <si>
    <t>060107</t>
  </si>
  <si>
    <t>060702</t>
  </si>
  <si>
    <t>061002</t>
  </si>
  <si>
    <t>061003</t>
  </si>
  <si>
    <t>061007</t>
  </si>
  <si>
    <t>070101</t>
  </si>
  <si>
    <t>070201</t>
  </si>
  <si>
    <t>070202</t>
  </si>
  <si>
    <t>070301</t>
  </si>
  <si>
    <t>070302</t>
  </si>
  <si>
    <t>070303</t>
  </si>
  <si>
    <t>070304</t>
  </si>
  <si>
    <t>070307</t>
  </si>
  <si>
    <t>070401</t>
  </si>
  <si>
    <t>070501</t>
  </si>
  <si>
    <t>070502</t>
  </si>
  <si>
    <t>070601</t>
  </si>
  <si>
    <t>070602</t>
  </si>
  <si>
    <t>070701</t>
  </si>
  <si>
    <t>070702</t>
  </si>
  <si>
    <t>070801</t>
  </si>
  <si>
    <t>070802</t>
  </si>
  <si>
    <t>070803</t>
  </si>
  <si>
    <t>070804</t>
  </si>
  <si>
    <t>070805</t>
  </si>
  <si>
    <t>070806</t>
  </si>
  <si>
    <t>070807</t>
  </si>
  <si>
    <t>070809</t>
  </si>
  <si>
    <t>080101</t>
  </si>
  <si>
    <t>080102</t>
  </si>
  <si>
    <t>080201</t>
  </si>
  <si>
    <t>080202</t>
  </si>
  <si>
    <t>080204</t>
  </si>
  <si>
    <t>080205</t>
  </si>
  <si>
    <t>080206</t>
  </si>
  <si>
    <t>080207</t>
  </si>
  <si>
    <t>080208</t>
  </si>
  <si>
    <t>080300</t>
  </si>
  <si>
    <t>080400</t>
  </si>
  <si>
    <t>080500</t>
  </si>
  <si>
    <t>080600</t>
  </si>
  <si>
    <t>080703</t>
  </si>
  <si>
    <t>080704</t>
  </si>
  <si>
    <t>081001</t>
  </si>
  <si>
    <t>081002</t>
  </si>
  <si>
    <t>081006</t>
  </si>
  <si>
    <t>081007</t>
  </si>
  <si>
    <t>081008</t>
  </si>
  <si>
    <t>081009</t>
  </si>
  <si>
    <t>081010</t>
  </si>
  <si>
    <t>090201</t>
  </si>
  <si>
    <t>090202</t>
  </si>
  <si>
    <t>090203</t>
  </si>
  <si>
    <t>090205</t>
  </si>
  <si>
    <t>090206</t>
  </si>
  <si>
    <t>090207</t>
  </si>
  <si>
    <t>090208</t>
  </si>
  <si>
    <t>090209</t>
  </si>
  <si>
    <t>090211</t>
  </si>
  <si>
    <t>090212</t>
  </si>
  <si>
    <t>090213</t>
  </si>
  <si>
    <t>090214</t>
  </si>
  <si>
    <t>090302</t>
  </si>
  <si>
    <t>090303</t>
  </si>
  <si>
    <t>090304</t>
  </si>
  <si>
    <t>090305</t>
  </si>
  <si>
    <t>090306</t>
  </si>
  <si>
    <t>090307</t>
  </si>
  <si>
    <t>090308</t>
  </si>
  <si>
    <t>090401</t>
  </si>
  <si>
    <t>090403</t>
  </si>
  <si>
    <t>090405</t>
  </si>
  <si>
    <t>090406</t>
  </si>
  <si>
    <t>090411</t>
  </si>
  <si>
    <t>090412</t>
  </si>
  <si>
    <t>090413</t>
  </si>
  <si>
    <t>090414</t>
  </si>
  <si>
    <t>090416</t>
  </si>
  <si>
    <t>090417</t>
  </si>
  <si>
    <t>090601</t>
  </si>
  <si>
    <t>090700</t>
  </si>
  <si>
    <t>090802</t>
  </si>
  <si>
    <t>090901</t>
  </si>
  <si>
    <t>090902</t>
  </si>
  <si>
    <t>091101</t>
  </si>
  <si>
    <t>091102</t>
  </si>
  <si>
    <t>091103</t>
  </si>
  <si>
    <t>091104</t>
  </si>
  <si>
    <t>091105</t>
  </si>
  <si>
    <t>091106</t>
  </si>
  <si>
    <t>091107</t>
  </si>
  <si>
    <t>091108</t>
  </si>
  <si>
    <t>091201</t>
  </si>
  <si>
    <t>091203</t>
  </si>
  <si>
    <t>091204</t>
  </si>
  <si>
    <t>091207</t>
  </si>
  <si>
    <t>091209</t>
  </si>
  <si>
    <t>091210</t>
  </si>
  <si>
    <t>091211</t>
  </si>
  <si>
    <t>091212</t>
  </si>
  <si>
    <t>091214</t>
  </si>
  <si>
    <t>091300</t>
  </si>
  <si>
    <t>091303</t>
  </si>
  <si>
    <t>091304</t>
  </si>
  <si>
    <t>100101</t>
  </si>
  <si>
    <t>100102</t>
  </si>
  <si>
    <t>100103</t>
  </si>
  <si>
    <t>ЗВІТ</t>
  </si>
  <si>
    <t>коди</t>
  </si>
  <si>
    <t>Установа</t>
  </si>
  <si>
    <t>за ЄДРПОУ</t>
  </si>
  <si>
    <t>за КОПФГ</t>
  </si>
  <si>
    <t>Організаційно-правова форма господарювання</t>
  </si>
  <si>
    <t>Залишок на кінець звітного періоду (року)</t>
  </si>
  <si>
    <t>Надійшло коштів за звітний період (рік)</t>
  </si>
  <si>
    <t>Затверджено на звітний рік</t>
  </si>
  <si>
    <t>Залишок на початок звітного року</t>
  </si>
  <si>
    <t>КЕКВ та/або ККК</t>
  </si>
  <si>
    <r>
      <t>Затверджено на звітний період (рік)</t>
    </r>
    <r>
      <rPr>
        <sz val="6"/>
        <color indexed="8"/>
        <rFont val="Times New Roman"/>
        <family val="1"/>
        <charset val="204"/>
      </rPr>
      <t>1</t>
    </r>
  </si>
  <si>
    <r>
      <t xml:space="preserve">Код відомчої класифікації видатків та кредитування </t>
    </r>
    <r>
      <rPr>
        <b/>
        <u/>
        <sz val="10"/>
        <color indexed="8"/>
        <rFont val="Times New Roman"/>
        <family val="1"/>
        <charset val="204"/>
      </rPr>
      <t>державного</t>
    </r>
    <r>
      <rPr>
        <b/>
        <sz val="10"/>
        <color indexed="8"/>
        <rFont val="Times New Roman"/>
        <family val="1"/>
        <charset val="204"/>
      </rPr>
      <t xml:space="preserve"> бюджету</t>
    </r>
  </si>
  <si>
    <r>
      <t xml:space="preserve">Код типової відомчої класифікації видатків </t>
    </r>
    <r>
      <rPr>
        <b/>
        <u/>
        <sz val="10"/>
        <color indexed="8"/>
        <rFont val="Times New Roman"/>
        <family val="1"/>
        <charset val="204"/>
      </rPr>
      <t>місцевих</t>
    </r>
    <r>
      <rPr>
        <b/>
        <sz val="10"/>
        <color indexed="8"/>
        <rFont val="Times New Roman"/>
        <family val="1"/>
        <charset val="204"/>
      </rPr>
      <t xml:space="preserve"> бюджетів</t>
    </r>
  </si>
  <si>
    <t>сюда ставят распорядители госбюджетных средств к примеру - 670,280,350</t>
  </si>
  <si>
    <t xml:space="preserve"> 1 Заповнюється розпорядниками бюджетних коштів.</t>
  </si>
  <si>
    <t>Звіт за</t>
  </si>
  <si>
    <t>Звіт на</t>
  </si>
  <si>
    <t>Код та назва відомчої класифікації видатків та кредитування державного бюджету</t>
  </si>
  <si>
    <t xml:space="preserve">Нарахо-вано доходів за звітний період (рік) </t>
  </si>
  <si>
    <t xml:space="preserve">Затверджено
на звітний рік
</t>
  </si>
  <si>
    <t>Затверджено
на звітний рік</t>
  </si>
  <si>
    <t>1 Заповнюється розпорядниками бюджетних коштів.</t>
  </si>
  <si>
    <t>Затверд-жено на звітний рік, грн</t>
  </si>
  <si>
    <t>Залишок коштів на початок звітного року</t>
  </si>
  <si>
    <t>Курсова різниця</t>
  </si>
  <si>
    <t>Залишок коштів на кінець звітного періоду (року)</t>
  </si>
  <si>
    <t xml:space="preserve">   ін.валюта</t>
  </si>
  <si>
    <t>КЛАСИФІКАЦІЯ ОРГАНІЗАЦІЙНО-ПРАВОВИХ ФОРМ ГОСПОДАРЮВАННЯ</t>
  </si>
  <si>
    <t>Назва</t>
  </si>
  <si>
    <t>Попередній код</t>
  </si>
  <si>
    <t>Підприємства</t>
  </si>
  <si>
    <t>Фермерське господарство</t>
  </si>
  <si>
    <t>Приватне підприємство</t>
  </si>
  <si>
    <t>Колективне підприємство*)</t>
  </si>
  <si>
    <t>Державне підприємство</t>
  </si>
  <si>
    <t>Казенне підприємство</t>
  </si>
  <si>
    <t>Комунальне підприємство</t>
  </si>
  <si>
    <t>Дочірнє підприємство</t>
  </si>
  <si>
    <t>Іноземне підприємство</t>
  </si>
  <si>
    <t>Підприємство об’єднання громадян (релігійної організації, профспілки)</t>
  </si>
  <si>
    <t>Підприємство споживчої кооперації</t>
  </si>
  <si>
    <t>Орендне підприємство*)</t>
  </si>
  <si>
    <t>Індивідуальне підприємство*)</t>
  </si>
  <si>
    <t>Сімейне підприємство *)</t>
  </si>
  <si>
    <t>Спільне підприємство *)</t>
  </si>
  <si>
    <t>Господарські товариства</t>
  </si>
  <si>
    <t>Акціонерне товариство</t>
  </si>
  <si>
    <r>
      <t>Відкрите акціонерне товариство</t>
    </r>
    <r>
      <rPr>
        <i/>
        <sz val="13"/>
        <color indexed="57"/>
        <rFont val="Times New Roman"/>
        <family val="1"/>
        <charset val="204"/>
      </rPr>
      <t>*)</t>
    </r>
  </si>
  <si>
    <r>
      <t>Закрите акціонерне товариство</t>
    </r>
    <r>
      <rPr>
        <i/>
        <sz val="13"/>
        <color indexed="57"/>
        <rFont val="Times New Roman"/>
        <family val="1"/>
        <charset val="204"/>
      </rPr>
      <t>*)</t>
    </r>
  </si>
  <si>
    <t>Державна акціонерна компанія (товариство)</t>
  </si>
  <si>
    <t>Товариство з обмеженою відповідальністю</t>
  </si>
  <si>
    <t>Товариство з додатковою відповідальністю</t>
  </si>
  <si>
    <t>Повне товариство</t>
  </si>
  <si>
    <t>Командитне товариство</t>
  </si>
  <si>
    <t>Кооперативи</t>
  </si>
  <si>
    <t>Виробничий кооператив</t>
  </si>
  <si>
    <t>Обслуговуючий кооператив</t>
  </si>
  <si>
    <t>182,183,</t>
  </si>
  <si>
    <t>Споживчий кооператив</t>
  </si>
  <si>
    <t>Сільськогосподарський виробничий кооператив</t>
  </si>
  <si>
    <t>Сільськогосподарський обслуговуючий кооператив</t>
  </si>
  <si>
    <t xml:space="preserve">Кооперативний банк </t>
  </si>
  <si>
    <t xml:space="preserve">Організації  (установи,  заклади) </t>
  </si>
  <si>
    <t>Розрахунки за окремими програмами</t>
  </si>
  <si>
    <t>ІІІ. ДОХОДИ</t>
  </si>
  <si>
    <t xml:space="preserve">Доходи загального фонду </t>
  </si>
  <si>
    <t>БАЛАНС</t>
  </si>
  <si>
    <t>БАЛАНС  (форма №1)</t>
  </si>
  <si>
    <t>АКТИВ</t>
  </si>
  <si>
    <t>І. НЕОБОРОТНІ АКТИВИ</t>
  </si>
  <si>
    <t>ІІ. ОБОРОТНІ АКТИВИ</t>
  </si>
  <si>
    <t>Матеріали і продукти харчування</t>
  </si>
  <si>
    <t>Малоцінні та швидкозношувані предмети</t>
  </si>
  <si>
    <t>Інші запаси</t>
  </si>
  <si>
    <t>Інші кошти</t>
  </si>
  <si>
    <t>Рахунки в банках</t>
  </si>
  <si>
    <t>Рахунки в казначействі загального фонду</t>
  </si>
  <si>
    <t>Інші рахунки в казначействі</t>
  </si>
  <si>
    <t>ІІІ. ВИТРАТИ</t>
  </si>
  <si>
    <r>
      <t xml:space="preserve">Довідка складена:   </t>
    </r>
    <r>
      <rPr>
        <u/>
        <sz val="8"/>
        <color indexed="8"/>
        <rFont val="Times New Roman"/>
        <family val="1"/>
        <charset val="204"/>
      </rPr>
      <t>за загальним</t>
    </r>
    <r>
      <rPr>
        <sz val="8"/>
        <color indexed="8"/>
        <rFont val="Times New Roman"/>
        <family val="1"/>
        <charset val="204"/>
      </rPr>
      <t>, спеціальним фондом (необхідне підкреслити).</t>
    </r>
  </si>
  <si>
    <t>Причини виникнення простроченої дебіторської заборгованості загального фонду та вжиті заходи щодо її стягнення</t>
  </si>
  <si>
    <t xml:space="preserve">Не взято на облік правонаступником зобов’язання при ліквідації або реорганізації дебітора </t>
  </si>
  <si>
    <t>Відновлено заборгованість згідно з рішеннями контролюючих та судових органів, актами інвентаризації розрахунків</t>
  </si>
  <si>
    <t>Інші</t>
  </si>
  <si>
    <t>Усього простроченої дебіторської заборгованості</t>
  </si>
  <si>
    <t>винесено рішення суду, виконавче впровадження</t>
  </si>
  <si>
    <t>заборгованість заявлена та визнана</t>
  </si>
  <si>
    <t>заборгованість заявлена та не визнана</t>
  </si>
  <si>
    <t>заборгованість не заявлена</t>
  </si>
  <si>
    <t>Стосовно дебітора проведено державну реєстрацію припинення юридичної особи в результаті ліквідації</t>
  </si>
  <si>
    <t>про причини виникнення простроченої дебіторської заборгованості</t>
  </si>
  <si>
    <t>загального фонду та вжиті заходи щодо її стягнення</t>
  </si>
  <si>
    <t>Усього простроченої кредиторської заборгованості</t>
  </si>
  <si>
    <t>про причини виникнення простроченої кредиторської заборгованості загального фонду</t>
  </si>
  <si>
    <t>ПОЯСНЮВАЛЬНА ЗАПИСКА</t>
  </si>
  <si>
    <t>Короткий опис основної діяльності установи</t>
  </si>
  <si>
    <t>Середня чисельність працівників</t>
  </si>
  <si>
    <t>400,410,420</t>
  </si>
  <si>
    <t>Орган державної влади</t>
  </si>
  <si>
    <t>Орган місцевого самоврядування</t>
  </si>
  <si>
    <t>Державна організація (установа, заклад)</t>
  </si>
  <si>
    <t>Комунальна організація (установа, заклад)</t>
  </si>
  <si>
    <t>Приватна організація (установа, заклад)</t>
  </si>
  <si>
    <t>Організація (установа, заклад) об’єднання громадян  (релігійної організації, профспілки, споживчої кооперації тощо)</t>
  </si>
  <si>
    <t>Організація орендарів*)</t>
  </si>
  <si>
    <t>Організація покупців*)</t>
  </si>
  <si>
    <t>Об’єднання підприємств (юридичних осіб)</t>
  </si>
  <si>
    <t>Асоціація</t>
  </si>
  <si>
    <t>280, 421</t>
  </si>
  <si>
    <t>Корпорація</t>
  </si>
  <si>
    <t>Консорціум</t>
  </si>
  <si>
    <t>Концерн</t>
  </si>
  <si>
    <t>Холдингова компанія</t>
  </si>
  <si>
    <t>Інші об’єднання юридичних осіб</t>
  </si>
  <si>
    <t>Відокремлені підрозділи без статусу юридичної особи</t>
  </si>
  <si>
    <t>Філія (інший відокремлений підрозділ)</t>
  </si>
  <si>
    <t>500, 520</t>
  </si>
  <si>
    <t>Представництво</t>
  </si>
  <si>
    <t>Об’єднання громадян, профспілки, благодійні організації та інші  подібні організації</t>
  </si>
  <si>
    <t>Політична партія</t>
  </si>
  <si>
    <t>Громадська організація</t>
  </si>
  <si>
    <t>Спілка об’єднань громадян</t>
  </si>
  <si>
    <t>Релігійна організація</t>
  </si>
  <si>
    <t>Профспілка</t>
  </si>
  <si>
    <r>
      <t>480,481,482, 483,484,485</t>
    </r>
    <r>
      <rPr>
        <sz val="13"/>
        <color indexed="8"/>
        <rFont val="Times New Roman"/>
        <family val="1"/>
        <charset val="204"/>
      </rPr>
      <t>,</t>
    </r>
  </si>
  <si>
    <t>Об’єднання профспілок</t>
  </si>
  <si>
    <t>Творча спілка (інша професійна організація)</t>
  </si>
  <si>
    <t>Благодійна організація</t>
  </si>
  <si>
    <t>490, 492, 493, 494</t>
  </si>
  <si>
    <t>Організація роботодавців</t>
  </si>
  <si>
    <t>Об’єднання співвласників багатоквартирного будинку</t>
  </si>
  <si>
    <t>Орган самоорганізації населення</t>
  </si>
  <si>
    <t>Інші організаційно-правові форми</t>
  </si>
  <si>
    <t>Підприємець-фізична особа</t>
  </si>
  <si>
    <t>Товарна біржа</t>
  </si>
  <si>
    <t>Фондова біржа</t>
  </si>
  <si>
    <t>Кредитна спілка</t>
  </si>
  <si>
    <t>Споживче товариство</t>
  </si>
  <si>
    <t>Спілка споживчих товариств</t>
  </si>
  <si>
    <t>Недержавний пенсійний фонд</t>
  </si>
  <si>
    <t>если видите #Н/Д значит неправильно ввели код КОПФГ, код брать в довидке из статистики состоит из трёх знаков к примеру для советов 420</t>
  </si>
  <si>
    <t>на початок звітного року, усього</t>
  </si>
  <si>
    <t>на кінець звітного періоду (року)</t>
  </si>
  <si>
    <t>з неї прострочена</t>
  </si>
  <si>
    <t>списана за період з початку звітного року</t>
  </si>
  <si>
    <t xml:space="preserve">на початок
звітного року, усього
</t>
  </si>
  <si>
    <t>у тому числі</t>
  </si>
  <si>
    <t>з неї</t>
  </si>
  <si>
    <t xml:space="preserve">
на початок звітного року
</t>
  </si>
  <si>
    <t>на початок звітного року</t>
  </si>
  <si>
    <t>1  Графа 8 у рядках з 080 до 140 в річній фінансовій звітності не заповнюється.</t>
  </si>
  <si>
    <t>залишок на поч</t>
  </si>
  <si>
    <t>Надійшло</t>
  </si>
  <si>
    <t>кас вид усього</t>
  </si>
  <si>
    <t>залиш на кін</t>
  </si>
  <si>
    <t>зал на поч</t>
  </si>
  <si>
    <t>кас вид</t>
  </si>
  <si>
    <t>зал на кін</t>
  </si>
  <si>
    <t>Цей лист лише для казначейства, для зведення надходженнь по спецфонду в Дод6 та розбивки на сільські селищні</t>
  </si>
  <si>
    <t>Довідка</t>
  </si>
  <si>
    <t>про залишки коштів в іноземній валюті,</t>
  </si>
  <si>
    <t>що перебувають на поточних рахунках, відкритих в установах банків,</t>
  </si>
  <si>
    <t>Залишки коштів на кінець звітного періоду (року)</t>
  </si>
  <si>
    <t>у тому числі:</t>
  </si>
  <si>
    <t>загальний фонд</t>
  </si>
  <si>
    <t>спеціальний фонд</t>
  </si>
  <si>
    <t>кошти державного бюджету (кошти місцевого бюджету)</t>
  </si>
  <si>
    <t>власні надходження</t>
  </si>
  <si>
    <t>спеціального фонду</t>
  </si>
  <si>
    <t>перша група</t>
  </si>
  <si>
    <t>друга група</t>
  </si>
  <si>
    <t>з них</t>
  </si>
  <si>
    <t>гранти</t>
  </si>
  <si>
    <t>з них позики міжнародних фінансових організацій</t>
  </si>
  <si>
    <t>інші надходження спеціального фонду</t>
  </si>
  <si>
    <t>Одиниця виміру: грн коп.</t>
  </si>
  <si>
    <t>Номер рахунку</t>
  </si>
  <si>
    <t>Сума</t>
  </si>
  <si>
    <t>Джерела утворення</t>
  </si>
  <si>
    <t>Примітка</t>
  </si>
  <si>
    <t>Усього</t>
  </si>
  <si>
    <t xml:space="preserve">Код та назва відомчої класифікації видатків та кредитування державного бюджету </t>
  </si>
  <si>
    <t>Депозитні операції з грошовими коштами, отриманими в тимчасове розпорядження</t>
  </si>
  <si>
    <t>Депозитні операції з грошовими документами</t>
  </si>
  <si>
    <t>Депозитні операції з матеріальними цінностями</t>
  </si>
  <si>
    <t>Інші депозитні операції</t>
  </si>
  <si>
    <t>нормативно-правовий акт, згідно з яким проводяться операції</t>
  </si>
  <si>
    <t>назва та кількість операцій</t>
  </si>
  <si>
    <t>нормативно-пра-вовий акт, згідно з яким проводяться операції</t>
  </si>
  <si>
    <r>
      <t xml:space="preserve">   </t>
    </r>
    <r>
      <rPr>
        <sz val="8"/>
        <color indexed="8"/>
        <rFont val="Times New Roman"/>
        <family val="1"/>
        <charset val="204"/>
      </rPr>
      <t>з них:</t>
    </r>
  </si>
  <si>
    <t xml:space="preserve">   національна валюта</t>
  </si>
  <si>
    <t xml:space="preserve">   іноземна валюта</t>
  </si>
  <si>
    <t>Рахунки в казначействі</t>
  </si>
  <si>
    <t>Розрахунки за депозитними сумами</t>
  </si>
  <si>
    <t xml:space="preserve">про депозитні операції </t>
  </si>
  <si>
    <t>Найменування</t>
  </si>
  <si>
    <t xml:space="preserve">Власні надходження  </t>
  </si>
  <si>
    <t xml:space="preserve">Спрямовано понадпланових надходжень </t>
  </si>
  <si>
    <t>фактично надійшло</t>
  </si>
  <si>
    <t xml:space="preserve">понадпланові надходження </t>
  </si>
  <si>
    <t>разом</t>
  </si>
  <si>
    <t>на погашення кредиторської заборгованості</t>
  </si>
  <si>
    <t>на інші заходи</t>
  </si>
  <si>
    <t>загального фонду</t>
  </si>
  <si>
    <t>які здійснюються  за рахунок власних надходжень</t>
  </si>
  <si>
    <t>які не забезпечені коштами загального фонду</t>
  </si>
  <si>
    <r>
      <t xml:space="preserve">Видатки - </t>
    </r>
    <r>
      <rPr>
        <sz val="9"/>
        <color indexed="8"/>
        <rFont val="Times New Roman"/>
        <family val="1"/>
        <charset val="204"/>
      </rPr>
      <t>усього</t>
    </r>
  </si>
  <si>
    <t>затверджено на звітний рік</t>
  </si>
  <si>
    <t>Назва показників</t>
  </si>
  <si>
    <t>На початок звітного року</t>
  </si>
  <si>
    <t>Розрахунки за депозитними операціями</t>
  </si>
  <si>
    <t>з грошовими документами, матеріальними цінностями та іншими депозитними операціями</t>
  </si>
  <si>
    <t>у залишках коштів на рахунках</t>
  </si>
  <si>
    <t>Довгострокові зобов’язання</t>
  </si>
  <si>
    <t>Короткострокові позики</t>
  </si>
  <si>
    <t>Поточна заборгованість за довгостроковими зобов’язаннями</t>
  </si>
  <si>
    <t>Короткострокові векселі</t>
  </si>
  <si>
    <t>022</t>
  </si>
  <si>
    <t>023</t>
  </si>
  <si>
    <t>041</t>
  </si>
  <si>
    <t>052</t>
  </si>
  <si>
    <t xml:space="preserve">   дооцінка </t>
  </si>
  <si>
    <t>Плата за послуги, що надаються бюджетними установами згідно із законодавством</t>
  </si>
  <si>
    <t xml:space="preserve">        кошти, що отримують вищі та професійно-технічні навчальні заклади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</si>
  <si>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 xml:space="preserve">   Надходження коштів на виконання програм соціально-економічного та культурного розвитку регіонів</t>
  </si>
  <si>
    <t>   дооцінка</t>
  </si>
  <si>
    <t>Звіт
про рух грошових коштів</t>
  </si>
  <si>
    <t>надходження бюджетних установ від реалізації в установленому порядку майна (крім нерухомого майна)</t>
  </si>
  <si>
    <t>кошти, що отримують вищі та професійно-технічні навчальні заклади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</si>
  <si>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Інші надходження спеціального фонду (крім власних)</t>
  </si>
  <si>
    <t>Надій-шло коштів за звітний період (рік)</t>
  </si>
  <si>
    <t>За послуги, що надаються бюджетними установами згідно з їх основною діяльністю</t>
  </si>
  <si>
    <t>Від додаткової (господарської) діяльності</t>
  </si>
  <si>
    <t>Від оренди майна бюджетних установ</t>
  </si>
  <si>
    <t>Від реалізації в установленому поряду майна (крім нерухомого майна)</t>
  </si>
  <si>
    <t>Вищих та професійно-технічних навчальних закладів від розміщення на депозитах тимчасово вільних бюджетних коштів, отриманих за надання платних послуг, якщо таким закладам законом надано відповідне право</t>
  </si>
  <si>
    <t>Нараховано доходів за звітний період (рік)</t>
  </si>
  <si>
    <t>Затверджено на звітний період (рік)1</t>
  </si>
  <si>
    <t>Цифровий код валюти</t>
  </si>
  <si>
    <t>______________</t>
  </si>
  <si>
    <t>Капітальні трансферти підприємствам (установам, організаціям)</t>
  </si>
  <si>
    <t>Дооцінено необоротні активи</t>
  </si>
  <si>
    <t>у тому числі, придбані за рахунок:
коштів загального фонду</t>
  </si>
  <si>
    <t>коштів спеціального фонду</t>
  </si>
  <si>
    <t>Списано як непридатні</t>
  </si>
  <si>
    <t>Уцінено необоротні активи</t>
  </si>
  <si>
    <t>у тому числі:
у межах головних розпорядників бюджетних коштів</t>
  </si>
  <si>
    <t>іншим установам </t>
  </si>
  <si>
    <t>з них:
Авторські та суміжні з ними права (121)</t>
  </si>
  <si>
    <t>дооцінки майна</t>
  </si>
  <si>
    <t>у тому числі, придбаного за рахунок:
коштів загального фонду</t>
  </si>
  <si>
    <t xml:space="preserve">уцінено майно </t>
  </si>
  <si>
    <t>у тому числі, придбане за рахунок:
коштів загального фонду</t>
  </si>
  <si>
    <t>Продовження додатка 16</t>
  </si>
  <si>
    <t>Номер реєстраційного (спеціального реєстраційного), іншого та поточного рахунку</t>
  </si>
  <si>
    <t>Реєстр
залишків коштів загального та спеціального фондів державного (місцевого) бюджету на реєстраційних (спеціальних реєстраційних) та поточних рахунках розпорядників бюджетних коштів, що належать до сфери управління розпорядників бюджетних коштів вищого рівня,</t>
  </si>
  <si>
    <t>Найменування установи </t>
  </si>
  <si>
    <t>Найменування установи банку </t>
  </si>
  <si>
    <t>Найменування установи банку</t>
  </si>
  <si>
    <t>Найменування установи</t>
  </si>
  <si>
    <t>Допомога і компенсації громадянам</t>
  </si>
  <si>
    <t>допомога і компенсації громадянам, які постраждали внаслідок Чорнобильської катастрофи</t>
  </si>
  <si>
    <t>допомога по тимчасовій непрацездатності, вагітності і пологах, на поховання</t>
  </si>
  <si>
    <t>минулих періодів</t>
  </si>
  <si>
    <t>поточного року</t>
  </si>
  <si>
    <t>3</t>
  </si>
  <si>
    <t>4</t>
  </si>
  <si>
    <t>Найменування контролюючого органу</t>
  </si>
  <si>
    <r>
      <t>Довідка складена:   за</t>
    </r>
    <r>
      <rPr>
        <u/>
        <sz val="8"/>
        <color indexed="8"/>
        <rFont val="Times New Roman"/>
        <family val="1"/>
        <charset val="204"/>
      </rPr>
      <t xml:space="preserve"> загальним</t>
    </r>
    <r>
      <rPr>
        <sz val="8"/>
        <color indexed="8"/>
        <rFont val="Times New Roman"/>
        <family val="1"/>
        <charset val="204"/>
      </rPr>
      <t>, спеціальним фондом (необхідне підкреслити).</t>
    </r>
  </si>
  <si>
    <r>
      <t>Довідка складена:   за загальним</t>
    </r>
    <r>
      <rPr>
        <sz val="8"/>
        <color indexed="8"/>
        <rFont val="Times New Roman"/>
        <family val="1"/>
        <charset val="204"/>
      </rPr>
      <t xml:space="preserve">, </t>
    </r>
    <r>
      <rPr>
        <u/>
        <sz val="8"/>
        <color indexed="8"/>
        <rFont val="Times New Roman"/>
        <family val="1"/>
        <charset val="204"/>
      </rPr>
      <t>спеціальним</t>
    </r>
    <r>
      <rPr>
        <sz val="8"/>
        <color indexed="8"/>
        <rFont val="Times New Roman"/>
        <family val="1"/>
        <charset val="204"/>
      </rPr>
      <t xml:space="preserve"> фондом (необхідне підкреслити).</t>
    </r>
  </si>
  <si>
    <t>Найменування міжнародних фінансових організацій або країн-донорів гранту</t>
  </si>
  <si>
    <r>
      <t xml:space="preserve">Довідка складена:   </t>
    </r>
    <r>
      <rPr>
        <sz val="8"/>
        <color indexed="8"/>
        <rFont val="Times New Roman"/>
        <family val="1"/>
        <charset val="204"/>
      </rPr>
      <t xml:space="preserve">за загальним, </t>
    </r>
    <r>
      <rPr>
        <u/>
        <sz val="8"/>
        <color indexed="8"/>
        <rFont val="Times New Roman"/>
        <family val="1"/>
        <charset val="204"/>
      </rPr>
      <t xml:space="preserve">спеціальним </t>
    </r>
    <r>
      <rPr>
        <sz val="8"/>
        <color indexed="8"/>
        <rFont val="Times New Roman"/>
        <family val="1"/>
        <charset val="204"/>
      </rPr>
      <t>фондом (необхідне підкреслити).</t>
    </r>
  </si>
  <si>
    <t xml:space="preserve"> не вважаються бюджетними</t>
  </si>
  <si>
    <t>Довідка
про кредиторську заборгованість, яка склалась станом на 01.01.2011 за зобов’язаннями, що</t>
  </si>
  <si>
    <t>Причина виникнення (зменшення) заборгованості</t>
  </si>
  <si>
    <r>
      <t xml:space="preserve">Довідка складена:   за </t>
    </r>
    <r>
      <rPr>
        <u/>
        <sz val="10"/>
        <color indexed="8"/>
        <rFont val="Times New Roman"/>
        <family val="1"/>
        <charset val="204"/>
      </rPr>
      <t>загальним</t>
    </r>
    <r>
      <rPr>
        <sz val="10"/>
        <color indexed="8"/>
        <rFont val="Times New Roman"/>
        <family val="1"/>
        <charset val="204"/>
      </rPr>
      <t>, спеціальним фондом (необхідне підкреслити)</t>
    </r>
  </si>
  <si>
    <r>
      <t>Довідка складена:   за загальним</t>
    </r>
    <r>
      <rPr>
        <sz val="10"/>
        <color indexed="8"/>
        <rFont val="Times New Roman"/>
        <family val="1"/>
        <charset val="204"/>
      </rPr>
      <t xml:space="preserve">, </t>
    </r>
    <r>
      <rPr>
        <u/>
        <sz val="10"/>
        <color indexed="8"/>
        <rFont val="Times New Roman"/>
        <family val="1"/>
        <charset val="204"/>
      </rPr>
      <t>спеціальним</t>
    </r>
    <r>
      <rPr>
        <sz val="10"/>
        <color indexed="8"/>
        <rFont val="Times New Roman"/>
        <family val="1"/>
        <charset val="204"/>
      </rPr>
      <t xml:space="preserve"> фондом (необхідне підкреслити)</t>
    </r>
  </si>
  <si>
    <t>Продовження додатка 2</t>
  </si>
  <si>
    <t>1000000</t>
  </si>
  <si>
    <t>1001000</t>
  </si>
  <si>
    <t>1001010</t>
  </si>
  <si>
    <t>1001030</t>
  </si>
  <si>
    <t>1001050</t>
  </si>
  <si>
    <t>1001070</t>
  </si>
  <si>
    <t>1001080</t>
  </si>
  <si>
    <t>1001100</t>
  </si>
  <si>
    <t>1001130</t>
  </si>
  <si>
    <t>1001170</t>
  </si>
  <si>
    <t>1001200</t>
  </si>
  <si>
    <t>1003000</t>
  </si>
  <si>
    <t>1003010</t>
  </si>
  <si>
    <t>1003020</t>
  </si>
  <si>
    <t>1003030</t>
  </si>
  <si>
    <t>1003070</t>
  </si>
  <si>
    <t>1003080</t>
  </si>
  <si>
    <t>1003090</t>
  </si>
  <si>
    <t>1004000</t>
  </si>
  <si>
    <t>1004010</t>
  </si>
  <si>
    <t>1004020</t>
  </si>
  <si>
    <t>1004060</t>
  </si>
  <si>
    <t>1004070</t>
  </si>
  <si>
    <t>1100000</t>
  </si>
  <si>
    <t>1101000</t>
  </si>
  <si>
    <t>1101010</t>
  </si>
  <si>
    <t>1101030</t>
  </si>
  <si>
    <t>1101070</t>
  </si>
  <si>
    <t>1101080</t>
  </si>
  <si>
    <t>1101090</t>
  </si>
  <si>
    <t>1101100</t>
  </si>
  <si>
    <t>1101110</t>
  </si>
  <si>
    <t>1101130</t>
  </si>
  <si>
    <t>1101140</t>
  </si>
  <si>
    <t>1101160</t>
  </si>
  <si>
    <t>1101190</t>
  </si>
  <si>
    <t>1101200</t>
  </si>
  <si>
    <t>1101210</t>
  </si>
  <si>
    <t>1101390</t>
  </si>
  <si>
    <t>1101430</t>
  </si>
  <si>
    <t>1101630</t>
  </si>
  <si>
    <t>1101660</t>
  </si>
  <si>
    <t>1200000</t>
  </si>
  <si>
    <t>1201000</t>
  </si>
  <si>
    <t>1201010</t>
  </si>
  <si>
    <t>1201020</t>
  </si>
  <si>
    <t>1201030</t>
  </si>
  <si>
    <t>1201040</t>
  </si>
  <si>
    <t>1201070</t>
  </si>
  <si>
    <t>1201080</t>
  </si>
  <si>
    <t>1201090</t>
  </si>
  <si>
    <t>1201110</t>
  </si>
  <si>
    <t>1201120</t>
  </si>
  <si>
    <t>1201170</t>
  </si>
  <si>
    <t>1201320</t>
  </si>
  <si>
    <t>1201340</t>
  </si>
  <si>
    <t>1201370</t>
  </si>
  <si>
    <t>1201610</t>
  </si>
  <si>
    <t>1202000</t>
  </si>
  <si>
    <t>1202010</t>
  </si>
  <si>
    <t>1202050</t>
  </si>
  <si>
    <t>1202070</t>
  </si>
  <si>
    <t>1202080</t>
  </si>
  <si>
    <t>1202130</t>
  </si>
  <si>
    <t>1202140</t>
  </si>
  <si>
    <t>1204000</t>
  </si>
  <si>
    <t>1204010</t>
  </si>
  <si>
    <t>1205000</t>
  </si>
  <si>
    <t>1210000</t>
  </si>
  <si>
    <t>1211000</t>
  </si>
  <si>
    <t>1211050</t>
  </si>
  <si>
    <t>1400000</t>
  </si>
  <si>
    <t>1401000</t>
  </si>
  <si>
    <t>1401010</t>
  </si>
  <si>
    <t>1401020</t>
  </si>
  <si>
    <t>1401030</t>
  </si>
  <si>
    <t>1401040</t>
  </si>
  <si>
    <t>1401050</t>
  </si>
  <si>
    <t>1401060</t>
  </si>
  <si>
    <t>1401080</t>
  </si>
  <si>
    <t>1401100</t>
  </si>
  <si>
    <t>1401110</t>
  </si>
  <si>
    <t>1401120</t>
  </si>
  <si>
    <t>1401130</t>
  </si>
  <si>
    <t>1401150</t>
  </si>
  <si>
    <t>1700000</t>
  </si>
  <si>
    <t>1701000</t>
  </si>
  <si>
    <t>1701010</t>
  </si>
  <si>
    <t>1701020</t>
  </si>
  <si>
    <t>1701040</t>
  </si>
  <si>
    <t>1701050</t>
  </si>
  <si>
    <t>1701070</t>
  </si>
  <si>
    <t>1701080</t>
  </si>
  <si>
    <t>1701100</t>
  </si>
  <si>
    <t>1701110</t>
  </si>
  <si>
    <t>1701120</t>
  </si>
  <si>
    <t>1701130</t>
  </si>
  <si>
    <t>1701150</t>
  </si>
  <si>
    <t>1701160</t>
  </si>
  <si>
    <t>1701170</t>
  </si>
  <si>
    <t>1701230</t>
  </si>
  <si>
    <t>1701240</t>
  </si>
  <si>
    <t>1701290</t>
  </si>
  <si>
    <t>1800000</t>
  </si>
  <si>
    <t>1801000</t>
  </si>
  <si>
    <t>1801010</t>
  </si>
  <si>
    <t>1801020</t>
  </si>
  <si>
    <t>1801030</t>
  </si>
  <si>
    <t>1801040</t>
  </si>
  <si>
    <t>1801050</t>
  </si>
  <si>
    <t>1801060</t>
  </si>
  <si>
    <t>1801070</t>
  </si>
  <si>
    <t>1801080</t>
  </si>
  <si>
    <t>1801090</t>
  </si>
  <si>
    <t>1801100</t>
  </si>
  <si>
    <t>1801110</t>
  </si>
  <si>
    <t>1801120</t>
  </si>
  <si>
    <t>1801130</t>
  </si>
  <si>
    <t>1801140</t>
  </si>
  <si>
    <t>1801150</t>
  </si>
  <si>
    <t>1801160</t>
  </si>
  <si>
    <t>1801170</t>
  </si>
  <si>
    <t>1801190</t>
  </si>
  <si>
    <t>1801200</t>
  </si>
  <si>
    <t>1801220</t>
  </si>
  <si>
    <t>1801240</t>
  </si>
  <si>
    <t>1801260</t>
  </si>
  <si>
    <t>1801270</t>
  </si>
  <si>
    <t>1801290</t>
  </si>
  <si>
    <t>1801300</t>
  </si>
  <si>
    <t>1801310</t>
  </si>
  <si>
    <t>1801320</t>
  </si>
  <si>
    <t>1801450</t>
  </si>
  <si>
    <t>1801460</t>
  </si>
  <si>
    <t>1801470</t>
  </si>
  <si>
    <t>1801500</t>
  </si>
  <si>
    <t>1801520</t>
  </si>
  <si>
    <t>1801550</t>
  </si>
  <si>
    <t>1801580</t>
  </si>
  <si>
    <t>1801590</t>
  </si>
  <si>
    <t>1802000</t>
  </si>
  <si>
    <t>1802040</t>
  </si>
  <si>
    <t>1805000</t>
  </si>
  <si>
    <t>1805020</t>
  </si>
  <si>
    <t>1806000</t>
  </si>
  <si>
    <t>1806010</t>
  </si>
  <si>
    <t>1806020</t>
  </si>
  <si>
    <t>1806030</t>
  </si>
  <si>
    <t>1806040</t>
  </si>
  <si>
    <t>1806050</t>
  </si>
  <si>
    <t>1806060</t>
  </si>
  <si>
    <t>1806070</t>
  </si>
  <si>
    <t>1807000</t>
  </si>
  <si>
    <t>1807010</t>
  </si>
  <si>
    <t>1810000</t>
  </si>
  <si>
    <t>1811000</t>
  </si>
  <si>
    <t>1811020</t>
  </si>
  <si>
    <t>1900000</t>
  </si>
  <si>
    <t>1901000</t>
  </si>
  <si>
    <t>1901050</t>
  </si>
  <si>
    <t>2100000</t>
  </si>
  <si>
    <t>2101000</t>
  </si>
  <si>
    <t>2101010</t>
  </si>
  <si>
    <t>2101020</t>
  </si>
  <si>
    <t>2101070</t>
  </si>
  <si>
    <t>2101080</t>
  </si>
  <si>
    <t>2101100</t>
  </si>
  <si>
    <t>2101110</t>
  </si>
  <si>
    <t>2101140</t>
  </si>
  <si>
    <t>2101150</t>
  </si>
  <si>
    <t>2101160</t>
  </si>
  <si>
    <t>2101170</t>
  </si>
  <si>
    <t>2101180</t>
  </si>
  <si>
    <t>2101190</t>
  </si>
  <si>
    <t>2101200</t>
  </si>
  <si>
    <t>2101210</t>
  </si>
  <si>
    <t>2101230</t>
  </si>
  <si>
    <t>2101240</t>
  </si>
  <si>
    <t>2101340</t>
  </si>
  <si>
    <t>2101350</t>
  </si>
  <si>
    <t>2200000</t>
  </si>
  <si>
    <t>2201000</t>
  </si>
  <si>
    <t>2201010</t>
  </si>
  <si>
    <t>2201020</t>
  </si>
  <si>
    <t>2201040</t>
  </si>
  <si>
    <t>2201060</t>
  </si>
  <si>
    <t>2201070</t>
  </si>
  <si>
    <t>2201080</t>
  </si>
  <si>
    <t>2201090</t>
  </si>
  <si>
    <t>2201100</t>
  </si>
  <si>
    <t>2201110</t>
  </si>
  <si>
    <t>2201120</t>
  </si>
  <si>
    <t>2201130</t>
  </si>
  <si>
    <t>2201140</t>
  </si>
  <si>
    <t>2201150</t>
  </si>
  <si>
    <t>2201160</t>
  </si>
  <si>
    <t>2201170</t>
  </si>
  <si>
    <t>2201180</t>
  </si>
  <si>
    <t>2201190</t>
  </si>
  <si>
    <t>2201200</t>
  </si>
  <si>
    <t>2201230</t>
  </si>
  <si>
    <t>2201240</t>
  </si>
  <si>
    <t>2201250</t>
  </si>
  <si>
    <t>2201260</t>
  </si>
  <si>
    <t>2201270</t>
  </si>
  <si>
    <t>2201310</t>
  </si>
  <si>
    <t>2201320</t>
  </si>
  <si>
    <t>2201340</t>
  </si>
  <si>
    <t>2201360</t>
  </si>
  <si>
    <t>2201370</t>
  </si>
  <si>
    <t>2201430</t>
  </si>
  <si>
    <t>2201440</t>
  </si>
  <si>
    <t>2201470</t>
  </si>
  <si>
    <t>2201500</t>
  </si>
  <si>
    <t>2201510</t>
  </si>
  <si>
    <t>2201520</t>
  </si>
  <si>
    <t>2201540</t>
  </si>
  <si>
    <t>2201600</t>
  </si>
  <si>
    <t>2202000</t>
  </si>
  <si>
    <t>2204000</t>
  </si>
  <si>
    <t>2204050</t>
  </si>
  <si>
    <t>2204090</t>
  </si>
  <si>
    <t>2204130</t>
  </si>
  <si>
    <t>2204160</t>
  </si>
  <si>
    <t>2204170</t>
  </si>
  <si>
    <t>2204220</t>
  </si>
  <si>
    <t>2204240</t>
  </si>
  <si>
    <t>2204250</t>
  </si>
  <si>
    <t>2204310</t>
  </si>
  <si>
    <t>2204330</t>
  </si>
  <si>
    <t>2204350</t>
  </si>
  <si>
    <t>2204400</t>
  </si>
  <si>
    <t>2204450</t>
  </si>
  <si>
    <t>2204460</t>
  </si>
  <si>
    <t>2204490</t>
  </si>
  <si>
    <t>2206000</t>
  </si>
  <si>
    <t>2206010</t>
  </si>
  <si>
    <t>2206040</t>
  </si>
  <si>
    <t>2206050</t>
  </si>
  <si>
    <t>2210000</t>
  </si>
  <si>
    <t>2211000</t>
  </si>
  <si>
    <t>2300000</t>
  </si>
  <si>
    <t>2301000</t>
  </si>
  <si>
    <t>2301010</t>
  </si>
  <si>
    <t>2301020</t>
  </si>
  <si>
    <t>2301050</t>
  </si>
  <si>
    <t>2301060</t>
  </si>
  <si>
    <t>2301070</t>
  </si>
  <si>
    <t>2301080</t>
  </si>
  <si>
    <t>2301090</t>
  </si>
  <si>
    <t>2301100</t>
  </si>
  <si>
    <t>2301110</t>
  </si>
  <si>
    <t>2301120</t>
  </si>
  <si>
    <t>2301130</t>
  </si>
  <si>
    <t>2301170</t>
  </si>
  <si>
    <t>2301180</t>
  </si>
  <si>
    <t>2301200</t>
  </si>
  <si>
    <t>2301230</t>
  </si>
  <si>
    <t>2301250</t>
  </si>
  <si>
    <t>2301260</t>
  </si>
  <si>
    <t>2301270</t>
  </si>
  <si>
    <t>2301280</t>
  </si>
  <si>
    <t>2301310</t>
  </si>
  <si>
    <t>2301350</t>
  </si>
  <si>
    <t>2301360</t>
  </si>
  <si>
    <t>2301370</t>
  </si>
  <si>
    <t>2301400</t>
  </si>
  <si>
    <t>2301410</t>
  </si>
  <si>
    <t>2301420</t>
  </si>
  <si>
    <t>2301440</t>
  </si>
  <si>
    <t>2301450</t>
  </si>
  <si>
    <t>2301510</t>
  </si>
  <si>
    <t>2301520</t>
  </si>
  <si>
    <t>2301820</t>
  </si>
  <si>
    <t>2301840</t>
  </si>
  <si>
    <t>2301890</t>
  </si>
  <si>
    <t>2302000</t>
  </si>
  <si>
    <t>2302010</t>
  </si>
  <si>
    <t>2304000</t>
  </si>
  <si>
    <t>2304010</t>
  </si>
  <si>
    <t>2305000</t>
  </si>
  <si>
    <t>2305010</t>
  </si>
  <si>
    <t>2310000</t>
  </si>
  <si>
    <t>2311000</t>
  </si>
  <si>
    <t>2311190</t>
  </si>
  <si>
    <t>2311210</t>
  </si>
  <si>
    <t>2311220</t>
  </si>
  <si>
    <t>2311230</t>
  </si>
  <si>
    <t>2400000</t>
  </si>
  <si>
    <t>2401000</t>
  </si>
  <si>
    <t>2401010</t>
  </si>
  <si>
    <t>2401030</t>
  </si>
  <si>
    <t>2401040</t>
  </si>
  <si>
    <t>2401090</t>
  </si>
  <si>
    <t>2401160</t>
  </si>
  <si>
    <t>2401270</t>
  </si>
  <si>
    <t>2401280</t>
  </si>
  <si>
    <t>2401330</t>
  </si>
  <si>
    <t>2401450</t>
  </si>
  <si>
    <t>2401460</t>
  </si>
  <si>
    <t>2402000</t>
  </si>
  <si>
    <t>2404000</t>
  </si>
  <si>
    <t>2404010</t>
  </si>
  <si>
    <t>2404020</t>
  </si>
  <si>
    <t>2405000</t>
  </si>
  <si>
    <t>2405010</t>
  </si>
  <si>
    <t>2406000</t>
  </si>
  <si>
    <t>2406010</t>
  </si>
  <si>
    <t>2407000</t>
  </si>
  <si>
    <t>2407010</t>
  </si>
  <si>
    <t>2407020</t>
  </si>
  <si>
    <t>2407040</t>
  </si>
  <si>
    <t>2407050</t>
  </si>
  <si>
    <t>2407060</t>
  </si>
  <si>
    <t>2407070</t>
  </si>
  <si>
    <t>2407090</t>
  </si>
  <si>
    <t>2407130</t>
  </si>
  <si>
    <t>2500000</t>
  </si>
  <si>
    <t>2501000</t>
  </si>
  <si>
    <t>2501010</t>
  </si>
  <si>
    <t>2501040</t>
  </si>
  <si>
    <t>2501050</t>
  </si>
  <si>
    <t>2501060</t>
  </si>
  <si>
    <t>2501070</t>
  </si>
  <si>
    <t>2501090</t>
  </si>
  <si>
    <t>2501130</t>
  </si>
  <si>
    <t>2501140</t>
  </si>
  <si>
    <t>2501150</t>
  </si>
  <si>
    <t>2501160</t>
  </si>
  <si>
    <t>2501170</t>
  </si>
  <si>
    <t>2501180</t>
  </si>
  <si>
    <t>2501200</t>
  </si>
  <si>
    <t>2501210</t>
  </si>
  <si>
    <t>2501230</t>
  </si>
  <si>
    <t>2501240</t>
  </si>
  <si>
    <t>2501250</t>
  </si>
  <si>
    <t>2501270</t>
  </si>
  <si>
    <t>2501300</t>
  </si>
  <si>
    <t>2501360</t>
  </si>
  <si>
    <t>2501380</t>
  </si>
  <si>
    <t>2501410</t>
  </si>
  <si>
    <t>2501420</t>
  </si>
  <si>
    <t>2501550</t>
  </si>
  <si>
    <t>2501610</t>
  </si>
  <si>
    <t>2501630</t>
  </si>
  <si>
    <t>2503000</t>
  </si>
  <si>
    <t>2503010</t>
  </si>
  <si>
    <t>2505000</t>
  </si>
  <si>
    <t>2505010</t>
  </si>
  <si>
    <t>2505040</t>
  </si>
  <si>
    <t>2505050</t>
  </si>
  <si>
    <t>2506000</t>
  </si>
  <si>
    <t>2506020</t>
  </si>
  <si>
    <t>2506050</t>
  </si>
  <si>
    <t>2507000</t>
  </si>
  <si>
    <t>2507020</t>
  </si>
  <si>
    <t>2507030</t>
  </si>
  <si>
    <t>2507050</t>
  </si>
  <si>
    <t>2507080</t>
  </si>
  <si>
    <t>2507090</t>
  </si>
  <si>
    <t>2510000</t>
  </si>
  <si>
    <t>2511000</t>
  </si>
  <si>
    <t>2511060</t>
  </si>
  <si>
    <t>2511100</t>
  </si>
  <si>
    <t>2750000</t>
  </si>
  <si>
    <t>2751000</t>
  </si>
  <si>
    <t>2751010</t>
  </si>
  <si>
    <t>2751030</t>
  </si>
  <si>
    <t>2751040</t>
  </si>
  <si>
    <t>2751050</t>
  </si>
  <si>
    <t>2751060</t>
  </si>
  <si>
    <t>2751070</t>
  </si>
  <si>
    <t>2751080</t>
  </si>
  <si>
    <t>2751090</t>
  </si>
  <si>
    <t>2751100</t>
  </si>
  <si>
    <t>2751120</t>
  </si>
  <si>
    <t>2751130</t>
  </si>
  <si>
    <t>2751140</t>
  </si>
  <si>
    <t>2751150</t>
  </si>
  <si>
    <t>2751160</t>
  </si>
  <si>
    <t>2751230</t>
  </si>
  <si>
    <t>2751370</t>
  </si>
  <si>
    <t>2751380</t>
  </si>
  <si>
    <t>2751420</t>
  </si>
  <si>
    <t>2751610</t>
  </si>
  <si>
    <t>2751800</t>
  </si>
  <si>
    <t>2751820</t>
  </si>
  <si>
    <t>2752000</t>
  </si>
  <si>
    <t>2752010</t>
  </si>
  <si>
    <t>2760000</t>
  </si>
  <si>
    <t>2761000</t>
  </si>
  <si>
    <t>2761150</t>
  </si>
  <si>
    <t>2761240</t>
  </si>
  <si>
    <t>2761350</t>
  </si>
  <si>
    <t>2761360</t>
  </si>
  <si>
    <t>2761370</t>
  </si>
  <si>
    <t>2800000</t>
  </si>
  <si>
    <t>2801000</t>
  </si>
  <si>
    <t>2801010</t>
  </si>
  <si>
    <t>2801020</t>
  </si>
  <si>
    <t>2801040</t>
  </si>
  <si>
    <t>2801050</t>
  </si>
  <si>
    <t>2801060</t>
  </si>
  <si>
    <t>2801070</t>
  </si>
  <si>
    <t>2801080</t>
  </si>
  <si>
    <t>2801100</t>
  </si>
  <si>
    <t>2801110</t>
  </si>
  <si>
    <t>2801130</t>
  </si>
  <si>
    <t>2801140</t>
  </si>
  <si>
    <t>2801150</t>
  </si>
  <si>
    <t>2801170</t>
  </si>
  <si>
    <t>2801190</t>
  </si>
  <si>
    <t>2801200</t>
  </si>
  <si>
    <t>2801210</t>
  </si>
  <si>
    <t>2801220</t>
  </si>
  <si>
    <t>2801240</t>
  </si>
  <si>
    <t>2801250</t>
  </si>
  <si>
    <t>2801260</t>
  </si>
  <si>
    <t>2801270</t>
  </si>
  <si>
    <t>2801290</t>
  </si>
  <si>
    <t>2801300</t>
  </si>
  <si>
    <t>2801310</t>
  </si>
  <si>
    <t>2801320</t>
  </si>
  <si>
    <t>2801330</t>
  </si>
  <si>
    <t>2801340</t>
  </si>
  <si>
    <t>2801350</t>
  </si>
  <si>
    <t>2801430</t>
  </si>
  <si>
    <t>2801500</t>
  </si>
  <si>
    <t>2801510</t>
  </si>
  <si>
    <t>2801520</t>
  </si>
  <si>
    <t>2801540</t>
  </si>
  <si>
    <t>2801570</t>
  </si>
  <si>
    <t>2801590</t>
  </si>
  <si>
    <t>2802000</t>
  </si>
  <si>
    <t>2802010</t>
  </si>
  <si>
    <t>2802020</t>
  </si>
  <si>
    <t>2802030</t>
  </si>
  <si>
    <t>2802040</t>
  </si>
  <si>
    <t>2802050</t>
  </si>
  <si>
    <t>2802080</t>
  </si>
  <si>
    <t>2803000</t>
  </si>
  <si>
    <t>2803020</t>
  </si>
  <si>
    <t>2803040</t>
  </si>
  <si>
    <t>2803600</t>
  </si>
  <si>
    <t>2804000</t>
  </si>
  <si>
    <t>2804010</t>
  </si>
  <si>
    <t>2804020</t>
  </si>
  <si>
    <t>2804030</t>
  </si>
  <si>
    <t>2804040</t>
  </si>
  <si>
    <t>2804050</t>
  </si>
  <si>
    <t>2804070</t>
  </si>
  <si>
    <t>2804080</t>
  </si>
  <si>
    <t>2804090</t>
  </si>
  <si>
    <t>2807000</t>
  </si>
  <si>
    <t>2807010</t>
  </si>
  <si>
    <t>2807020</t>
  </si>
  <si>
    <t>2809000</t>
  </si>
  <si>
    <t>2809020</t>
  </si>
  <si>
    <t>2809030</t>
  </si>
  <si>
    <t>2809040</t>
  </si>
  <si>
    <t>2809050</t>
  </si>
  <si>
    <t>2809060</t>
  </si>
  <si>
    <t>3000000</t>
  </si>
  <si>
    <t>3001000</t>
  </si>
  <si>
    <t>3100000</t>
  </si>
  <si>
    <t>3101000</t>
  </si>
  <si>
    <t>3101010</t>
  </si>
  <si>
    <t>3101030</t>
  </si>
  <si>
    <t>3101050</t>
  </si>
  <si>
    <t>3101060</t>
  </si>
  <si>
    <t>3101090</t>
  </si>
  <si>
    <t>3101160</t>
  </si>
  <si>
    <t>3101180</t>
  </si>
  <si>
    <t>3102000</t>
  </si>
  <si>
    <t>3102010</t>
  </si>
  <si>
    <t>3103000</t>
  </si>
  <si>
    <t>3103010</t>
  </si>
  <si>
    <t>3103080</t>
  </si>
  <si>
    <t>3104000</t>
  </si>
  <si>
    <t>3104020</t>
  </si>
  <si>
    <t>3104030</t>
  </si>
  <si>
    <t>3104040</t>
  </si>
  <si>
    <t>3104050</t>
  </si>
  <si>
    <t>3104060</t>
  </si>
  <si>
    <t>3105000</t>
  </si>
  <si>
    <t>3105010</t>
  </si>
  <si>
    <t>3106000</t>
  </si>
  <si>
    <t>3107000</t>
  </si>
  <si>
    <t>3107010</t>
  </si>
  <si>
    <t>3108000</t>
  </si>
  <si>
    <t>3108010</t>
  </si>
  <si>
    <t>3108020</t>
  </si>
  <si>
    <t>3108030</t>
  </si>
  <si>
    <t>3108050</t>
  </si>
  <si>
    <t>3110000</t>
  </si>
  <si>
    <t>3111000</t>
  </si>
  <si>
    <t>3111010</t>
  </si>
  <si>
    <t>3111020</t>
  </si>
  <si>
    <t>3111030</t>
  </si>
  <si>
    <t>3130000</t>
  </si>
  <si>
    <t>3131000</t>
  </si>
  <si>
    <t>3131020</t>
  </si>
  <si>
    <t>3200000</t>
  </si>
  <si>
    <t>3201000</t>
  </si>
  <si>
    <t>3201010</t>
  </si>
  <si>
    <t>3201050</t>
  </si>
  <si>
    <t>3201060</t>
  </si>
  <si>
    <t>3201070</t>
  </si>
  <si>
    <t>3201130</t>
  </si>
  <si>
    <t>3201280</t>
  </si>
  <si>
    <t>3201300</t>
  </si>
  <si>
    <t>3201340</t>
  </si>
  <si>
    <t>3201350</t>
  </si>
  <si>
    <t>3201360</t>
  </si>
  <si>
    <t>3201430</t>
  </si>
  <si>
    <t>3201460</t>
  </si>
  <si>
    <t>3202000</t>
  </si>
  <si>
    <t>3202050</t>
  </si>
  <si>
    <t>3202100</t>
  </si>
  <si>
    <t>3202130</t>
  </si>
  <si>
    <t>3202140</t>
  </si>
  <si>
    <t>3209000</t>
  </si>
  <si>
    <t>3209010</t>
  </si>
  <si>
    <t>3210000</t>
  </si>
  <si>
    <t>3211000</t>
  </si>
  <si>
    <t>3500000</t>
  </si>
  <si>
    <t>3501000</t>
  </si>
  <si>
    <t>3501010</t>
  </si>
  <si>
    <t>3501020</t>
  </si>
  <si>
    <t>3501030</t>
  </si>
  <si>
    <t>3501040</t>
  </si>
  <si>
    <t>3501050</t>
  </si>
  <si>
    <t>3501060</t>
  </si>
  <si>
    <t>3501070</t>
  </si>
  <si>
    <t>3501090</t>
  </si>
  <si>
    <t>3501100</t>
  </si>
  <si>
    <t>3501110</t>
  </si>
  <si>
    <t>3501120</t>
  </si>
  <si>
    <t>3501140</t>
  </si>
  <si>
    <t>3501180</t>
  </si>
  <si>
    <t>3501200</t>
  </si>
  <si>
    <t>3501220</t>
  </si>
  <si>
    <t>3501230</t>
  </si>
  <si>
    <t>3501340</t>
  </si>
  <si>
    <t>3501410</t>
  </si>
  <si>
    <t>Нуль гривень 00 копійок</t>
  </si>
  <si>
    <t>П'ять тисяч триста вісімдесят п'ять гривень 40 копійок</t>
  </si>
  <si>
    <t>П'ятдесят одна гривня 30 копійок</t>
  </si>
  <si>
    <t>знаходиться за адресою: м.Дрогобич, вул. Лесі Українки, 70.</t>
  </si>
  <si>
    <t>Центр займається наданням соціальних послуг найуразливішим верствам</t>
  </si>
  <si>
    <t>населення (в т.ч. переселенцям з тимчасово окупованих територій та</t>
  </si>
  <si>
    <t>учасникам АТО), профілактикою правопорушень та негативних явищ у</t>
  </si>
  <si>
    <t>молодіжному середовищі, пропагандою здорового способу життя, сприяє</t>
  </si>
  <si>
    <t>творчому розвитку молоді, відпочинку та оздоровлення дітей, розвитком</t>
  </si>
  <si>
    <t>волонтерського руху.</t>
  </si>
  <si>
    <t>лися проекти "Пізнай себе" на 1000 грн. і "Секрет успіху" на суму</t>
  </si>
  <si>
    <t>доброчинну допомогу у вигляді журналів на суму 816,40 грн.</t>
  </si>
  <si>
    <t>Згідно розпорядження міського голови від 18.03.2015р. №128 -р з 1 квітня</t>
  </si>
  <si>
    <t>скорочено 3,5 штатні посади фахівців із соціальної роботи і затверджено</t>
  </si>
  <si>
    <t xml:space="preserve">Станом на 1.01.2016 р. кредиторська і дебіторська заборгованість  </t>
  </si>
  <si>
    <t>відсутня.</t>
  </si>
  <si>
    <t>За 2015 рік нарахована амортизація на основні засоби в сумі 7908 грн.</t>
  </si>
  <si>
    <t>На протязі 2015 року по спеціальному фонду (КФК 091102) реалізовува-</t>
  </si>
  <si>
    <t>6849,01 грн. До Дня Незалежності від видавництва "Свічадо" отримано</t>
  </si>
  <si>
    <t>В 2015 р. завершилися ремонтні роботи по реконструкції газової</t>
  </si>
  <si>
    <t xml:space="preserve">мережі і газифікації паливної в приміщенні Центру (КФК 150101).  </t>
  </si>
  <si>
    <t>В грудні місяці об'єкт введений в експлуатацію.</t>
  </si>
  <si>
    <t>зданому в експлуатацію капітальному будівництву "Ремонтно-реставра-</t>
  </si>
  <si>
    <t>Станом на 1.01.2016 р. обліковуються витрати по закінченому і</t>
  </si>
  <si>
    <t xml:space="preserve">ційні роботи системи опалення" в сумі 64665,64 грн.(КФК 150201) і  </t>
  </si>
  <si>
    <t>"Реконструкція газової мережі, газифікація паливної в будинку по вул.</t>
  </si>
  <si>
    <t xml:space="preserve">Л.Українки,70" в сумі 29452,94 грн. (КФК 150101), які будуть списані після </t>
  </si>
  <si>
    <t>передачі на баланс управлінню комунальних ресурсів.</t>
  </si>
  <si>
    <t xml:space="preserve">новий штатний розпис в кількості 9 штатних одиниць. </t>
  </si>
  <si>
    <t>Згідно плану роботи на 2015 рік проведено 9 заходів на суму 33996,60 грн.</t>
  </si>
  <si>
    <t>Виконком</t>
  </si>
  <si>
    <t>Дрогобицької</t>
  </si>
  <si>
    <t>міської ради</t>
  </si>
  <si>
    <t>6541140</t>
  </si>
  <si>
    <t>6541200</t>
  </si>
  <si>
    <t>6550000</t>
  </si>
  <si>
    <t>6551000</t>
  </si>
  <si>
    <t>6551020</t>
  </si>
  <si>
    <t>6551030</t>
  </si>
  <si>
    <t>6551060</t>
  </si>
  <si>
    <t>6551070</t>
  </si>
  <si>
    <t>6551100</t>
  </si>
  <si>
    <t>6560000</t>
  </si>
  <si>
    <t>6561000</t>
  </si>
  <si>
    <t>6561040</t>
  </si>
  <si>
    <t>6561060</t>
  </si>
  <si>
    <t>6561090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</si>
</sst>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quot;-&quot;"/>
    <numFmt numFmtId="165" formatCode="#,##0.00_ ;[Red]\-#,##0.00\ "/>
    <numFmt numFmtId="166" formatCode="0.00;[Red]0.00"/>
    <numFmt numFmtId="167" formatCode="#,##0;\-#,##0;#,&quot;-&quot;"/>
  </numFmts>
  <fonts count="197" x14ac:knownFonts="1">
    <font>
      <sz val="11"/>
      <color theme="1"/>
      <name val="Calibri"/>
      <family val="2"/>
      <charset val="204"/>
      <scheme val="minor"/>
    </font>
    <font>
      <sz val="11"/>
      <color indexed="8"/>
      <name val="Calibri"/>
      <family val="2"/>
      <charset val="204"/>
    </font>
    <font>
      <sz val="7"/>
      <color indexed="8"/>
      <name val="Times New Roman"/>
      <family val="1"/>
      <charset val="204"/>
    </font>
    <font>
      <sz val="8"/>
      <color indexed="8"/>
      <name val="Times New Roman"/>
      <family val="1"/>
      <charset val="204"/>
    </font>
    <font>
      <b/>
      <sz val="8"/>
      <color indexed="8"/>
      <name val="Times New Roman"/>
      <family val="1"/>
      <charset val="204"/>
    </font>
    <font>
      <u/>
      <sz val="8"/>
      <color indexed="8"/>
      <name val="Times New Roman"/>
      <family val="1"/>
      <charset val="204"/>
    </font>
    <font>
      <b/>
      <u/>
      <sz val="8"/>
      <color indexed="8"/>
      <name val="Times New Roman"/>
      <family val="1"/>
      <charset val="204"/>
    </font>
    <font>
      <i/>
      <sz val="8"/>
      <color indexed="8"/>
      <name val="Times New Roman"/>
      <family val="1"/>
      <charset val="204"/>
    </font>
    <font>
      <sz val="8"/>
      <color indexed="81"/>
      <name val="Tahoma"/>
      <family val="2"/>
      <charset val="204"/>
    </font>
    <font>
      <b/>
      <sz val="8"/>
      <color indexed="81"/>
      <name val="Tahoma"/>
      <family val="2"/>
      <charset val="204"/>
    </font>
    <font>
      <sz val="10"/>
      <color indexed="8"/>
      <name val="Times New Roman"/>
      <family val="1"/>
      <charset val="204"/>
    </font>
    <font>
      <sz val="9"/>
      <color indexed="8"/>
      <name val="Times New Roman"/>
      <family val="1"/>
      <charset val="204"/>
    </font>
    <font>
      <b/>
      <sz val="10"/>
      <color indexed="8"/>
      <name val="Times New Roman"/>
      <family val="1"/>
      <charset val="204"/>
    </font>
    <font>
      <b/>
      <sz val="11"/>
      <color indexed="8"/>
      <name val="Times New Roman"/>
      <family val="1"/>
      <charset val="204"/>
    </font>
    <font>
      <sz val="11"/>
      <color indexed="8"/>
      <name val="Times New Roman"/>
      <family val="1"/>
      <charset val="204"/>
    </font>
    <font>
      <sz val="11"/>
      <color indexed="8"/>
      <name val="Times New Roman"/>
      <family val="1"/>
      <charset val="204"/>
    </font>
    <font>
      <sz val="8"/>
      <color indexed="8"/>
      <name val="Times New Roman"/>
      <family val="1"/>
      <charset val="204"/>
    </font>
    <font>
      <sz val="9"/>
      <color indexed="8"/>
      <name val="Times New Roman"/>
      <family val="1"/>
      <charset val="204"/>
    </font>
    <font>
      <b/>
      <sz val="8"/>
      <color indexed="8"/>
      <name val="Times New Roman"/>
      <family val="1"/>
      <charset val="204"/>
    </font>
    <font>
      <b/>
      <sz val="8"/>
      <color indexed="8"/>
      <name val="Times New Roman"/>
      <family val="1"/>
      <charset val="204"/>
    </font>
    <font>
      <sz val="8"/>
      <color indexed="8"/>
      <name val="Times New Roman"/>
      <family val="1"/>
      <charset val="204"/>
    </font>
    <font>
      <i/>
      <sz val="8"/>
      <color indexed="8"/>
      <name val="Times New Roman"/>
      <family val="1"/>
      <charset val="204"/>
    </font>
    <font>
      <sz val="7"/>
      <color indexed="8"/>
      <name val="Times New Roman"/>
      <family val="1"/>
      <charset val="204"/>
    </font>
    <font>
      <b/>
      <sz val="10"/>
      <color indexed="8"/>
      <name val="Times New Roman"/>
      <family val="1"/>
      <charset val="204"/>
    </font>
    <font>
      <b/>
      <sz val="7"/>
      <color indexed="8"/>
      <name val="Times New Roman"/>
      <family val="1"/>
      <charset val="204"/>
    </font>
    <font>
      <sz val="8"/>
      <color indexed="8"/>
      <name val="Calibri"/>
      <family val="2"/>
      <charset val="204"/>
    </font>
    <font>
      <i/>
      <sz val="7"/>
      <color indexed="8"/>
      <name val="Times New Roman"/>
      <family val="1"/>
      <charset val="204"/>
    </font>
    <font>
      <b/>
      <sz val="11"/>
      <color indexed="8"/>
      <name val="Times New Roman"/>
      <family val="1"/>
      <charset val="204"/>
    </font>
    <font>
      <b/>
      <sz val="9"/>
      <color indexed="8"/>
      <name val="Times New Roman"/>
      <family val="1"/>
      <charset val="204"/>
    </font>
    <font>
      <b/>
      <sz val="7"/>
      <color indexed="8"/>
      <name val="Times New Roman"/>
      <family val="1"/>
      <charset val="204"/>
    </font>
    <font>
      <b/>
      <sz val="9"/>
      <color indexed="8"/>
      <name val="Times New Roman"/>
      <family val="1"/>
      <charset val="204"/>
    </font>
    <font>
      <sz val="10"/>
      <color indexed="8"/>
      <name val="Times New Roman"/>
      <family val="1"/>
      <charset val="204"/>
    </font>
    <font>
      <sz val="9"/>
      <color indexed="8"/>
      <name val="Times New Roman"/>
      <family val="1"/>
      <charset val="204"/>
    </font>
    <font>
      <b/>
      <sz val="10"/>
      <color indexed="8"/>
      <name val="Times New Roman"/>
      <family val="1"/>
      <charset val="204"/>
    </font>
    <font>
      <sz val="12"/>
      <color indexed="8"/>
      <name val="Times New Roman"/>
      <family val="1"/>
      <charset val="204"/>
    </font>
    <font>
      <sz val="6"/>
      <color indexed="8"/>
      <name val="Times New Roman"/>
      <family val="1"/>
      <charset val="204"/>
    </font>
    <font>
      <b/>
      <sz val="12"/>
      <color indexed="8"/>
      <name val="Times New Roman"/>
      <family val="1"/>
      <charset val="204"/>
    </font>
    <font>
      <b/>
      <sz val="12"/>
      <color indexed="8"/>
      <name val="Times New Roman"/>
      <family val="1"/>
      <charset val="204"/>
    </font>
    <font>
      <sz val="10"/>
      <color indexed="9"/>
      <name val="Times New Roman"/>
      <family val="1"/>
      <charset val="204"/>
    </font>
    <font>
      <sz val="10"/>
      <color indexed="8"/>
      <name val="Times New Roman"/>
      <family val="1"/>
      <charset val="204"/>
    </font>
    <font>
      <b/>
      <sz val="10"/>
      <color indexed="8"/>
      <name val="Times New Roman"/>
      <family val="1"/>
      <charset val="204"/>
    </font>
    <font>
      <sz val="8"/>
      <color indexed="8"/>
      <name val="Times New Roman"/>
      <family val="1"/>
      <charset val="204"/>
    </font>
    <font>
      <b/>
      <sz val="8"/>
      <color indexed="8"/>
      <name val="Times New Roman"/>
      <family val="1"/>
      <charset val="204"/>
    </font>
    <font>
      <sz val="9"/>
      <color indexed="8"/>
      <name val="Times New Roman"/>
      <family val="1"/>
      <charset val="204"/>
    </font>
    <font>
      <sz val="10"/>
      <color indexed="9"/>
      <name val="Times New Roman"/>
      <family val="1"/>
      <charset val="204"/>
    </font>
    <font>
      <sz val="10"/>
      <color indexed="10"/>
      <name val="Times New Roman"/>
      <family val="1"/>
      <charset val="204"/>
    </font>
    <font>
      <sz val="8"/>
      <color indexed="8"/>
      <name val="Times New Roman"/>
      <family val="1"/>
      <charset val="204"/>
    </font>
    <font>
      <b/>
      <sz val="9"/>
      <color indexed="8"/>
      <name val="Times New Roman"/>
      <family val="1"/>
      <charset val="204"/>
    </font>
    <font>
      <b/>
      <sz val="8"/>
      <color indexed="8"/>
      <name val="Times New Roman"/>
      <family val="1"/>
      <charset val="204"/>
    </font>
    <font>
      <i/>
      <sz val="8"/>
      <color indexed="8"/>
      <name val="Times New Roman"/>
      <family val="1"/>
      <charset val="204"/>
    </font>
    <font>
      <i/>
      <sz val="8"/>
      <color indexed="8"/>
      <name val="Times New Roman"/>
      <family val="1"/>
      <charset val="204"/>
    </font>
    <font>
      <sz val="10"/>
      <color indexed="8"/>
      <name val="Times New Roman"/>
      <family val="1"/>
      <charset val="204"/>
    </font>
    <font>
      <sz val="7"/>
      <color indexed="8"/>
      <name val="Times New Roman"/>
      <family val="1"/>
      <charset val="204"/>
    </font>
    <font>
      <b/>
      <u/>
      <sz val="10"/>
      <color indexed="8"/>
      <name val="Times New Roman"/>
      <family val="1"/>
      <charset val="204"/>
    </font>
    <font>
      <b/>
      <i/>
      <sz val="10"/>
      <color indexed="8"/>
      <name val="Times New Roman"/>
      <family val="1"/>
      <charset val="204"/>
    </font>
    <font>
      <i/>
      <sz val="13"/>
      <color indexed="57"/>
      <name val="Times New Roman"/>
      <family val="1"/>
      <charset val="204"/>
    </font>
    <font>
      <sz val="13"/>
      <color indexed="8"/>
      <name val="Times New Roman"/>
      <family val="1"/>
      <charset val="204"/>
    </font>
    <font>
      <b/>
      <sz val="11"/>
      <color indexed="8"/>
      <name val="Calibri"/>
      <family val="2"/>
      <charset val="204"/>
    </font>
    <font>
      <sz val="11"/>
      <color indexed="10"/>
      <name val="Calibri"/>
      <family val="2"/>
      <charset val="204"/>
    </font>
    <font>
      <b/>
      <sz val="10"/>
      <color indexed="8"/>
      <name val="Times New Roman"/>
      <family val="1"/>
      <charset val="204"/>
    </font>
    <font>
      <b/>
      <sz val="8"/>
      <color indexed="8"/>
      <name val="Times New Roman"/>
      <family val="1"/>
      <charset val="204"/>
    </font>
    <font>
      <sz val="8"/>
      <color indexed="8"/>
      <name val="Times New Roman"/>
      <family val="1"/>
      <charset val="204"/>
    </font>
    <font>
      <b/>
      <sz val="14"/>
      <color indexed="10"/>
      <name val="Times New Roman"/>
      <family val="1"/>
      <charset val="204"/>
    </font>
    <font>
      <b/>
      <sz val="10"/>
      <color indexed="8"/>
      <name val="Times New Roman"/>
      <family val="1"/>
      <charset val="204"/>
    </font>
    <font>
      <sz val="12"/>
      <color indexed="8"/>
      <name val="Times New Roman"/>
      <family val="1"/>
      <charset val="204"/>
    </font>
    <font>
      <sz val="13"/>
      <color indexed="8"/>
      <name val="Times New Roman"/>
      <family val="1"/>
      <charset val="204"/>
    </font>
    <font>
      <b/>
      <u/>
      <sz val="13"/>
      <color indexed="8"/>
      <name val="Times New Roman"/>
      <family val="1"/>
      <charset val="204"/>
    </font>
    <font>
      <i/>
      <sz val="13"/>
      <color indexed="8"/>
      <name val="Times New Roman"/>
      <family val="1"/>
      <charset val="204"/>
    </font>
    <font>
      <sz val="11"/>
      <color indexed="8"/>
      <name val="Times New Roman"/>
      <family val="1"/>
      <charset val="204"/>
    </font>
    <font>
      <b/>
      <i/>
      <sz val="10"/>
      <color indexed="8"/>
      <name val="Times New Roman"/>
      <family val="1"/>
      <charset val="204"/>
    </font>
    <font>
      <b/>
      <sz val="11"/>
      <color indexed="8"/>
      <name val="Times New Roman"/>
      <family val="1"/>
      <charset val="204"/>
    </font>
    <font>
      <sz val="14"/>
      <color indexed="8"/>
      <name val="Times New Roman"/>
      <family val="1"/>
      <charset val="204"/>
    </font>
    <font>
      <sz val="10"/>
      <color indexed="8"/>
      <name val="Times New Roman"/>
      <family val="1"/>
      <charset val="204"/>
    </font>
    <font>
      <sz val="9"/>
      <color indexed="8"/>
      <name val="Times New Roman"/>
      <family val="1"/>
      <charset val="204"/>
    </font>
    <font>
      <b/>
      <sz val="14"/>
      <color indexed="8"/>
      <name val="Times New Roman"/>
      <family val="1"/>
      <charset val="204"/>
    </font>
    <font>
      <sz val="11"/>
      <color indexed="8"/>
      <name val="Times New Roman"/>
      <family val="1"/>
      <charset val="204"/>
    </font>
    <font>
      <b/>
      <sz val="11"/>
      <color indexed="8"/>
      <name val="Times New Roman"/>
      <family val="1"/>
      <charset val="204"/>
    </font>
    <font>
      <sz val="7"/>
      <color indexed="8"/>
      <name val="Times New Roman"/>
      <family val="1"/>
      <charset val="204"/>
    </font>
    <font>
      <b/>
      <sz val="9"/>
      <color indexed="8"/>
      <name val="Times New Roman"/>
      <family val="1"/>
      <charset val="204"/>
    </font>
    <font>
      <b/>
      <i/>
      <sz val="8"/>
      <color indexed="8"/>
      <name val="Times New Roman"/>
      <family val="1"/>
      <charset val="204"/>
    </font>
    <font>
      <b/>
      <sz val="8"/>
      <color indexed="8"/>
      <name val="Times New Roman"/>
      <family val="1"/>
      <charset val="204"/>
    </font>
    <font>
      <sz val="10"/>
      <color indexed="8"/>
      <name val="Times New Roman"/>
      <family val="1"/>
      <charset val="204"/>
    </font>
    <font>
      <vertAlign val="superscript"/>
      <sz val="9"/>
      <color indexed="8"/>
      <name val="Times New Roman"/>
      <family val="1"/>
      <charset val="204"/>
    </font>
    <font>
      <sz val="11"/>
      <color indexed="10"/>
      <name val="Times New Roman"/>
      <family val="1"/>
      <charset val="204"/>
    </font>
    <font>
      <b/>
      <i/>
      <sz val="12"/>
      <color indexed="8"/>
      <name val="Times New Roman"/>
      <family val="1"/>
      <charset val="204"/>
    </font>
    <font>
      <b/>
      <i/>
      <sz val="7"/>
      <color indexed="8"/>
      <name val="Times New Roman"/>
      <family val="1"/>
      <charset val="204"/>
    </font>
    <font>
      <b/>
      <i/>
      <sz val="9"/>
      <color indexed="8"/>
      <name val="Times New Roman"/>
      <family val="1"/>
      <charset val="204"/>
    </font>
    <font>
      <b/>
      <sz val="10"/>
      <color indexed="81"/>
      <name val="Tahoma"/>
      <family val="2"/>
      <charset val="204"/>
    </font>
    <font>
      <sz val="11"/>
      <color indexed="8"/>
      <name val="Times New Roman"/>
      <family val="1"/>
      <charset val="204"/>
    </font>
    <font>
      <sz val="10"/>
      <color indexed="8"/>
      <name val="Times New Roman"/>
      <family val="1"/>
      <charset val="204"/>
    </font>
    <font>
      <sz val="10"/>
      <color indexed="8"/>
      <name val="Times New Roman"/>
      <family val="1"/>
      <charset val="204"/>
    </font>
    <font>
      <sz val="12"/>
      <color indexed="8"/>
      <name val="Times New Roman"/>
      <family val="1"/>
      <charset val="204"/>
    </font>
    <font>
      <b/>
      <sz val="12"/>
      <color indexed="8"/>
      <name val="Times New Roman"/>
      <family val="1"/>
      <charset val="204"/>
    </font>
    <font>
      <b/>
      <sz val="8"/>
      <color indexed="8"/>
      <name val="Times New Roman"/>
      <family val="1"/>
      <charset val="204"/>
    </font>
    <font>
      <sz val="8"/>
      <color indexed="8"/>
      <name val="Times New Roman"/>
      <family val="1"/>
      <charset val="204"/>
    </font>
    <font>
      <b/>
      <sz val="11"/>
      <color indexed="8"/>
      <name val="Times New Roman"/>
      <family val="1"/>
      <charset val="204"/>
    </font>
    <font>
      <sz val="9"/>
      <color indexed="8"/>
      <name val="Times New Roman"/>
      <family val="1"/>
      <charset val="204"/>
    </font>
    <font>
      <sz val="8"/>
      <color indexed="8"/>
      <name val="Calibri"/>
      <family val="2"/>
      <charset val="204"/>
    </font>
    <font>
      <b/>
      <sz val="10"/>
      <color indexed="8"/>
      <name val="Times New Roman"/>
      <family val="1"/>
      <charset val="204"/>
    </font>
    <font>
      <b/>
      <sz val="8"/>
      <color indexed="10"/>
      <name val="Calibri"/>
      <family val="2"/>
      <charset val="204"/>
    </font>
    <font>
      <sz val="12"/>
      <color indexed="8"/>
      <name val="Times New Roman"/>
      <family val="1"/>
      <charset val="204"/>
    </font>
    <font>
      <b/>
      <sz val="12"/>
      <color indexed="8"/>
      <name val="Times New Roman"/>
      <family val="1"/>
      <charset val="204"/>
    </font>
    <font>
      <i/>
      <sz val="12"/>
      <color indexed="8"/>
      <name val="Times New Roman"/>
      <family val="1"/>
      <charset val="204"/>
    </font>
    <font>
      <sz val="8"/>
      <color indexed="8"/>
      <name val="Times New Roman"/>
      <family val="1"/>
      <charset val="204"/>
    </font>
    <font>
      <sz val="14"/>
      <color indexed="8"/>
      <name val="Times New Roman"/>
      <family val="1"/>
      <charset val="204"/>
    </font>
    <font>
      <b/>
      <sz val="11"/>
      <color indexed="10"/>
      <name val="Times New Roman"/>
      <family val="1"/>
      <charset val="204"/>
    </font>
    <font>
      <b/>
      <sz val="11"/>
      <color indexed="8"/>
      <name val="Times New Roman"/>
      <family val="1"/>
      <charset val="204"/>
    </font>
    <font>
      <sz val="7"/>
      <color indexed="8"/>
      <name val="Times New Roman"/>
      <family val="1"/>
      <charset val="204"/>
    </font>
    <font>
      <sz val="14"/>
      <color indexed="8"/>
      <name val="Times New Roman"/>
      <family val="1"/>
      <charset val="204"/>
    </font>
    <font>
      <b/>
      <sz val="10"/>
      <color indexed="10"/>
      <name val="Times New Roman"/>
      <family val="1"/>
      <charset val="204"/>
    </font>
    <font>
      <sz val="8"/>
      <color indexed="10"/>
      <name val="Times New Roman"/>
      <family val="1"/>
      <charset val="204"/>
    </font>
    <font>
      <b/>
      <sz val="12"/>
      <color indexed="10"/>
      <name val="Times New Roman"/>
      <family val="1"/>
      <charset val="204"/>
    </font>
    <font>
      <b/>
      <u/>
      <sz val="10"/>
      <color indexed="8"/>
      <name val="Times New Roman"/>
      <family val="1"/>
      <charset val="204"/>
    </font>
    <font>
      <i/>
      <sz val="11"/>
      <color indexed="8"/>
      <name val="Times New Roman"/>
      <family val="1"/>
      <charset val="204"/>
    </font>
    <font>
      <sz val="9.5"/>
      <color indexed="8"/>
      <name val="Times New Roman"/>
      <family val="1"/>
      <charset val="204"/>
    </font>
    <font>
      <i/>
      <sz val="12"/>
      <color indexed="8"/>
      <name val="Times New Roman"/>
      <family val="1"/>
      <charset val="204"/>
    </font>
    <font>
      <sz val="11"/>
      <color indexed="8"/>
      <name val="Times New Roman"/>
      <family val="1"/>
      <charset val="204"/>
    </font>
    <font>
      <b/>
      <sz val="10"/>
      <color indexed="8"/>
      <name val="Times New Roman"/>
      <family val="1"/>
      <charset val="204"/>
    </font>
    <font>
      <sz val="7"/>
      <color indexed="8"/>
      <name val="Times New Roman"/>
      <family val="1"/>
      <charset val="204"/>
    </font>
    <font>
      <sz val="9"/>
      <color indexed="8"/>
      <name val="Times New Roman"/>
      <family val="1"/>
      <charset val="204"/>
    </font>
    <font>
      <b/>
      <sz val="9"/>
      <color indexed="8"/>
      <name val="Times New Roman"/>
      <family val="1"/>
      <charset val="204"/>
    </font>
    <font>
      <b/>
      <sz val="8"/>
      <color indexed="10"/>
      <name val="Times New Roman"/>
      <family val="1"/>
      <charset val="204"/>
    </font>
    <font>
      <u/>
      <sz val="10"/>
      <color indexed="8"/>
      <name val="Times New Roman"/>
      <family val="1"/>
      <charset val="204"/>
    </font>
    <font>
      <b/>
      <sz val="12"/>
      <name val="Times New Roman"/>
      <family val="1"/>
      <charset val="204"/>
    </font>
    <font>
      <sz val="12"/>
      <name val="Times New Roman"/>
      <family val="1"/>
      <charset val="204"/>
    </font>
    <font>
      <b/>
      <u/>
      <sz val="24"/>
      <color indexed="10"/>
      <name val="Times New Roman"/>
      <family val="1"/>
      <charset val="204"/>
    </font>
    <font>
      <sz val="24"/>
      <color indexed="8"/>
      <name val="Times New Roman"/>
      <family val="1"/>
      <charset val="204"/>
    </font>
    <font>
      <b/>
      <u/>
      <sz val="18"/>
      <color indexed="10"/>
      <name val="Times New Roman"/>
      <family val="1"/>
      <charset val="204"/>
    </font>
    <font>
      <b/>
      <u/>
      <sz val="16"/>
      <color indexed="10"/>
      <name val="Times New Roman"/>
      <family val="1"/>
      <charset val="204"/>
    </font>
    <font>
      <b/>
      <sz val="16"/>
      <color indexed="10"/>
      <name val="Times New Roman"/>
      <family val="1"/>
      <charset val="204"/>
    </font>
    <font>
      <sz val="10"/>
      <name val="Arial"/>
      <family val="2"/>
      <charset val="204"/>
    </font>
    <font>
      <sz val="14"/>
      <name val="Times New Roman"/>
      <family val="1"/>
      <charset val="204"/>
    </font>
    <font>
      <sz val="10"/>
      <name val="Arial Cyr"/>
      <charset val="204"/>
    </font>
    <font>
      <sz val="8"/>
      <name val="Times New Roman"/>
      <family val="1"/>
      <charset val="204"/>
    </font>
    <font>
      <sz val="10"/>
      <name val="Helv"/>
      <charset val="204"/>
    </font>
    <font>
      <i/>
      <sz val="8"/>
      <name val="Times New Roman"/>
      <family val="1"/>
      <charset val="204"/>
    </font>
    <font>
      <b/>
      <sz val="8"/>
      <name val="Times New Roman"/>
      <family val="1"/>
      <charset val="204"/>
    </font>
    <font>
      <vertAlign val="superscript"/>
      <sz val="8"/>
      <color indexed="8"/>
      <name val="Times New Roman"/>
      <family val="1"/>
      <charset val="204"/>
    </font>
    <font>
      <b/>
      <u/>
      <sz val="12"/>
      <color indexed="8"/>
      <name val="Times New Roman"/>
      <family val="1"/>
      <charset val="204"/>
    </font>
    <font>
      <b/>
      <sz val="18"/>
      <color indexed="10"/>
      <name val="Times New Roman"/>
      <family val="1"/>
      <charset val="204"/>
    </font>
    <font>
      <b/>
      <sz val="18"/>
      <color indexed="56"/>
      <name val="Times New Roman"/>
      <family val="1"/>
      <charset val="204"/>
    </font>
    <font>
      <sz val="11"/>
      <color indexed="9"/>
      <name val="Times New Roman"/>
      <family val="1"/>
      <charset val="204"/>
    </font>
    <font>
      <sz val="11"/>
      <color indexed="8"/>
      <name val="Calibri"/>
      <family val="2"/>
      <charset val="204"/>
    </font>
    <font>
      <b/>
      <sz val="8"/>
      <color indexed="10"/>
      <name val="Times New Roman"/>
      <family val="1"/>
      <charset val="204"/>
    </font>
    <font>
      <sz val="11"/>
      <color indexed="8"/>
      <name val="Times New Roman"/>
      <family val="1"/>
      <charset val="204"/>
    </font>
    <font>
      <sz val="11"/>
      <color indexed="8"/>
      <name val="Times New Roman"/>
      <family val="1"/>
      <charset val="204"/>
    </font>
    <font>
      <b/>
      <sz val="18"/>
      <color indexed="10"/>
      <name val="Times New Roman"/>
      <family val="1"/>
      <charset val="204"/>
    </font>
    <font>
      <b/>
      <sz val="24"/>
      <color indexed="10"/>
      <name val="Times New Roman"/>
      <family val="1"/>
      <charset val="204"/>
    </font>
    <font>
      <b/>
      <sz val="16"/>
      <color indexed="10"/>
      <name val="Times New Roman"/>
      <family val="1"/>
      <charset val="204"/>
    </font>
    <font>
      <sz val="11"/>
      <color indexed="10"/>
      <name val="Times New Roman"/>
      <family val="1"/>
      <charset val="204"/>
    </font>
    <font>
      <b/>
      <sz val="8"/>
      <color indexed="8"/>
      <name val="Times New Roman"/>
      <family val="1"/>
      <charset val="204"/>
    </font>
    <font>
      <sz val="8"/>
      <color indexed="8"/>
      <name val="Times New Roman"/>
      <family val="1"/>
      <charset val="204"/>
    </font>
    <font>
      <b/>
      <sz val="8"/>
      <color indexed="8"/>
      <name val="Times New Roman"/>
      <family val="1"/>
      <charset val="204"/>
    </font>
    <font>
      <i/>
      <sz val="8"/>
      <color indexed="8"/>
      <name val="Times New Roman"/>
      <family val="1"/>
      <charset val="204"/>
    </font>
    <font>
      <i/>
      <sz val="8"/>
      <color indexed="8"/>
      <name val="Times New Roman"/>
      <family val="1"/>
      <charset val="204"/>
    </font>
    <font>
      <sz val="8"/>
      <color indexed="8"/>
      <name val="Times New Roman"/>
      <family val="1"/>
      <charset val="204"/>
    </font>
    <font>
      <sz val="9"/>
      <color indexed="8"/>
      <name val="Times New Roman"/>
      <family val="1"/>
      <charset val="204"/>
    </font>
    <font>
      <i/>
      <sz val="10"/>
      <color indexed="8"/>
      <name val="Times New Roman"/>
      <family val="1"/>
      <charset val="204"/>
    </font>
    <font>
      <b/>
      <sz val="9"/>
      <color indexed="8"/>
      <name val="Times New Roman"/>
      <family val="1"/>
      <charset val="204"/>
    </font>
    <font>
      <b/>
      <sz val="9"/>
      <color indexed="8"/>
      <name val="Times New Roman"/>
      <family val="1"/>
      <charset val="204"/>
    </font>
    <font>
      <b/>
      <sz val="10"/>
      <color indexed="8"/>
      <name val="Times New Roman"/>
      <family val="1"/>
      <charset val="204"/>
    </font>
    <font>
      <b/>
      <sz val="10"/>
      <color indexed="8"/>
      <name val="Times New Roman"/>
      <family val="1"/>
      <charset val="204"/>
    </font>
    <font>
      <sz val="9"/>
      <color indexed="8"/>
      <name val="Times New Roman"/>
      <family val="1"/>
      <charset val="204"/>
    </font>
    <font>
      <b/>
      <i/>
      <sz val="8"/>
      <color indexed="8"/>
      <name val="Times New Roman"/>
      <family val="1"/>
      <charset val="204"/>
    </font>
    <font>
      <sz val="7"/>
      <color indexed="8"/>
      <name val="Times New Roman"/>
      <family val="1"/>
      <charset val="204"/>
    </font>
    <font>
      <b/>
      <sz val="12"/>
      <color indexed="8"/>
      <name val="Times New Roman"/>
      <family val="1"/>
      <charset val="204"/>
    </font>
    <font>
      <sz val="8"/>
      <color indexed="10"/>
      <name val="Times New Roman"/>
      <family val="1"/>
      <charset val="204"/>
    </font>
    <font>
      <sz val="10"/>
      <color indexed="8"/>
      <name val="Times New Roman"/>
      <family val="1"/>
      <charset val="204"/>
    </font>
    <font>
      <sz val="10"/>
      <color indexed="8"/>
      <name val="Times New Roman"/>
      <family val="1"/>
      <charset val="204"/>
    </font>
    <font>
      <b/>
      <sz val="11"/>
      <color indexed="8"/>
      <name val="Times New Roman"/>
      <family val="1"/>
      <charset val="204"/>
    </font>
    <font>
      <sz val="12"/>
      <color indexed="8"/>
      <name val="Times New Roman"/>
      <family val="1"/>
      <charset val="204"/>
    </font>
    <font>
      <b/>
      <sz val="12"/>
      <color indexed="8"/>
      <name val="Times New Roman"/>
      <family val="1"/>
      <charset val="204"/>
    </font>
    <font>
      <sz val="12"/>
      <color indexed="8"/>
      <name val="Times New Roman"/>
      <family val="1"/>
      <charset val="204"/>
    </font>
    <font>
      <b/>
      <sz val="20"/>
      <color indexed="10"/>
      <name val="Times New Roman"/>
      <family val="1"/>
      <charset val="204"/>
    </font>
    <font>
      <b/>
      <sz val="11"/>
      <color indexed="8"/>
      <name val="Times New Roman"/>
      <family val="1"/>
      <charset val="204"/>
    </font>
    <font>
      <sz val="11"/>
      <color indexed="9"/>
      <name val="Times New Roman"/>
      <family val="1"/>
      <charset val="204"/>
    </font>
    <font>
      <b/>
      <sz val="14"/>
      <color indexed="30"/>
      <name val="Times New Roman"/>
      <family val="1"/>
      <charset val="204"/>
    </font>
    <font>
      <b/>
      <u/>
      <sz val="14"/>
      <color indexed="30"/>
      <name val="Calibri"/>
      <family val="2"/>
      <charset val="204"/>
    </font>
    <font>
      <sz val="8"/>
      <name val="Calibri"/>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u/>
      <sz val="11"/>
      <color theme="1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s>
  <fills count="3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style="double">
        <color indexed="64"/>
      </bottom>
      <diagonal/>
    </border>
    <border>
      <left/>
      <right style="double">
        <color indexed="64"/>
      </right>
      <top/>
      <bottom style="double">
        <color indexed="64"/>
      </bottom>
      <diagonal/>
    </border>
    <border>
      <left style="double">
        <color indexed="8"/>
      </left>
      <right style="double">
        <color indexed="8"/>
      </right>
      <top style="double">
        <color indexed="8"/>
      </top>
      <bottom style="double">
        <color indexed="8"/>
      </bottom>
      <diagonal/>
    </border>
    <border>
      <left style="double">
        <color indexed="64"/>
      </left>
      <right/>
      <top/>
      <bottom style="double">
        <color indexed="64"/>
      </bottom>
      <diagonal/>
    </border>
    <border>
      <left/>
      <right/>
      <top/>
      <bottom style="double">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bottom/>
      <diagonal/>
    </border>
    <border>
      <left/>
      <right/>
      <top style="double">
        <color indexed="64"/>
      </top>
      <bottom style="double">
        <color indexed="64"/>
      </bottom>
      <diagonal/>
    </border>
    <border>
      <left style="thin">
        <color indexed="64"/>
      </left>
      <right/>
      <top style="thin">
        <color indexed="64"/>
      </top>
      <bottom style="thin">
        <color indexed="64"/>
      </bottom>
      <diagonal/>
    </border>
    <border>
      <left style="double">
        <color indexed="8"/>
      </left>
      <right style="double">
        <color indexed="8"/>
      </right>
      <top/>
      <bottom/>
      <diagonal/>
    </border>
    <border>
      <left style="double">
        <color indexed="8"/>
      </left>
      <right style="double">
        <color indexed="8"/>
      </right>
      <top style="double">
        <color indexed="64"/>
      </top>
      <bottom/>
      <diagonal/>
    </border>
    <border>
      <left style="double">
        <color indexed="8"/>
      </left>
      <right style="double">
        <color indexed="8"/>
      </right>
      <top/>
      <bottom style="double">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8">
    <xf numFmtId="0" fontId="0" fillId="0" borderId="0"/>
    <xf numFmtId="0" fontId="179" fillId="8" borderId="0" applyNumberFormat="0" applyBorder="0" applyAlignment="0" applyProtection="0"/>
    <xf numFmtId="0" fontId="179" fillId="9" borderId="0" applyNumberFormat="0" applyBorder="0" applyAlignment="0" applyProtection="0"/>
    <xf numFmtId="0" fontId="179" fillId="10" borderId="0" applyNumberFormat="0" applyBorder="0" applyAlignment="0" applyProtection="0"/>
    <xf numFmtId="0" fontId="179" fillId="11" borderId="0" applyNumberFormat="0" applyBorder="0" applyAlignment="0" applyProtection="0"/>
    <xf numFmtId="0" fontId="179" fillId="12"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5" borderId="0" applyNumberFormat="0" applyBorder="0" applyAlignment="0" applyProtection="0"/>
    <xf numFmtId="0" fontId="179" fillId="16"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9" borderId="0" applyNumberFormat="0" applyBorder="0" applyAlignment="0" applyProtection="0"/>
    <xf numFmtId="0" fontId="180" fillId="20" borderId="0" applyNumberFormat="0" applyBorder="0" applyAlignment="0" applyProtection="0"/>
    <xf numFmtId="0" fontId="180" fillId="21" borderId="0" applyNumberFormat="0" applyBorder="0" applyAlignment="0" applyProtection="0"/>
    <xf numFmtId="0" fontId="180" fillId="22" borderId="0" applyNumberFormat="0" applyBorder="0" applyAlignment="0" applyProtection="0"/>
    <xf numFmtId="0" fontId="180" fillId="23" borderId="0" applyNumberFormat="0" applyBorder="0" applyAlignment="0" applyProtection="0"/>
    <xf numFmtId="0" fontId="180" fillId="24" borderId="0" applyNumberFormat="0" applyBorder="0" applyAlignment="0" applyProtection="0"/>
    <xf numFmtId="0" fontId="180" fillId="25" borderId="0" applyNumberFormat="0" applyBorder="0" applyAlignment="0" applyProtection="0"/>
    <xf numFmtId="0" fontId="180" fillId="26" borderId="0" applyNumberFormat="0" applyBorder="0" applyAlignment="0" applyProtection="0"/>
    <xf numFmtId="0" fontId="180" fillId="27" borderId="0" applyNumberFormat="0" applyBorder="0" applyAlignment="0" applyProtection="0"/>
    <xf numFmtId="0" fontId="180" fillId="28" borderId="0" applyNumberFormat="0" applyBorder="0" applyAlignment="0" applyProtection="0"/>
    <xf numFmtId="0" fontId="180" fillId="29" borderId="0" applyNumberFormat="0" applyBorder="0" applyAlignment="0" applyProtection="0"/>
    <xf numFmtId="0" fontId="180" fillId="30" borderId="0" applyNumberFormat="0" applyBorder="0" applyAlignment="0" applyProtection="0"/>
    <xf numFmtId="0" fontId="180" fillId="31" borderId="0" applyNumberFormat="0" applyBorder="0" applyAlignment="0" applyProtection="0"/>
    <xf numFmtId="0" fontId="181" fillId="32" borderId="28" applyNumberFormat="0" applyAlignment="0" applyProtection="0"/>
    <xf numFmtId="0" fontId="182" fillId="33" borderId="29" applyNumberFormat="0" applyAlignment="0" applyProtection="0"/>
    <xf numFmtId="0" fontId="183" fillId="33" borderId="28" applyNumberFormat="0" applyAlignment="0" applyProtection="0"/>
    <xf numFmtId="0" fontId="184" fillId="0" borderId="0" applyNumberFormat="0" applyFill="0" applyBorder="0" applyAlignment="0" applyProtection="0"/>
    <xf numFmtId="0" fontId="185" fillId="0" borderId="30" applyNumberFormat="0" applyFill="0" applyAlignment="0" applyProtection="0"/>
    <xf numFmtId="0" fontId="186" fillId="0" borderId="31" applyNumberFormat="0" applyFill="0" applyAlignment="0" applyProtection="0"/>
    <xf numFmtId="0" fontId="187" fillId="0" borderId="32" applyNumberFormat="0" applyFill="0" applyAlignment="0" applyProtection="0"/>
    <xf numFmtId="0" fontId="187" fillId="0" borderId="0" applyNumberFormat="0" applyFill="0" applyBorder="0" applyAlignment="0" applyProtection="0"/>
    <xf numFmtId="0" fontId="188" fillId="0" borderId="33" applyNumberFormat="0" applyFill="0" applyAlignment="0" applyProtection="0"/>
    <xf numFmtId="0" fontId="189" fillId="34" borderId="34" applyNumberFormat="0" applyAlignment="0" applyProtection="0"/>
    <xf numFmtId="0" fontId="190" fillId="0" borderId="0" applyNumberFormat="0" applyFill="0" applyBorder="0" applyAlignment="0" applyProtection="0"/>
    <xf numFmtId="0" fontId="191" fillId="35" borderId="0" applyNumberFormat="0" applyBorder="0" applyAlignment="0" applyProtection="0"/>
    <xf numFmtId="0" fontId="179" fillId="0" borderId="0"/>
    <xf numFmtId="0" fontId="132" fillId="0" borderId="0"/>
    <xf numFmtId="0" fontId="130" fillId="0" borderId="0"/>
    <xf numFmtId="0" fontId="1" fillId="0" borderId="0"/>
    <xf numFmtId="0" fontId="192" fillId="36" borderId="0" applyNumberFormat="0" applyBorder="0" applyAlignment="0" applyProtection="0"/>
    <xf numFmtId="0" fontId="193" fillId="0" borderId="0" applyNumberFormat="0" applyFill="0" applyBorder="0" applyAlignment="0" applyProtection="0"/>
    <xf numFmtId="0" fontId="142" fillId="37" borderId="35" applyNumberFormat="0" applyFont="0" applyAlignment="0" applyProtection="0"/>
    <xf numFmtId="0" fontId="194" fillId="0" borderId="36" applyNumberFormat="0" applyFill="0" applyAlignment="0" applyProtection="0"/>
    <xf numFmtId="0" fontId="134" fillId="0" borderId="0"/>
    <xf numFmtId="0" fontId="195" fillId="0" borderId="0" applyNumberFormat="0" applyFill="0" applyBorder="0" applyAlignment="0" applyProtection="0"/>
    <xf numFmtId="0" fontId="196" fillId="38" borderId="0" applyNumberFormat="0" applyBorder="0" applyAlignment="0" applyProtection="0"/>
  </cellStyleXfs>
  <cellXfs count="1277">
    <xf numFmtId="0" fontId="0" fillId="0" borderId="0" xfId="0"/>
    <xf numFmtId="0" fontId="15" fillId="0" borderId="0" xfId="0" applyFont="1"/>
    <xf numFmtId="0" fontId="16" fillId="0" borderId="0" xfId="0" applyFont="1"/>
    <xf numFmtId="0" fontId="17" fillId="0" borderId="1" xfId="0" applyFont="1" applyBorder="1" applyAlignment="1">
      <alignment horizontal="center" vertical="center" wrapText="1"/>
    </xf>
    <xf numFmtId="0" fontId="18" fillId="0" borderId="0" xfId="0" applyFont="1" applyAlignment="1">
      <alignment vertical="top" wrapText="1"/>
    </xf>
    <xf numFmtId="0" fontId="18" fillId="0" borderId="0" xfId="0" applyFont="1" applyAlignment="1">
      <alignment horizontal="left" vertical="top" wrapText="1"/>
    </xf>
    <xf numFmtId="0" fontId="19" fillId="0" borderId="0" xfId="0" applyFont="1" applyAlignment="1">
      <alignment vertical="top" wrapText="1"/>
    </xf>
    <xf numFmtId="0" fontId="16" fillId="0" borderId="0" xfId="0" applyFont="1" applyAlignment="1">
      <alignment horizontal="justify" vertical="top" wrapText="1"/>
    </xf>
    <xf numFmtId="0" fontId="16" fillId="0" borderId="0" xfId="0" applyFont="1" applyAlignment="1">
      <alignment wrapText="1"/>
    </xf>
    <xf numFmtId="0" fontId="18" fillId="0" borderId="1" xfId="0" applyFont="1" applyBorder="1" applyAlignment="1">
      <alignment horizontal="center" vertical="center" wrapText="1"/>
    </xf>
    <xf numFmtId="0" fontId="16" fillId="0" borderId="0" xfId="0" applyFont="1" applyBorder="1" applyAlignment="1">
      <alignment wrapText="1"/>
    </xf>
    <xf numFmtId="0" fontId="23" fillId="0" borderId="0" xfId="0" applyFont="1"/>
    <xf numFmtId="0" fontId="24" fillId="0" borderId="2" xfId="0" applyFont="1" applyBorder="1" applyAlignment="1">
      <alignment horizontal="center" vertical="top"/>
    </xf>
    <xf numFmtId="0" fontId="25" fillId="0" borderId="0" xfId="0" applyFont="1"/>
    <xf numFmtId="0" fontId="16" fillId="0" borderId="1" xfId="0" applyFont="1" applyBorder="1"/>
    <xf numFmtId="0" fontId="27" fillId="0" borderId="0" xfId="0" applyFont="1" applyAlignment="1"/>
    <xf numFmtId="0" fontId="22" fillId="0" borderId="0" xfId="0" applyFont="1" applyAlignment="1">
      <alignment vertical="top" wrapText="1"/>
    </xf>
    <xf numFmtId="0" fontId="18" fillId="0" borderId="0" xfId="0" applyFont="1" applyBorder="1" applyAlignment="1">
      <alignment vertical="top" wrapText="1"/>
    </xf>
    <xf numFmtId="0" fontId="28" fillId="0" borderId="0" xfId="0" applyFont="1" applyBorder="1" applyAlignment="1">
      <alignment vertical="top" wrapText="1"/>
    </xf>
    <xf numFmtId="0" fontId="19" fillId="0" borderId="0" xfId="0" applyFont="1" applyBorder="1" applyAlignment="1">
      <alignment vertical="top" wrapText="1"/>
    </xf>
    <xf numFmtId="2" fontId="20" fillId="0" borderId="1" xfId="0" applyNumberFormat="1" applyFont="1" applyBorder="1" applyAlignment="1">
      <alignment horizontal="center" vertical="center" wrapText="1"/>
    </xf>
    <xf numFmtId="0" fontId="15" fillId="0" borderId="0" xfId="0" applyFont="1" applyAlignment="1">
      <alignment horizontal="right"/>
    </xf>
    <xf numFmtId="2" fontId="20" fillId="0" borderId="1" xfId="0" applyNumberFormat="1" applyFont="1" applyBorder="1" applyAlignment="1">
      <alignment horizontal="center" vertical="top" wrapText="1"/>
    </xf>
    <xf numFmtId="2" fontId="20" fillId="0" borderId="1" xfId="0" applyNumberFormat="1" applyFont="1" applyBorder="1" applyAlignment="1" applyProtection="1">
      <alignment horizontal="right" vertical="center" wrapText="1"/>
      <protection locked="0"/>
    </xf>
    <xf numFmtId="2" fontId="16" fillId="0" borderId="1" xfId="0" applyNumberFormat="1" applyFont="1" applyBorder="1" applyAlignment="1" applyProtection="1">
      <alignment horizontal="right" vertical="center"/>
      <protection locked="0"/>
    </xf>
    <xf numFmtId="0" fontId="27" fillId="0" borderId="0" xfId="0" applyFont="1" applyAlignment="1">
      <alignment wrapText="1"/>
    </xf>
    <xf numFmtId="0" fontId="16" fillId="0" borderId="1" xfId="0" applyFont="1" applyBorder="1" applyAlignment="1">
      <alignment horizontal="right" vertical="center"/>
    </xf>
    <xf numFmtId="0" fontId="16" fillId="0" borderId="1" xfId="0" applyFont="1" applyBorder="1" applyAlignment="1">
      <alignment horizontal="center" vertical="center"/>
    </xf>
    <xf numFmtId="0" fontId="0" fillId="2" borderId="0" xfId="0" applyFill="1"/>
    <xf numFmtId="0" fontId="16" fillId="0" borderId="0" xfId="0" applyFont="1" applyBorder="1" applyAlignment="1">
      <alignment horizontal="right" vertical="center"/>
    </xf>
    <xf numFmtId="0" fontId="18" fillId="0" borderId="0" xfId="0" applyFont="1" applyBorder="1" applyAlignment="1">
      <alignment vertical="center" wrapText="1"/>
    </xf>
    <xf numFmtId="0" fontId="18" fillId="0" borderId="0" xfId="0" applyFont="1" applyBorder="1" applyAlignment="1">
      <alignment horizontal="center" vertical="center" wrapText="1"/>
    </xf>
    <xf numFmtId="0" fontId="19" fillId="0" borderId="0" xfId="0" applyFont="1" applyBorder="1" applyAlignment="1">
      <alignment vertical="center"/>
    </xf>
    <xf numFmtId="0" fontId="23" fillId="0" borderId="3" xfId="0" applyFont="1" applyBorder="1" applyAlignment="1"/>
    <xf numFmtId="0" fontId="16" fillId="2" borderId="0" xfId="0" applyFont="1" applyFill="1" applyBorder="1" applyAlignment="1">
      <alignment horizontal="right" vertical="center"/>
    </xf>
    <xf numFmtId="0" fontId="15" fillId="0" borderId="0" xfId="0" applyFont="1" applyProtection="1">
      <protection locked="0"/>
    </xf>
    <xf numFmtId="0" fontId="16" fillId="0" borderId="0" xfId="0" applyFont="1" applyProtection="1">
      <protection locked="0"/>
    </xf>
    <xf numFmtId="0" fontId="18" fillId="0" borderId="0" xfId="0" applyFont="1" applyAlignment="1" applyProtection="1">
      <alignment horizontal="left" vertical="top" wrapText="1"/>
      <protection locked="0"/>
    </xf>
    <xf numFmtId="0" fontId="16" fillId="0" borderId="0" xfId="0" applyFont="1" applyAlignment="1" applyProtection="1">
      <alignment horizontal="justify" vertical="top" wrapText="1"/>
      <protection locked="0"/>
    </xf>
    <xf numFmtId="0" fontId="16" fillId="2" borderId="0" xfId="0" applyFont="1" applyFill="1" applyProtection="1">
      <protection locked="0"/>
    </xf>
    <xf numFmtId="0" fontId="0" fillId="0" borderId="0" xfId="0" applyProtection="1">
      <protection locked="0"/>
    </xf>
    <xf numFmtId="0" fontId="23" fillId="0" borderId="0" xfId="0" applyFont="1" applyProtection="1">
      <protection locked="0"/>
    </xf>
    <xf numFmtId="0" fontId="23" fillId="2" borderId="3" xfId="0" applyFont="1" applyFill="1" applyBorder="1" applyAlignment="1"/>
    <xf numFmtId="0" fontId="23" fillId="2" borderId="0" xfId="0" applyFont="1" applyFill="1" applyBorder="1" applyAlignment="1"/>
    <xf numFmtId="0" fontId="24" fillId="2" borderId="0" xfId="0" applyFont="1" applyFill="1" applyBorder="1" applyAlignment="1">
      <alignment vertical="top"/>
    </xf>
    <xf numFmtId="0" fontId="22"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wrapText="1"/>
    </xf>
    <xf numFmtId="0" fontId="18" fillId="0" borderId="0" xfId="0" applyFont="1" applyAlignment="1" applyProtection="1">
      <alignment wrapText="1"/>
      <protection locked="0"/>
    </xf>
    <xf numFmtId="0" fontId="17" fillId="0" borderId="1" xfId="0" applyFont="1" applyBorder="1" applyAlignment="1">
      <alignment horizontal="center" wrapText="1"/>
    </xf>
    <xf numFmtId="0" fontId="16" fillId="0" borderId="0" xfId="0" applyFont="1" applyAlignment="1"/>
    <xf numFmtId="0" fontId="16" fillId="0" borderId="0" xfId="0" applyFont="1" applyAlignment="1" applyProtection="1">
      <protection locked="0"/>
    </xf>
    <xf numFmtId="0" fontId="15" fillId="0" borderId="0" xfId="0" applyFont="1" applyAlignment="1">
      <alignment horizontal="left"/>
    </xf>
    <xf numFmtId="0" fontId="15" fillId="0" borderId="0" xfId="0" applyFont="1" applyBorder="1" applyAlignment="1"/>
    <xf numFmtId="0" fontId="15" fillId="0" borderId="0" xfId="0" applyFont="1" applyBorder="1"/>
    <xf numFmtId="0" fontId="17" fillId="3" borderId="1" xfId="0" applyFont="1" applyFill="1" applyBorder="1" applyAlignment="1" applyProtection="1">
      <alignment horizontal="center" vertical="center" wrapText="1"/>
      <protection locked="0"/>
    </xf>
    <xf numFmtId="0" fontId="31" fillId="0" borderId="0" xfId="0" applyFont="1"/>
    <xf numFmtId="1" fontId="0" fillId="0" borderId="0" xfId="0" applyNumberFormat="1"/>
    <xf numFmtId="2" fontId="16" fillId="0" borderId="1" xfId="0" applyNumberFormat="1" applyFont="1" applyBorder="1" applyAlignment="1" applyProtection="1">
      <alignment horizontal="right" vertical="center"/>
    </xf>
    <xf numFmtId="49" fontId="19" fillId="4" borderId="4" xfId="0" applyNumberFormat="1" applyFont="1" applyFill="1" applyBorder="1" applyAlignment="1" applyProtection="1">
      <alignment horizontal="center" wrapText="1"/>
      <protection locked="0"/>
    </xf>
    <xf numFmtId="49" fontId="19" fillId="4" borderId="3" xfId="0" applyNumberFormat="1" applyFont="1" applyFill="1" applyBorder="1" applyAlignment="1" applyProtection="1">
      <alignment horizontal="center" wrapText="1"/>
      <protection locked="0"/>
    </xf>
    <xf numFmtId="49" fontId="19" fillId="4" borderId="3" xfId="0" applyNumberFormat="1" applyFont="1" applyFill="1" applyBorder="1" applyAlignment="1" applyProtection="1">
      <alignment horizontal="right" wrapText="1"/>
      <protection locked="0"/>
    </xf>
    <xf numFmtId="49" fontId="24" fillId="4" borderId="3" xfId="0" applyNumberFormat="1" applyFont="1" applyFill="1" applyBorder="1" applyAlignment="1" applyProtection="1">
      <alignment horizontal="center" wrapText="1"/>
      <protection locked="0"/>
    </xf>
    <xf numFmtId="49" fontId="19" fillId="2" borderId="3" xfId="0" applyNumberFormat="1" applyFont="1" applyFill="1" applyBorder="1" applyAlignment="1" applyProtection="1">
      <alignment horizontal="center" wrapText="1"/>
    </xf>
    <xf numFmtId="2" fontId="20" fillId="0" borderId="1" xfId="0" applyNumberFormat="1" applyFont="1" applyBorder="1" applyAlignment="1" applyProtection="1">
      <alignment horizontal="center" vertical="center" wrapText="1"/>
    </xf>
    <xf numFmtId="49" fontId="19" fillId="2" borderId="4" xfId="0" applyNumberFormat="1" applyFont="1" applyFill="1" applyBorder="1" applyAlignment="1" applyProtection="1">
      <alignment horizontal="center" wrapText="1"/>
    </xf>
    <xf numFmtId="2" fontId="20" fillId="0" borderId="1" xfId="0" applyNumberFormat="1" applyFont="1" applyBorder="1" applyAlignment="1" applyProtection="1">
      <alignment horizontal="center" vertical="top" wrapText="1"/>
    </xf>
    <xf numFmtId="49" fontId="24" fillId="2" borderId="3" xfId="0" applyNumberFormat="1" applyFont="1" applyFill="1" applyBorder="1" applyAlignment="1" applyProtection="1">
      <alignment horizontal="center" wrapText="1"/>
      <protection locked="0"/>
    </xf>
    <xf numFmtId="2" fontId="38" fillId="2" borderId="0" xfId="0" applyNumberFormat="1" applyFont="1" applyFill="1"/>
    <xf numFmtId="2" fontId="38" fillId="0" borderId="0" xfId="0" applyNumberFormat="1" applyFont="1"/>
    <xf numFmtId="0" fontId="38" fillId="0" borderId="0" xfId="0" applyFont="1"/>
    <xf numFmtId="2" fontId="44" fillId="2" borderId="0" xfId="0" applyNumberFormat="1" applyFont="1" applyFill="1"/>
    <xf numFmtId="0" fontId="45" fillId="0" borderId="0" xfId="0" applyFont="1"/>
    <xf numFmtId="2" fontId="3" fillId="0" borderId="1" xfId="0" applyNumberFormat="1" applyFont="1" applyBorder="1" applyAlignment="1" applyProtection="1">
      <alignment horizontal="right" vertical="center" wrapText="1"/>
      <protection locked="0"/>
    </xf>
    <xf numFmtId="49" fontId="4" fillId="4" borderId="3" xfId="0" applyNumberFormat="1" applyFont="1" applyFill="1" applyBorder="1" applyAlignment="1" applyProtection="1">
      <alignment horizontal="center" wrapText="1"/>
      <protection locked="0"/>
    </xf>
    <xf numFmtId="49" fontId="11" fillId="3" borderId="1" xfId="0" applyNumberFormat="1" applyFont="1" applyFill="1" applyBorder="1" applyAlignment="1" applyProtection="1">
      <alignment horizontal="center" vertical="center" wrapText="1"/>
      <protection locked="0"/>
    </xf>
    <xf numFmtId="0" fontId="13" fillId="0" borderId="0" xfId="0" applyFont="1" applyAlignment="1"/>
    <xf numFmtId="0" fontId="13" fillId="0" borderId="3" xfId="0" applyFont="1" applyBorder="1" applyAlignment="1"/>
    <xf numFmtId="0" fontId="14" fillId="3" borderId="0" xfId="0" applyFont="1" applyFill="1" applyAlignment="1" applyProtection="1">
      <alignment horizontal="center"/>
      <protection locked="0"/>
    </xf>
    <xf numFmtId="0" fontId="23" fillId="0" borderId="3" xfId="0" applyFont="1" applyBorder="1" applyAlignment="1">
      <alignment horizontal="center"/>
    </xf>
    <xf numFmtId="0" fontId="14" fillId="0" borderId="0" xfId="0" applyFont="1"/>
    <xf numFmtId="0" fontId="46" fillId="0" borderId="1" xfId="0" applyFont="1" applyBorder="1" applyAlignment="1">
      <alignment vertical="center" wrapText="1"/>
    </xf>
    <xf numFmtId="0" fontId="46" fillId="0" borderId="1" xfId="0" applyFont="1" applyBorder="1" applyAlignment="1">
      <alignment horizontal="center" vertical="center" wrapText="1"/>
    </xf>
    <xf numFmtId="0" fontId="18" fillId="0" borderId="5" xfId="0" applyFont="1" applyBorder="1" applyAlignment="1">
      <alignment wrapText="1"/>
    </xf>
    <xf numFmtId="0" fontId="42" fillId="0" borderId="5" xfId="0" applyFont="1" applyBorder="1" applyAlignment="1">
      <alignment wrapText="1"/>
    </xf>
    <xf numFmtId="0" fontId="42" fillId="0" borderId="5" xfId="0" applyFont="1" applyBorder="1" applyAlignment="1">
      <alignment horizontal="center" wrapText="1"/>
    </xf>
    <xf numFmtId="0" fontId="47"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9" fillId="0" borderId="1" xfId="0" applyFont="1" applyBorder="1" applyAlignment="1">
      <alignment vertical="center" wrapText="1"/>
    </xf>
    <xf numFmtId="0" fontId="49" fillId="0" borderId="1" xfId="0" applyFont="1" applyBorder="1" applyAlignment="1">
      <alignment horizontal="center" vertical="center" wrapText="1"/>
    </xf>
    <xf numFmtId="0" fontId="50" fillId="0" borderId="1" xfId="0" applyFont="1" applyBorder="1" applyAlignment="1">
      <alignment vertical="center" wrapText="1"/>
    </xf>
    <xf numFmtId="0" fontId="51" fillId="0" borderId="1" xfId="0" applyFont="1" applyBorder="1" applyAlignment="1">
      <alignment vertical="center" wrapText="1"/>
    </xf>
    <xf numFmtId="2" fontId="3" fillId="0" borderId="1" xfId="0" applyNumberFormat="1" applyFont="1" applyBorder="1" applyAlignment="1" applyProtection="1">
      <alignment horizontal="right"/>
      <protection locked="0"/>
    </xf>
    <xf numFmtId="2" fontId="20" fillId="0" borderId="0" xfId="0" applyNumberFormat="1" applyFont="1" applyBorder="1" applyAlignment="1" applyProtection="1">
      <alignment horizontal="center" vertical="center" wrapText="1"/>
    </xf>
    <xf numFmtId="2" fontId="20" fillId="0" borderId="0" xfId="0" applyNumberFormat="1" applyFont="1" applyBorder="1" applyAlignment="1">
      <alignment horizontal="center" vertical="center" wrapText="1"/>
    </xf>
    <xf numFmtId="0" fontId="52" fillId="0" borderId="1" xfId="0" applyFont="1" applyBorder="1" applyAlignment="1">
      <alignment vertical="center" wrapText="1"/>
    </xf>
    <xf numFmtId="0" fontId="49" fillId="0" borderId="0" xfId="0" applyFont="1" applyBorder="1" applyAlignment="1">
      <alignment vertical="center" wrapText="1"/>
    </xf>
    <xf numFmtId="0" fontId="49" fillId="0" borderId="0" xfId="0" applyFont="1" applyBorder="1" applyAlignment="1">
      <alignment horizontal="center" vertical="center" wrapText="1"/>
    </xf>
    <xf numFmtId="2" fontId="20" fillId="0" borderId="6" xfId="0" applyNumberFormat="1" applyFont="1" applyBorder="1" applyAlignment="1">
      <alignment horizontal="center" vertical="center" wrapText="1"/>
    </xf>
    <xf numFmtId="2" fontId="20" fillId="0" borderId="6" xfId="0" applyNumberFormat="1" applyFont="1" applyBorder="1" applyAlignment="1" applyProtection="1">
      <alignment horizontal="center" vertical="center" wrapText="1"/>
    </xf>
    <xf numFmtId="0" fontId="0" fillId="0" borderId="0" xfId="0" applyBorder="1"/>
    <xf numFmtId="2" fontId="20" fillId="0" borderId="7" xfId="0" applyNumberFormat="1" applyFont="1" applyBorder="1" applyAlignment="1">
      <alignment horizontal="center" vertical="center" wrapText="1"/>
    </xf>
    <xf numFmtId="2" fontId="20" fillId="0" borderId="7" xfId="0" applyNumberFormat="1" applyFont="1" applyBorder="1" applyAlignment="1" applyProtection="1">
      <alignment horizontal="center" vertical="center" wrapText="1"/>
    </xf>
    <xf numFmtId="0" fontId="23" fillId="0" borderId="0" xfId="0" applyFont="1" applyBorder="1" applyAlignment="1">
      <alignment horizontal="center"/>
    </xf>
    <xf numFmtId="0" fontId="24" fillId="0" borderId="0" xfId="0" applyFont="1" applyBorder="1" applyAlignment="1">
      <alignment horizontal="center" vertical="top"/>
    </xf>
    <xf numFmtId="0" fontId="24" fillId="0" borderId="3" xfId="0" applyFont="1" applyBorder="1" applyAlignment="1">
      <alignment horizontal="center" vertical="top"/>
    </xf>
    <xf numFmtId="2" fontId="3" fillId="0" borderId="1" xfId="0" applyNumberFormat="1" applyFont="1" applyBorder="1" applyAlignment="1" applyProtection="1">
      <alignment horizontal="right" vertical="center"/>
      <protection locked="0"/>
    </xf>
    <xf numFmtId="0" fontId="21" fillId="0" borderId="0" xfId="0" applyFont="1" applyBorder="1" applyAlignment="1">
      <alignment wrapText="1"/>
    </xf>
    <xf numFmtId="0" fontId="21" fillId="0" borderId="0" xfId="0" applyFont="1" applyBorder="1" applyAlignment="1">
      <alignment horizontal="center" wrapText="1"/>
    </xf>
    <xf numFmtId="0" fontId="18" fillId="0" borderId="0" xfId="0" applyFont="1" applyBorder="1" applyAlignment="1">
      <alignment horizontal="center" wrapText="1"/>
    </xf>
    <xf numFmtId="2" fontId="20" fillId="0" borderId="0" xfId="0" applyNumberFormat="1" applyFont="1" applyBorder="1" applyAlignment="1">
      <alignment horizontal="center" vertical="top" wrapText="1"/>
    </xf>
    <xf numFmtId="2" fontId="20" fillId="0" borderId="0" xfId="0" applyNumberFormat="1" applyFont="1" applyBorder="1" applyAlignment="1">
      <alignment horizontal="right" vertical="center" wrapText="1"/>
    </xf>
    <xf numFmtId="0" fontId="16" fillId="2" borderId="0" xfId="0" applyFont="1" applyFill="1" applyBorder="1" applyAlignment="1" applyProtection="1">
      <alignment horizontal="right" vertical="center"/>
      <protection locked="0"/>
    </xf>
    <xf numFmtId="2" fontId="16" fillId="2" borderId="1" xfId="0" applyNumberFormat="1" applyFont="1" applyFill="1" applyBorder="1" applyAlignment="1" applyProtection="1">
      <alignment horizontal="right" vertical="center"/>
      <protection locked="0"/>
    </xf>
    <xf numFmtId="0" fontId="4" fillId="0" borderId="1" xfId="0" applyFont="1" applyBorder="1" applyAlignment="1">
      <alignment horizontal="center" vertical="center" wrapText="1"/>
    </xf>
    <xf numFmtId="0" fontId="4" fillId="0" borderId="1" xfId="0" applyFont="1" applyBorder="1"/>
    <xf numFmtId="2" fontId="3" fillId="2" borderId="1" xfId="0" applyNumberFormat="1" applyFont="1" applyFill="1" applyBorder="1" applyAlignment="1" applyProtection="1">
      <alignment horizontal="right" vertical="center"/>
      <protection locked="0"/>
    </xf>
    <xf numFmtId="2" fontId="3" fillId="2" borderId="1" xfId="0" applyNumberFormat="1" applyFont="1" applyFill="1" applyBorder="1" applyAlignment="1" applyProtection="1">
      <alignment horizontal="right" vertical="center"/>
    </xf>
    <xf numFmtId="0" fontId="16" fillId="0" borderId="0" xfId="0" applyFont="1" applyBorder="1" applyAlignment="1">
      <alignment horizontal="center" vertical="center"/>
    </xf>
    <xf numFmtId="2" fontId="20" fillId="0" borderId="0" xfId="0" applyNumberFormat="1" applyFont="1" applyBorder="1" applyAlignment="1" applyProtection="1">
      <alignment horizontal="center" vertical="top" wrapText="1"/>
    </xf>
    <xf numFmtId="2" fontId="3" fillId="0" borderId="1" xfId="0" applyNumberFormat="1" applyFont="1" applyBorder="1" applyAlignment="1" applyProtection="1">
      <alignment horizontal="right" vertical="center"/>
    </xf>
    <xf numFmtId="0" fontId="0" fillId="0" borderId="0" xfId="0" applyProtection="1"/>
    <xf numFmtId="0" fontId="46" fillId="0" borderId="0" xfId="0" applyFont="1" applyAlignment="1">
      <alignment vertical="center"/>
    </xf>
    <xf numFmtId="2" fontId="20" fillId="0" borderId="3" xfId="0" applyNumberFormat="1" applyFont="1" applyBorder="1" applyAlignment="1" applyProtection="1">
      <alignment horizontal="center" vertical="center" wrapText="1"/>
    </xf>
    <xf numFmtId="0" fontId="13" fillId="0" borderId="0" xfId="0" applyFont="1" applyAlignment="1">
      <alignment horizontal="center"/>
    </xf>
    <xf numFmtId="0" fontId="3" fillId="0" borderId="0" xfId="0" applyFont="1"/>
    <xf numFmtId="0" fontId="17" fillId="0" borderId="0" xfId="0" applyFont="1" applyBorder="1" applyAlignment="1">
      <alignment horizontal="center" vertical="center" wrapText="1"/>
    </xf>
    <xf numFmtId="0" fontId="59" fillId="0" borderId="0" xfId="0" applyFont="1"/>
    <xf numFmtId="0" fontId="3" fillId="0" borderId="0" xfId="0" applyFont="1" applyAlignment="1">
      <alignment horizontal="justify" vertical="top" wrapText="1"/>
    </xf>
    <xf numFmtId="2" fontId="4" fillId="0" borderId="1" xfId="0" applyNumberFormat="1" applyFont="1" applyBorder="1" applyAlignment="1" applyProtection="1">
      <alignment horizontal="right"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2" fontId="7" fillId="0" borderId="1" xfId="0" applyNumberFormat="1" applyFont="1" applyBorder="1" applyAlignment="1" applyProtection="1">
      <alignment horizontal="right" vertical="center" wrapText="1"/>
      <protection locked="0"/>
    </xf>
    <xf numFmtId="2" fontId="7" fillId="0" borderId="1" xfId="0" applyNumberFormat="1" applyFont="1" applyBorder="1" applyAlignment="1" applyProtection="1">
      <alignment horizontal="right" vertical="top" wrapText="1"/>
      <protection locked="0"/>
    </xf>
    <xf numFmtId="0" fontId="60" fillId="0" borderId="0" xfId="0" applyFont="1"/>
    <xf numFmtId="0" fontId="4" fillId="0" borderId="0" xfId="0" applyFont="1"/>
    <xf numFmtId="0" fontId="12" fillId="0" borderId="0" xfId="0" applyFont="1"/>
    <xf numFmtId="1" fontId="4" fillId="2" borderId="3" xfId="0" applyNumberFormat="1" applyFont="1" applyFill="1" applyBorder="1" applyAlignment="1" applyProtection="1">
      <alignment horizontal="center" wrapText="1"/>
    </xf>
    <xf numFmtId="0" fontId="61" fillId="0" borderId="0" xfId="0" applyFont="1" applyAlignment="1"/>
    <xf numFmtId="2" fontId="4" fillId="2" borderId="1" xfId="0" applyNumberFormat="1" applyFont="1" applyFill="1" applyBorder="1" applyAlignment="1" applyProtection="1">
      <alignment horizontal="right" vertical="center"/>
      <protection locked="0"/>
    </xf>
    <xf numFmtId="2" fontId="4" fillId="2" borderId="1" xfId="0" applyNumberFormat="1" applyFont="1" applyFill="1" applyBorder="1" applyAlignment="1" applyProtection="1">
      <alignment horizontal="right" vertical="center"/>
    </xf>
    <xf numFmtId="2" fontId="4" fillId="0" borderId="1" xfId="0" applyNumberFormat="1" applyFont="1" applyBorder="1" applyAlignment="1">
      <alignment horizontal="right" vertical="center" wrapText="1"/>
    </xf>
    <xf numFmtId="0" fontId="4" fillId="0" borderId="1" xfId="0" applyFont="1" applyBorder="1" applyAlignment="1">
      <alignment horizontal="right" vertical="center" wrapText="1"/>
    </xf>
    <xf numFmtId="0" fontId="7" fillId="0" borderId="1" xfId="0" applyFont="1" applyBorder="1" applyAlignment="1">
      <alignment horizontal="right" vertical="center" wrapText="1"/>
    </xf>
    <xf numFmtId="0" fontId="20" fillId="0" borderId="1" xfId="0" applyFont="1" applyBorder="1" applyAlignment="1">
      <alignment horizontal="right" vertical="center" wrapText="1"/>
    </xf>
    <xf numFmtId="0" fontId="46" fillId="0" borderId="1" xfId="0" applyFont="1" applyBorder="1" applyAlignment="1">
      <alignment horizontal="right" vertical="center" wrapText="1"/>
    </xf>
    <xf numFmtId="2" fontId="41" fillId="0" borderId="1" xfId="0" applyNumberFormat="1" applyFont="1" applyBorder="1" applyAlignment="1" applyProtection="1">
      <alignment horizontal="right" vertical="center" wrapText="1"/>
    </xf>
    <xf numFmtId="0" fontId="41" fillId="0" borderId="1" xfId="0" applyFont="1" applyBorder="1" applyAlignment="1">
      <alignment horizontal="right" vertical="center" wrapText="1"/>
    </xf>
    <xf numFmtId="2" fontId="4" fillId="0" borderId="1" xfId="0" applyNumberFormat="1" applyFont="1" applyBorder="1" applyAlignment="1" applyProtection="1">
      <alignment horizontal="right" vertical="center"/>
    </xf>
    <xf numFmtId="2" fontId="7" fillId="2" borderId="1" xfId="0" applyNumberFormat="1" applyFont="1" applyFill="1" applyBorder="1" applyAlignment="1" applyProtection="1">
      <alignment horizontal="right" vertical="center"/>
      <protection locked="0"/>
    </xf>
    <xf numFmtId="2" fontId="7" fillId="2" borderId="1" xfId="0" applyNumberFormat="1" applyFont="1" applyFill="1" applyBorder="1" applyAlignment="1" applyProtection="1">
      <alignment horizontal="right" vertical="center"/>
    </xf>
    <xf numFmtId="2" fontId="7" fillId="0" borderId="1" xfId="0" applyNumberFormat="1" applyFont="1" applyBorder="1" applyAlignment="1" applyProtection="1">
      <alignment horizontal="right" vertical="center"/>
      <protection locked="0"/>
    </xf>
    <xf numFmtId="2" fontId="7" fillId="0" borderId="1" xfId="0" applyNumberFormat="1" applyFont="1" applyBorder="1" applyAlignment="1" applyProtection="1">
      <alignment horizontal="right" vertical="center"/>
    </xf>
    <xf numFmtId="2" fontId="41" fillId="2" borderId="1" xfId="0" applyNumberFormat="1" applyFont="1" applyFill="1" applyBorder="1" applyAlignment="1" applyProtection="1">
      <alignment horizontal="right" vertical="center"/>
    </xf>
    <xf numFmtId="2" fontId="4" fillId="2" borderId="7" xfId="0" applyNumberFormat="1" applyFont="1" applyFill="1" applyBorder="1" applyAlignment="1" applyProtection="1">
      <alignment horizontal="right" vertical="center"/>
    </xf>
    <xf numFmtId="2" fontId="3" fillId="2" borderId="7" xfId="0" applyNumberFormat="1" applyFont="1" applyFill="1" applyBorder="1" applyAlignment="1" applyProtection="1">
      <alignment horizontal="right" vertical="center"/>
      <protection locked="0"/>
    </xf>
    <xf numFmtId="2" fontId="41" fillId="0" borderId="1" xfId="0" applyNumberFormat="1" applyFont="1" applyBorder="1" applyAlignment="1" applyProtection="1">
      <alignment horizontal="right" vertical="center"/>
    </xf>
    <xf numFmtId="2" fontId="3" fillId="2" borderId="7" xfId="0" applyNumberFormat="1" applyFont="1" applyFill="1" applyBorder="1" applyAlignment="1" applyProtection="1">
      <alignment horizontal="right" vertical="center"/>
    </xf>
    <xf numFmtId="0" fontId="18" fillId="0" borderId="5" xfId="0" applyFont="1" applyBorder="1" applyAlignment="1">
      <alignment horizontal="right" vertical="center" wrapText="1"/>
    </xf>
    <xf numFmtId="0" fontId="42" fillId="0" borderId="5" xfId="0" applyFont="1" applyBorder="1" applyAlignment="1">
      <alignment horizontal="right" vertical="center" wrapText="1"/>
    </xf>
    <xf numFmtId="0" fontId="62" fillId="0" borderId="0" xfId="0" applyFont="1"/>
    <xf numFmtId="49" fontId="14" fillId="2" borderId="0" xfId="0" applyNumberFormat="1" applyFont="1" applyFill="1" applyBorder="1" applyProtection="1">
      <protection locked="0"/>
    </xf>
    <xf numFmtId="0" fontId="13" fillId="0" borderId="0" xfId="0" applyFont="1"/>
    <xf numFmtId="49" fontId="14" fillId="3" borderId="0" xfId="0" applyNumberFormat="1" applyFont="1" applyFill="1" applyAlignment="1" applyProtection="1">
      <alignment horizontal="right"/>
      <protection locked="0"/>
    </xf>
    <xf numFmtId="0" fontId="10" fillId="0" borderId="0" xfId="0" applyFont="1"/>
    <xf numFmtId="49" fontId="28" fillId="0" borderId="1" xfId="0" applyNumberFormat="1" applyFont="1" applyBorder="1" applyAlignment="1">
      <alignment horizontal="center" wrapText="1"/>
    </xf>
    <xf numFmtId="0" fontId="28" fillId="0" borderId="1" xfId="0" applyFont="1" applyBorder="1" applyAlignment="1">
      <alignment horizontal="center" wrapText="1"/>
    </xf>
    <xf numFmtId="0" fontId="12" fillId="0" borderId="0" xfId="0" applyFont="1" applyBorder="1" applyAlignment="1">
      <alignment horizontal="left" vertical="center" wrapText="1"/>
    </xf>
    <xf numFmtId="0" fontId="12" fillId="0" borderId="0" xfId="0" applyFont="1" applyBorder="1" applyAlignment="1"/>
    <xf numFmtId="0" fontId="12" fillId="0" borderId="0" xfId="0" applyFont="1" applyBorder="1"/>
    <xf numFmtId="1" fontId="54" fillId="0" borderId="3" xfId="0" applyNumberFormat="1" applyFont="1" applyBorder="1" applyAlignment="1">
      <alignment horizontal="center"/>
    </xf>
    <xf numFmtId="49" fontId="54" fillId="0" borderId="3" xfId="0" applyNumberFormat="1" applyFont="1" applyBorder="1" applyAlignment="1">
      <alignment horizontal="center"/>
    </xf>
    <xf numFmtId="0" fontId="2" fillId="0" borderId="0" xfId="0" applyFont="1" applyAlignment="1"/>
    <xf numFmtId="2" fontId="4" fillId="0" borderId="1" xfId="0" applyNumberFormat="1" applyFont="1" applyBorder="1" applyAlignment="1" applyProtection="1">
      <alignment horizontal="right" vertical="center" wrapText="1"/>
      <protection locked="0"/>
    </xf>
    <xf numFmtId="1" fontId="4" fillId="4" borderId="4" xfId="0" applyNumberFormat="1" applyFont="1" applyFill="1" applyBorder="1" applyAlignment="1" applyProtection="1">
      <alignment horizontal="center" wrapText="1"/>
    </xf>
    <xf numFmtId="1" fontId="18" fillId="2" borderId="3" xfId="0" applyNumberFormat="1" applyFont="1" applyFill="1" applyBorder="1" applyAlignment="1" applyProtection="1">
      <alignment horizontal="center" vertical="top" wrapText="1"/>
    </xf>
    <xf numFmtId="1" fontId="4" fillId="2" borderId="4" xfId="0" applyNumberFormat="1" applyFont="1" applyFill="1" applyBorder="1" applyAlignment="1" applyProtection="1">
      <alignment horizontal="center" wrapText="1"/>
    </xf>
    <xf numFmtId="0" fontId="3" fillId="0" borderId="0" xfId="0" applyFont="1" applyAlignment="1">
      <alignment horizontal="center"/>
    </xf>
    <xf numFmtId="49" fontId="3" fillId="0" borderId="1" xfId="0" applyNumberFormat="1" applyFont="1" applyBorder="1" applyAlignment="1">
      <alignment horizontal="center" wrapText="1"/>
    </xf>
    <xf numFmtId="0" fontId="3" fillId="0" borderId="1" xfId="0" applyFont="1" applyBorder="1" applyAlignment="1">
      <alignment horizontal="center" wrapText="1"/>
    </xf>
    <xf numFmtId="0" fontId="7" fillId="0" borderId="1" xfId="0" applyFont="1" applyBorder="1" applyAlignment="1">
      <alignment horizontal="center" wrapText="1"/>
    </xf>
    <xf numFmtId="0" fontId="3" fillId="0" borderId="0" xfId="0" applyFont="1" applyBorder="1" applyAlignment="1">
      <alignment vertical="center" wrapText="1"/>
    </xf>
    <xf numFmtId="0" fontId="7" fillId="0" borderId="1" xfId="0" applyFont="1" applyBorder="1"/>
    <xf numFmtId="0" fontId="3" fillId="0" borderId="1" xfId="0" applyFont="1" applyBorder="1" applyAlignment="1">
      <alignment horizontal="right"/>
    </xf>
    <xf numFmtId="0" fontId="64" fillId="0" borderId="1" xfId="0" applyFont="1" applyBorder="1" applyAlignment="1">
      <alignment horizontal="center" vertical="center" wrapText="1"/>
    </xf>
    <xf numFmtId="0" fontId="65" fillId="0" borderId="1" xfId="0" applyFont="1" applyBorder="1" applyAlignment="1">
      <alignment horizontal="center" vertical="center" wrapText="1"/>
    </xf>
    <xf numFmtId="0" fontId="66" fillId="0" borderId="1" xfId="0" applyFont="1" applyBorder="1" applyAlignment="1">
      <alignment horizontal="center" vertical="center" wrapText="1"/>
    </xf>
    <xf numFmtId="0" fontId="65" fillId="0" borderId="1" xfId="0" applyFont="1" applyBorder="1" applyAlignment="1">
      <alignment vertical="center" wrapText="1"/>
    </xf>
    <xf numFmtId="0" fontId="67" fillId="0" borderId="1" xfId="0" applyFont="1" applyBorder="1" applyAlignment="1">
      <alignment vertical="center" wrapText="1"/>
    </xf>
    <xf numFmtId="0" fontId="67" fillId="0" borderId="1" xfId="0" applyFont="1" applyBorder="1" applyAlignment="1">
      <alignment horizontal="justify" vertical="center" wrapText="1"/>
    </xf>
    <xf numFmtId="0" fontId="65" fillId="0" borderId="1" xfId="0" applyFont="1" applyBorder="1" applyAlignment="1">
      <alignment horizontal="justify" vertical="center" wrapText="1"/>
    </xf>
    <xf numFmtId="0" fontId="0" fillId="0" borderId="1" xfId="0" applyBorder="1" applyAlignment="1">
      <alignment vertical="top" wrapText="1"/>
    </xf>
    <xf numFmtId="2" fontId="68" fillId="5" borderId="0" xfId="0" applyNumberFormat="1" applyFont="1" applyFill="1" applyProtection="1"/>
    <xf numFmtId="0" fontId="15" fillId="5" borderId="0" xfId="0" applyFont="1" applyFill="1"/>
    <xf numFmtId="1" fontId="18" fillId="2" borderId="3" xfId="0" applyNumberFormat="1" applyFont="1" applyFill="1" applyBorder="1" applyAlignment="1" applyProtection="1">
      <alignment horizontal="center" wrapText="1"/>
    </xf>
    <xf numFmtId="0" fontId="3" fillId="0" borderId="0" xfId="0" applyFont="1" applyAlignment="1" applyProtection="1">
      <alignment horizontal="justify" vertical="top" wrapText="1"/>
      <protection locked="0"/>
    </xf>
    <xf numFmtId="0" fontId="3" fillId="0" borderId="0" xfId="0" applyFont="1" applyAlignment="1">
      <alignment vertical="center"/>
    </xf>
    <xf numFmtId="0" fontId="13" fillId="0" borderId="0" xfId="0" applyFont="1" applyAlignment="1" applyProtection="1">
      <alignment horizontal="right"/>
      <protection locked="0"/>
    </xf>
    <xf numFmtId="0" fontId="3" fillId="0" borderId="0" xfId="0" applyFont="1" applyAlignment="1" applyProtection="1">
      <alignment horizontal="center"/>
      <protection locked="0"/>
    </xf>
    <xf numFmtId="2" fontId="18" fillId="0" borderId="0" xfId="0" applyNumberFormat="1" applyFont="1" applyAlignment="1" applyProtection="1">
      <alignment horizontal="left" vertical="top" wrapText="1"/>
      <protection locked="0"/>
    </xf>
    <xf numFmtId="0" fontId="58" fillId="0" borderId="0" xfId="0" applyFont="1"/>
    <xf numFmtId="0" fontId="68" fillId="0" borderId="0" xfId="0" applyFont="1" applyAlignment="1">
      <alignment horizontal="center" wrapText="1"/>
    </xf>
    <xf numFmtId="0" fontId="0" fillId="0" borderId="0" xfId="0" applyAlignment="1">
      <alignment wrapText="1"/>
    </xf>
    <xf numFmtId="0" fontId="61" fillId="0" borderId="0" xfId="0" applyFont="1" applyAlignment="1">
      <alignment horizontal="center" wrapText="1"/>
    </xf>
    <xf numFmtId="2" fontId="0" fillId="0" borderId="0" xfId="0" applyNumberFormat="1" applyAlignment="1">
      <alignment horizontal="right"/>
    </xf>
    <xf numFmtId="0" fontId="0" fillId="0" borderId="0" xfId="0" applyAlignment="1">
      <alignment horizontal="right"/>
    </xf>
    <xf numFmtId="0" fontId="0" fillId="3" borderId="0" xfId="0" applyFill="1"/>
    <xf numFmtId="1" fontId="29" fillId="2" borderId="3" xfId="0" applyNumberFormat="1" applyFont="1" applyFill="1" applyBorder="1" applyAlignment="1" applyProtection="1">
      <alignment horizontal="center" vertical="top" wrapText="1"/>
    </xf>
    <xf numFmtId="1" fontId="24" fillId="2" borderId="4" xfId="0" applyNumberFormat="1" applyFont="1" applyFill="1" applyBorder="1" applyAlignment="1" applyProtection="1">
      <alignment horizontal="center" wrapText="1"/>
    </xf>
    <xf numFmtId="0" fontId="4" fillId="0" borderId="0" xfId="0" applyFont="1" applyAlignment="1">
      <alignment horizontal="left" vertical="top" wrapText="1"/>
    </xf>
    <xf numFmtId="0" fontId="16" fillId="0" borderId="0" xfId="0" applyFont="1" applyBorder="1"/>
    <xf numFmtId="0" fontId="75" fillId="0" borderId="1" xfId="0" applyFont="1" applyBorder="1" applyAlignment="1">
      <alignment horizontal="center" vertical="top" wrapText="1"/>
    </xf>
    <xf numFmtId="0" fontId="68" fillId="0" borderId="0" xfId="0" applyFont="1"/>
    <xf numFmtId="0" fontId="61" fillId="0" borderId="0" xfId="0" applyFont="1"/>
    <xf numFmtId="0" fontId="4" fillId="0" borderId="0" xfId="0" applyFont="1" applyAlignment="1">
      <alignment wrapText="1"/>
    </xf>
    <xf numFmtId="0" fontId="3" fillId="0" borderId="0" xfId="0" applyFont="1" applyAlignment="1"/>
    <xf numFmtId="0" fontId="3" fillId="0" borderId="0" xfId="0" applyFont="1" applyBorder="1"/>
    <xf numFmtId="0" fontId="4" fillId="0" borderId="0" xfId="0" applyFont="1" applyAlignment="1">
      <alignment horizontal="left" wrapText="1"/>
    </xf>
    <xf numFmtId="0" fontId="68" fillId="0" borderId="0" xfId="0" applyFont="1" applyAlignment="1">
      <alignment horizontal="center"/>
    </xf>
    <xf numFmtId="0" fontId="70" fillId="0" borderId="0" xfId="0" applyFont="1"/>
    <xf numFmtId="0" fontId="13" fillId="0" borderId="0" xfId="0" applyNumberFormat="1" applyFont="1" applyAlignment="1" applyProtection="1">
      <alignment horizontal="center"/>
      <protection locked="0"/>
    </xf>
    <xf numFmtId="0" fontId="11" fillId="0" borderId="0" xfId="0" applyFont="1" applyBorder="1" applyAlignment="1">
      <alignment wrapText="1"/>
    </xf>
    <xf numFmtId="0" fontId="4" fillId="0" borderId="0" xfId="0" applyFont="1" applyBorder="1" applyAlignment="1">
      <alignment wrapText="1"/>
    </xf>
    <xf numFmtId="2" fontId="22" fillId="0" borderId="0" xfId="0" applyNumberFormat="1" applyFont="1" applyFill="1" applyBorder="1" applyAlignment="1" applyProtection="1">
      <alignment vertical="top"/>
      <protection locked="0"/>
    </xf>
    <xf numFmtId="0" fontId="68" fillId="0" borderId="0" xfId="0" applyFont="1" applyAlignment="1">
      <alignment horizontal="left"/>
    </xf>
    <xf numFmtId="0" fontId="12" fillId="0" borderId="3" xfId="0" applyFont="1" applyBorder="1" applyAlignment="1"/>
    <xf numFmtId="2" fontId="2" fillId="0" borderId="0" xfId="0" applyNumberFormat="1" applyFont="1" applyFill="1" applyBorder="1" applyAlignment="1" applyProtection="1">
      <alignment horizontal="left" vertical="top"/>
      <protection locked="0"/>
    </xf>
    <xf numFmtId="0" fontId="68" fillId="0" borderId="0" xfId="0" applyFont="1" applyAlignment="1"/>
    <xf numFmtId="0" fontId="3" fillId="0" borderId="0" xfId="0" applyFont="1" applyAlignment="1" applyProtection="1">
      <alignment horizontal="justify" wrapText="1"/>
      <protection locked="0"/>
    </xf>
    <xf numFmtId="0" fontId="3" fillId="0" borderId="0" xfId="0" applyFont="1" applyBorder="1" applyAlignment="1"/>
    <xf numFmtId="0" fontId="3" fillId="0" borderId="0" xfId="0" applyFont="1" applyAlignment="1">
      <alignment horizontal="justify" wrapText="1"/>
    </xf>
    <xf numFmtId="0" fontId="68" fillId="0" borderId="0" xfId="0" applyFont="1" applyAlignment="1">
      <alignment horizontal="center" vertical="center"/>
    </xf>
    <xf numFmtId="0" fontId="83" fillId="0" borderId="0" xfId="0" applyFont="1"/>
    <xf numFmtId="0" fontId="26" fillId="0" borderId="0" xfId="0" applyFont="1"/>
    <xf numFmtId="0" fontId="7" fillId="0" borderId="0" xfId="0" applyFont="1"/>
    <xf numFmtId="0" fontId="79" fillId="0" borderId="0" xfId="0" applyFont="1" applyAlignment="1" applyProtection="1">
      <alignment vertical="top" wrapText="1"/>
      <protection locked="0"/>
    </xf>
    <xf numFmtId="0" fontId="79" fillId="0" borderId="0" xfId="0" applyFont="1" applyAlignment="1" applyProtection="1">
      <alignment horizontal="left" vertical="top" wrapText="1"/>
      <protection locked="0"/>
    </xf>
    <xf numFmtId="0" fontId="7" fillId="0" borderId="0" xfId="0" applyFont="1" applyAlignment="1"/>
    <xf numFmtId="2" fontId="68" fillId="0" borderId="0" xfId="0" applyNumberFormat="1" applyFont="1" applyAlignment="1">
      <alignment horizontal="right"/>
    </xf>
    <xf numFmtId="2" fontId="14" fillId="0" borderId="0" xfId="0" applyNumberFormat="1" applyFont="1"/>
    <xf numFmtId="2" fontId="13" fillId="0" borderId="0" xfId="0" applyNumberFormat="1" applyFont="1" applyProtection="1">
      <protection locked="0"/>
    </xf>
    <xf numFmtId="0" fontId="88" fillId="0" borderId="0" xfId="0" applyFont="1"/>
    <xf numFmtId="0" fontId="89" fillId="0" borderId="0" xfId="0" applyFont="1"/>
    <xf numFmtId="0" fontId="90" fillId="0" borderId="0" xfId="0" applyFont="1" applyAlignment="1">
      <alignment horizontal="right" vertical="center" wrapText="1"/>
    </xf>
    <xf numFmtId="0" fontId="90" fillId="0" borderId="0" xfId="0" applyFont="1" applyBorder="1" applyAlignment="1">
      <alignment vertical="center" wrapText="1"/>
    </xf>
    <xf numFmtId="0" fontId="91" fillId="0" borderId="0" xfId="0" applyFont="1" applyBorder="1" applyAlignment="1">
      <alignment vertical="center" wrapText="1"/>
    </xf>
    <xf numFmtId="0" fontId="94" fillId="0" borderId="0" xfId="0" applyFont="1"/>
    <xf numFmtId="0" fontId="11" fillId="0" borderId="1" xfId="0" applyFont="1" applyBorder="1" applyAlignment="1">
      <alignment horizontal="center" wrapText="1"/>
    </xf>
    <xf numFmtId="49" fontId="11" fillId="0" borderId="1" xfId="0" applyNumberFormat="1" applyFont="1" applyBorder="1" applyAlignment="1">
      <alignment horizontal="center" wrapText="1"/>
    </xf>
    <xf numFmtId="0" fontId="91" fillId="0" borderId="0" xfId="0" applyFont="1" applyAlignment="1">
      <alignment vertical="center" wrapText="1"/>
    </xf>
    <xf numFmtId="0" fontId="15" fillId="0" borderId="0" xfId="0" applyFont="1" applyProtection="1">
      <protection hidden="1"/>
    </xf>
    <xf numFmtId="0" fontId="16" fillId="0" borderId="0" xfId="0" applyFont="1" applyProtection="1">
      <protection hidden="1"/>
    </xf>
    <xf numFmtId="0" fontId="18" fillId="0" borderId="0" xfId="0" applyFont="1" applyAlignment="1" applyProtection="1">
      <alignment wrapText="1"/>
      <protection hidden="1"/>
    </xf>
    <xf numFmtId="0" fontId="16" fillId="0" borderId="0" xfId="0" applyFont="1" applyAlignment="1" applyProtection="1">
      <protection hidden="1"/>
    </xf>
    <xf numFmtId="0" fontId="18" fillId="0" borderId="0" xfId="0" applyFont="1" applyAlignment="1" applyProtection="1">
      <alignment horizontal="left" vertical="top" wrapText="1"/>
      <protection hidden="1"/>
    </xf>
    <xf numFmtId="1" fontId="18" fillId="2" borderId="3" xfId="0" applyNumberFormat="1" applyFont="1" applyFill="1" applyBorder="1" applyAlignment="1" applyProtection="1">
      <alignment horizontal="center" wrapText="1"/>
      <protection hidden="1"/>
    </xf>
    <xf numFmtId="1" fontId="4" fillId="2" borderId="4" xfId="0" applyNumberFormat="1" applyFont="1" applyFill="1" applyBorder="1" applyAlignment="1" applyProtection="1">
      <alignment horizontal="center" wrapText="1"/>
      <protection hidden="1"/>
    </xf>
    <xf numFmtId="49" fontId="19" fillId="2" borderId="3" xfId="0" applyNumberFormat="1" applyFont="1" applyFill="1" applyBorder="1" applyAlignment="1" applyProtection="1">
      <alignment horizontal="right" wrapText="1"/>
      <protection hidden="1"/>
    </xf>
    <xf numFmtId="0" fontId="3" fillId="0" borderId="0" xfId="0" applyFont="1" applyAlignment="1" applyProtection="1">
      <alignment horizontal="justify" vertical="top" wrapText="1"/>
      <protection locked="0" hidden="1"/>
    </xf>
    <xf numFmtId="0" fontId="16" fillId="0" borderId="0" xfId="0" applyFont="1" applyAlignment="1" applyProtection="1">
      <alignment horizontal="justify" vertical="top" wrapText="1"/>
      <protection hidden="1"/>
    </xf>
    <xf numFmtId="0" fontId="16" fillId="0" borderId="0" xfId="0" applyFont="1" applyAlignment="1" applyProtection="1">
      <alignment wrapText="1"/>
      <protection hidden="1"/>
    </xf>
    <xf numFmtId="0" fontId="16" fillId="0" borderId="0" xfId="0" applyFont="1" applyBorder="1" applyAlignment="1" applyProtection="1">
      <alignment wrapText="1"/>
      <protection hidden="1"/>
    </xf>
    <xf numFmtId="0" fontId="23" fillId="0" borderId="0" xfId="0" applyFont="1" applyProtection="1">
      <protection hidden="1"/>
    </xf>
    <xf numFmtId="49" fontId="19" fillId="2" borderId="3" xfId="0" applyNumberFormat="1" applyFont="1" applyFill="1" applyBorder="1" applyAlignment="1" applyProtection="1">
      <alignment horizontal="center" wrapText="1"/>
      <protection hidden="1"/>
    </xf>
    <xf numFmtId="0" fontId="96" fillId="0" borderId="0" xfId="0" applyFont="1" applyBorder="1" applyAlignment="1" applyProtection="1">
      <alignment vertical="center" wrapText="1"/>
    </xf>
    <xf numFmtId="0" fontId="96" fillId="0" borderId="0" xfId="0" applyFont="1" applyAlignment="1" applyProtection="1">
      <alignment vertical="center" wrapText="1"/>
    </xf>
    <xf numFmtId="0" fontId="90" fillId="0" borderId="0" xfId="0" applyFont="1" applyBorder="1" applyAlignment="1" applyProtection="1">
      <alignment vertical="center" wrapText="1"/>
    </xf>
    <xf numFmtId="0" fontId="23" fillId="2" borderId="3" xfId="0" applyFont="1" applyFill="1" applyBorder="1" applyAlignment="1" applyProtection="1"/>
    <xf numFmtId="0" fontId="24" fillId="0" borderId="2" xfId="0" applyFont="1" applyBorder="1" applyAlignment="1" applyProtection="1">
      <alignment horizontal="center" vertical="top"/>
    </xf>
    <xf numFmtId="0" fontId="23" fillId="0" borderId="3" xfId="0" applyFont="1" applyBorder="1" applyAlignment="1" applyProtection="1"/>
    <xf numFmtId="0" fontId="15" fillId="0" borderId="0" xfId="0" applyFont="1" applyProtection="1"/>
    <xf numFmtId="0" fontId="15" fillId="0" borderId="0" xfId="0" applyFont="1" applyAlignment="1" applyProtection="1">
      <alignment horizontal="left"/>
    </xf>
    <xf numFmtId="0" fontId="2" fillId="0" borderId="0" xfId="0" applyFont="1" applyAlignment="1">
      <alignment vertical="top" wrapText="1"/>
    </xf>
    <xf numFmtId="0" fontId="4" fillId="0" borderId="0" xfId="0" applyFont="1" applyAlignment="1">
      <alignment vertical="top" wrapText="1"/>
    </xf>
    <xf numFmtId="0" fontId="97" fillId="0" borderId="0" xfId="0" applyFont="1"/>
    <xf numFmtId="0" fontId="99" fillId="0" borderId="0" xfId="0" applyFont="1" applyProtection="1">
      <protection hidden="1"/>
    </xf>
    <xf numFmtId="0" fontId="79" fillId="0" borderId="0" xfId="0" applyFont="1" applyBorder="1" applyAlignment="1">
      <alignment wrapText="1"/>
    </xf>
    <xf numFmtId="0" fontId="88" fillId="0" borderId="0" xfId="0" applyFont="1" applyBorder="1"/>
    <xf numFmtId="49" fontId="11" fillId="0" borderId="0" xfId="0" applyNumberFormat="1" applyFont="1" applyBorder="1" applyAlignment="1">
      <alignment wrapText="1"/>
    </xf>
    <xf numFmtId="2" fontId="79" fillId="0" borderId="0" xfId="0" applyNumberFormat="1" applyFont="1" applyBorder="1" applyAlignment="1">
      <alignment horizontal="center" wrapText="1"/>
    </xf>
    <xf numFmtId="0" fontId="17" fillId="3" borderId="5" xfId="0" applyFont="1" applyFill="1" applyBorder="1" applyAlignment="1" applyProtection="1">
      <alignment horizontal="center" vertical="center" wrapText="1"/>
      <protection locked="0"/>
    </xf>
    <xf numFmtId="0" fontId="14" fillId="0" borderId="0" xfId="0" applyFont="1" applyBorder="1" applyAlignment="1"/>
    <xf numFmtId="0" fontId="24" fillId="0" borderId="0" xfId="0" applyFont="1" applyBorder="1" applyAlignment="1">
      <alignment vertical="top"/>
    </xf>
    <xf numFmtId="2" fontId="2" fillId="0" borderId="0" xfId="0" applyNumberFormat="1" applyFont="1" applyFill="1" applyBorder="1" applyAlignment="1" applyProtection="1">
      <alignment vertical="top"/>
      <protection locked="0"/>
    </xf>
    <xf numFmtId="0" fontId="14" fillId="0" borderId="0" xfId="0" applyFont="1" applyBorder="1"/>
    <xf numFmtId="0" fontId="24" fillId="0" borderId="0" xfId="0" applyFont="1" applyBorder="1" applyAlignment="1">
      <alignment horizontal="left" wrapText="1"/>
    </xf>
    <xf numFmtId="0" fontId="89" fillId="0" borderId="0" xfId="0" applyFont="1" applyBorder="1"/>
    <xf numFmtId="0" fontId="103" fillId="0" borderId="0" xfId="0" applyFont="1"/>
    <xf numFmtId="0" fontId="88" fillId="0" borderId="0" xfId="0" applyFont="1" applyAlignment="1">
      <alignment horizontal="center"/>
    </xf>
    <xf numFmtId="0" fontId="88" fillId="0" borderId="0" xfId="0" applyFont="1" applyProtection="1">
      <protection locked="0"/>
    </xf>
    <xf numFmtId="14" fontId="88" fillId="0" borderId="0" xfId="0" applyNumberFormat="1" applyFont="1"/>
    <xf numFmtId="0" fontId="104" fillId="0" borderId="0" xfId="0" applyFont="1" applyAlignment="1">
      <alignment horizontal="center" vertical="center" wrapText="1"/>
    </xf>
    <xf numFmtId="0" fontId="94" fillId="0" borderId="0" xfId="0" applyFont="1" applyAlignment="1">
      <alignment horizontal="center" vertical="center" wrapText="1"/>
    </xf>
    <xf numFmtId="0" fontId="91" fillId="0" borderId="0" xfId="0" applyFont="1" applyAlignment="1">
      <alignment horizontal="justify"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104" fillId="0" borderId="0" xfId="0" applyFont="1" applyBorder="1" applyAlignment="1">
      <alignment vertical="center" wrapText="1"/>
    </xf>
    <xf numFmtId="0" fontId="95" fillId="0" borderId="3" xfId="0" applyFont="1" applyBorder="1" applyAlignment="1">
      <alignment horizontal="justify" vertical="center" wrapText="1"/>
    </xf>
    <xf numFmtId="0" fontId="88" fillId="0" borderId="0" xfId="0" applyFont="1" applyAlignment="1"/>
    <xf numFmtId="0" fontId="88" fillId="0" borderId="0" xfId="0" applyFont="1" applyAlignment="1">
      <alignment wrapText="1"/>
    </xf>
    <xf numFmtId="0" fontId="88" fillId="0" borderId="1" xfId="0" applyFont="1" applyBorder="1" applyAlignment="1">
      <alignment wrapText="1"/>
    </xf>
    <xf numFmtId="0" fontId="88" fillId="0" borderId="1" xfId="0" applyFont="1" applyBorder="1" applyAlignment="1">
      <alignment vertical="center" wrapText="1"/>
    </xf>
    <xf numFmtId="0" fontId="105" fillId="0" borderId="0" xfId="0" applyFont="1" applyAlignment="1">
      <alignment wrapText="1"/>
    </xf>
    <xf numFmtId="1" fontId="88" fillId="0" borderId="0" xfId="0" applyNumberFormat="1" applyFont="1"/>
    <xf numFmtId="2" fontId="88" fillId="0" borderId="3" xfId="0" applyNumberFormat="1" applyFont="1" applyBorder="1" applyAlignment="1">
      <alignment horizontal="center" vertical="center" wrapText="1"/>
    </xf>
    <xf numFmtId="0" fontId="94" fillId="0" borderId="0" xfId="0" applyFont="1" applyAlignment="1">
      <alignment horizontal="left"/>
    </xf>
    <xf numFmtId="0" fontId="106" fillId="0" borderId="0" xfId="0" applyFont="1" applyAlignment="1">
      <alignment vertical="center" wrapText="1"/>
    </xf>
    <xf numFmtId="0" fontId="95" fillId="0" borderId="0" xfId="0" applyFont="1" applyAlignment="1">
      <alignment horizontal="right"/>
    </xf>
    <xf numFmtId="0" fontId="94" fillId="0" borderId="0" xfId="0" applyFont="1" applyAlignment="1"/>
    <xf numFmtId="0" fontId="14" fillId="0" borderId="3" xfId="0" applyFont="1" applyBorder="1" applyAlignment="1">
      <alignment horizontal="right"/>
    </xf>
    <xf numFmtId="0" fontId="24" fillId="0" borderId="0" xfId="0" applyFont="1" applyBorder="1" applyAlignment="1">
      <alignment horizontal="left" vertical="top"/>
    </xf>
    <xf numFmtId="0" fontId="104" fillId="0" borderId="0" xfId="0" applyFont="1" applyAlignment="1">
      <alignment vertical="center" wrapText="1"/>
    </xf>
    <xf numFmtId="0" fontId="94" fillId="0" borderId="0" xfId="0" applyFont="1" applyAlignment="1">
      <alignment vertical="center" wrapText="1"/>
    </xf>
    <xf numFmtId="0" fontId="103" fillId="0" borderId="0" xfId="0" applyFont="1" applyAlignment="1">
      <alignment vertical="center" wrapText="1"/>
    </xf>
    <xf numFmtId="0" fontId="94" fillId="0" borderId="0" xfId="0" applyFont="1" applyBorder="1" applyAlignment="1">
      <alignment vertical="center" wrapText="1"/>
    </xf>
    <xf numFmtId="0" fontId="108" fillId="0" borderId="0" xfId="0" applyFont="1" applyAlignment="1">
      <alignment vertical="center" wrapText="1"/>
    </xf>
    <xf numFmtId="0" fontId="88" fillId="0" borderId="0" xfId="0" applyFont="1" applyBorder="1" applyAlignment="1">
      <alignment horizontal="left"/>
    </xf>
    <xf numFmtId="0" fontId="4" fillId="2" borderId="4" xfId="0" applyNumberFormat="1" applyFont="1" applyFill="1" applyBorder="1" applyAlignment="1" applyProtection="1">
      <alignment horizontal="center" wrapText="1"/>
    </xf>
    <xf numFmtId="0" fontId="88" fillId="0" borderId="0" xfId="0" applyFont="1" applyAlignment="1">
      <alignment horizontal="left"/>
    </xf>
    <xf numFmtId="0" fontId="13" fillId="0" borderId="0" xfId="0" applyFont="1" applyAlignment="1">
      <alignment wrapText="1"/>
    </xf>
    <xf numFmtId="0" fontId="27" fillId="0" borderId="0" xfId="0" applyFont="1" applyBorder="1" applyAlignment="1"/>
    <xf numFmtId="0" fontId="13" fillId="0" borderId="0" xfId="0" applyFont="1" applyBorder="1" applyAlignment="1">
      <alignment wrapText="1"/>
    </xf>
    <xf numFmtId="49" fontId="14" fillId="6" borderId="0" xfId="0" applyNumberFormat="1" applyFont="1" applyFill="1" applyAlignment="1">
      <alignment horizontal="right"/>
    </xf>
    <xf numFmtId="0" fontId="109" fillId="0" borderId="0" xfId="0" applyFont="1"/>
    <xf numFmtId="1" fontId="88" fillId="0" borderId="1" xfId="0" applyNumberFormat="1" applyFont="1" applyBorder="1" applyProtection="1">
      <protection locked="0"/>
    </xf>
    <xf numFmtId="2" fontId="88" fillId="0" borderId="1" xfId="0" applyNumberFormat="1" applyFont="1" applyBorder="1" applyProtection="1">
      <protection locked="0"/>
    </xf>
    <xf numFmtId="0" fontId="91" fillId="0" borderId="0" xfId="0" applyFont="1" applyAlignment="1" applyProtection="1">
      <alignment vertical="center" wrapText="1"/>
    </xf>
    <xf numFmtId="2" fontId="3" fillId="0" borderId="1" xfId="0" applyNumberFormat="1" applyFont="1" applyBorder="1" applyAlignment="1">
      <alignment horizontal="right" vertical="center" wrapText="1"/>
    </xf>
    <xf numFmtId="2" fontId="79" fillId="2" borderId="1" xfId="0" applyNumberFormat="1" applyFont="1" applyFill="1" applyBorder="1" applyAlignment="1" applyProtection="1">
      <alignment horizontal="right" vertical="center"/>
      <protection locked="0"/>
    </xf>
    <xf numFmtId="2" fontId="79" fillId="2" borderId="1" xfId="0" applyNumberFormat="1" applyFont="1" applyFill="1" applyBorder="1" applyAlignment="1" applyProtection="1">
      <alignment horizontal="right" vertical="center"/>
    </xf>
    <xf numFmtId="2" fontId="79" fillId="2" borderId="7" xfId="0" applyNumberFormat="1" applyFont="1" applyFill="1" applyBorder="1" applyAlignment="1" applyProtection="1">
      <alignment horizontal="right" vertical="center"/>
      <protection locked="0"/>
    </xf>
    <xf numFmtId="2" fontId="79" fillId="2" borderId="7" xfId="0" applyNumberFormat="1" applyFont="1" applyFill="1" applyBorder="1" applyAlignment="1" applyProtection="1">
      <alignment horizontal="right" vertical="center"/>
    </xf>
    <xf numFmtId="2" fontId="79" fillId="0" borderId="1" xfId="0" applyNumberFormat="1" applyFont="1" applyBorder="1" applyAlignment="1">
      <alignment horizontal="right" vertical="center" wrapText="1"/>
    </xf>
    <xf numFmtId="2" fontId="22" fillId="0" borderId="0" xfId="0" applyNumberFormat="1" applyFont="1" applyFill="1" applyBorder="1" applyAlignment="1" applyProtection="1">
      <alignment horizontal="center" vertical="top"/>
      <protection locked="0"/>
    </xf>
    <xf numFmtId="0" fontId="143" fillId="0" borderId="0" xfId="0" applyFont="1" applyProtection="1">
      <protection hidden="1"/>
    </xf>
    <xf numFmtId="0" fontId="121" fillId="0" borderId="0" xfId="0" applyFont="1" applyProtection="1">
      <protection hidden="1"/>
    </xf>
    <xf numFmtId="1" fontId="18" fillId="2" borderId="3" xfId="0" applyNumberFormat="1" applyFont="1" applyFill="1" applyBorder="1" applyAlignment="1" applyProtection="1">
      <alignment vertical="top" wrapText="1"/>
    </xf>
    <xf numFmtId="2" fontId="16" fillId="0" borderId="1" xfId="0" applyNumberFormat="1" applyFont="1" applyBorder="1" applyAlignment="1" applyProtection="1">
      <alignment horizontal="right"/>
    </xf>
    <xf numFmtId="2" fontId="3" fillId="0" borderId="1" xfId="0" applyNumberFormat="1" applyFont="1" applyBorder="1" applyAlignment="1" applyProtection="1">
      <alignment horizontal="right"/>
    </xf>
    <xf numFmtId="0" fontId="11" fillId="0" borderId="1" xfId="0" applyFont="1" applyBorder="1" applyAlignment="1">
      <alignment horizontal="center" vertical="center" wrapText="1"/>
    </xf>
    <xf numFmtId="1" fontId="4" fillId="4" borderId="4" xfId="0" applyNumberFormat="1" applyFont="1" applyFill="1" applyBorder="1" applyAlignment="1" applyProtection="1">
      <alignment horizontal="center" vertical="top" wrapText="1"/>
    </xf>
    <xf numFmtId="0" fontId="3" fillId="0" borderId="1" xfId="0" applyFont="1" applyBorder="1" applyAlignment="1">
      <alignment vertical="center" wrapText="1"/>
    </xf>
    <xf numFmtId="0" fontId="3" fillId="0" borderId="1" xfId="0" applyFont="1" applyBorder="1"/>
    <xf numFmtId="0" fontId="28" fillId="0" borderId="1" xfId="0" applyFont="1" applyBorder="1" applyAlignment="1">
      <alignment horizontal="center" vertical="center" wrapText="1"/>
    </xf>
    <xf numFmtId="0" fontId="7" fillId="0" borderId="1" xfId="0" applyFont="1" applyBorder="1" applyAlignment="1">
      <alignment vertical="center" wrapText="1"/>
    </xf>
    <xf numFmtId="0" fontId="10" fillId="0" borderId="1" xfId="0" applyFont="1" applyBorder="1" applyAlignment="1">
      <alignment vertical="center" wrapText="1"/>
    </xf>
    <xf numFmtId="49" fontId="4" fillId="2" borderId="4" xfId="0" applyNumberFormat="1" applyFont="1" applyFill="1" applyBorder="1" applyAlignment="1" applyProtection="1">
      <alignment horizontal="right" wrapText="1"/>
    </xf>
    <xf numFmtId="49" fontId="4" fillId="2" borderId="4" xfId="0" applyNumberFormat="1" applyFont="1" applyFill="1" applyBorder="1" applyAlignment="1" applyProtection="1">
      <alignment horizontal="center" wrapText="1"/>
    </xf>
    <xf numFmtId="49" fontId="4" fillId="4" borderId="3" xfId="0" applyNumberFormat="1" applyFont="1" applyFill="1" applyBorder="1" applyAlignment="1" applyProtection="1">
      <alignment horizontal="right" wrapText="1"/>
      <protection locked="0"/>
    </xf>
    <xf numFmtId="0" fontId="7" fillId="0" borderId="0" xfId="0" applyFont="1" applyProtection="1">
      <protection hidden="1"/>
    </xf>
    <xf numFmtId="0" fontId="68" fillId="0" borderId="0" xfId="0" applyFont="1" applyAlignment="1">
      <alignment vertical="center"/>
    </xf>
    <xf numFmtId="49" fontId="0" fillId="0" borderId="0" xfId="0" applyNumberFormat="1"/>
    <xf numFmtId="49" fontId="18" fillId="4" borderId="3" xfId="0" applyNumberFormat="1" applyFont="1" applyFill="1" applyBorder="1" applyAlignment="1" applyProtection="1">
      <alignment wrapText="1"/>
      <protection locked="0"/>
    </xf>
    <xf numFmtId="49" fontId="4" fillId="4" borderId="3" xfId="0" applyNumberFormat="1" applyFont="1" applyFill="1" applyBorder="1" applyAlignment="1" applyProtection="1">
      <alignment wrapText="1"/>
      <protection locked="0"/>
    </xf>
    <xf numFmtId="49" fontId="4" fillId="2" borderId="3" xfId="0" applyNumberFormat="1" applyFont="1" applyFill="1" applyBorder="1" applyAlignment="1" applyProtection="1">
      <alignment horizontal="center" wrapText="1"/>
    </xf>
    <xf numFmtId="49" fontId="18" fillId="2" borderId="3" xfId="0" applyNumberFormat="1" applyFont="1" applyFill="1" applyBorder="1" applyAlignment="1" applyProtection="1">
      <alignment wrapText="1"/>
    </xf>
    <xf numFmtId="49" fontId="18" fillId="2" borderId="4" xfId="0" applyNumberFormat="1" applyFont="1" applyFill="1" applyBorder="1" applyAlignment="1" applyProtection="1">
      <alignment horizontal="center" wrapText="1"/>
    </xf>
    <xf numFmtId="49" fontId="18" fillId="4" borderId="4" xfId="0" applyNumberFormat="1" applyFont="1" applyFill="1" applyBorder="1" applyAlignment="1" applyProtection="1">
      <alignment wrapText="1"/>
      <protection locked="0"/>
    </xf>
    <xf numFmtId="49" fontId="18" fillId="4" borderId="4" xfId="0" applyNumberFormat="1" applyFont="1" applyFill="1" applyBorder="1" applyAlignment="1" applyProtection="1">
      <alignment vertical="top" wrapText="1"/>
      <protection locked="0"/>
    </xf>
    <xf numFmtId="49" fontId="4" fillId="4" borderId="4" xfId="0" applyNumberFormat="1" applyFont="1" applyFill="1" applyBorder="1" applyAlignment="1" applyProtection="1">
      <alignment wrapText="1"/>
      <protection locked="0"/>
    </xf>
    <xf numFmtId="49" fontId="18" fillId="2" borderId="4" xfId="0" applyNumberFormat="1" applyFont="1" applyFill="1" applyBorder="1" applyAlignment="1" applyProtection="1">
      <alignment horizontal="right" wrapText="1"/>
    </xf>
    <xf numFmtId="49" fontId="18" fillId="4" borderId="4" xfId="0" applyNumberFormat="1" applyFont="1" applyFill="1" applyBorder="1" applyAlignment="1" applyProtection="1">
      <alignment horizontal="right" wrapText="1"/>
      <protection locked="0"/>
    </xf>
    <xf numFmtId="49" fontId="18" fillId="2" borderId="3" xfId="0" applyNumberFormat="1" applyFont="1" applyFill="1" applyBorder="1" applyAlignment="1" applyProtection="1">
      <alignment horizontal="right" wrapText="1"/>
    </xf>
    <xf numFmtId="49" fontId="18" fillId="4" borderId="3" xfId="0" applyNumberFormat="1" applyFont="1" applyFill="1" applyBorder="1" applyAlignment="1" applyProtection="1">
      <alignment horizontal="right" wrapText="1"/>
      <protection locked="0"/>
    </xf>
    <xf numFmtId="49" fontId="18" fillId="2" borderId="3" xfId="0" applyNumberFormat="1" applyFont="1" applyFill="1" applyBorder="1" applyAlignment="1">
      <alignment vertical="top" wrapText="1"/>
    </xf>
    <xf numFmtId="49" fontId="18" fillId="4" borderId="3" xfId="0" applyNumberFormat="1" applyFont="1" applyFill="1" applyBorder="1" applyAlignment="1" applyProtection="1">
      <alignment vertical="top" wrapText="1"/>
      <protection locked="0"/>
    </xf>
    <xf numFmtId="49" fontId="18" fillId="2" borderId="4" xfId="0" applyNumberFormat="1" applyFont="1" applyFill="1" applyBorder="1" applyAlignment="1" applyProtection="1">
      <alignment wrapText="1"/>
      <protection hidden="1"/>
    </xf>
    <xf numFmtId="49" fontId="18" fillId="4" borderId="4" xfId="0" applyNumberFormat="1" applyFont="1" applyFill="1" applyBorder="1" applyAlignment="1" applyProtection="1">
      <alignment horizontal="left" wrapText="1"/>
      <protection locked="0"/>
    </xf>
    <xf numFmtId="49" fontId="18" fillId="2" borderId="4" xfId="0" applyNumberFormat="1" applyFont="1" applyFill="1" applyBorder="1" applyAlignment="1" applyProtection="1">
      <alignment horizontal="left" wrapText="1"/>
      <protection hidden="1"/>
    </xf>
    <xf numFmtId="49" fontId="29" fillId="2" borderId="4" xfId="0" applyNumberFormat="1" applyFont="1" applyFill="1" applyBorder="1" applyAlignment="1" applyProtection="1">
      <alignment vertical="top" wrapText="1"/>
      <protection locked="0"/>
    </xf>
    <xf numFmtId="49" fontId="29" fillId="4" borderId="4" xfId="0" applyNumberFormat="1" applyFont="1" applyFill="1" applyBorder="1" applyAlignment="1" applyProtection="1">
      <alignment horizontal="right" wrapText="1"/>
      <protection locked="0"/>
    </xf>
    <xf numFmtId="49" fontId="29" fillId="2" borderId="4" xfId="0" applyNumberFormat="1" applyFont="1" applyFill="1" applyBorder="1" applyAlignment="1" applyProtection="1">
      <alignment horizontal="right" wrapText="1"/>
      <protection locked="0"/>
    </xf>
    <xf numFmtId="49" fontId="29" fillId="4" borderId="4" xfId="0" applyNumberFormat="1" applyFont="1" applyFill="1" applyBorder="1" applyAlignment="1" applyProtection="1">
      <alignment vertical="top" wrapText="1"/>
      <protection locked="0"/>
    </xf>
    <xf numFmtId="49" fontId="4" fillId="4" borderId="4" xfId="0" applyNumberFormat="1" applyFont="1" applyFill="1" applyBorder="1" applyAlignment="1" applyProtection="1">
      <alignment horizontal="left" wrapText="1"/>
      <protection locked="0"/>
    </xf>
    <xf numFmtId="0" fontId="14" fillId="0" borderId="0" xfId="0" applyFont="1" applyAlignment="1"/>
    <xf numFmtId="0" fontId="144" fillId="0" borderId="0" xfId="0" applyFont="1"/>
    <xf numFmtId="0" fontId="145" fillId="0" borderId="0" xfId="0" applyFont="1"/>
    <xf numFmtId="0" fontId="146" fillId="0" borderId="0" xfId="0" applyFont="1"/>
    <xf numFmtId="0" fontId="13" fillId="0" borderId="0" xfId="0" applyFont="1" applyAlignment="1" applyProtection="1">
      <protection locked="0"/>
    </xf>
    <xf numFmtId="0" fontId="14" fillId="2" borderId="0" xfId="0" applyFont="1" applyFill="1" applyAlignment="1" applyProtection="1">
      <alignment horizontal="center"/>
      <protection locked="0"/>
    </xf>
    <xf numFmtId="0" fontId="15" fillId="2" borderId="0" xfId="0" applyFont="1" applyFill="1" applyAlignment="1" applyProtection="1">
      <alignment horizontal="center"/>
      <protection locked="0"/>
    </xf>
    <xf numFmtId="164" fontId="4" fillId="0" borderId="5" xfId="0" applyNumberFormat="1" applyFont="1" applyBorder="1" applyAlignment="1" applyProtection="1">
      <alignment horizontal="right" vertical="center" wrapText="1"/>
      <protection hidden="1"/>
    </xf>
    <xf numFmtId="164" fontId="3" fillId="0" borderId="1" xfId="0" applyNumberFormat="1" applyFont="1" applyBorder="1" applyAlignment="1" applyProtection="1">
      <alignment horizontal="right" vertical="center" wrapText="1"/>
      <protection hidden="1"/>
    </xf>
    <xf numFmtId="164" fontId="4" fillId="0" borderId="1" xfId="0" applyNumberFormat="1" applyFont="1" applyBorder="1" applyAlignment="1" applyProtection="1">
      <alignment horizontal="right" vertical="center" wrapText="1"/>
    </xf>
    <xf numFmtId="164" fontId="20" fillId="0" borderId="1" xfId="0" applyNumberFormat="1" applyFont="1" applyBorder="1" applyAlignment="1" applyProtection="1">
      <alignment horizontal="center" vertical="center" wrapText="1"/>
    </xf>
    <xf numFmtId="164" fontId="4" fillId="0" borderId="1" xfId="0" applyNumberFormat="1" applyFont="1" applyBorder="1" applyAlignment="1">
      <alignment horizontal="center" vertical="top" wrapText="1"/>
    </xf>
    <xf numFmtId="164" fontId="79" fillId="0" borderId="1" xfId="0" applyNumberFormat="1" applyFont="1" applyBorder="1" applyAlignment="1">
      <alignment horizontal="right" vertical="center" wrapText="1"/>
    </xf>
    <xf numFmtId="0" fontId="147" fillId="0" borderId="0" xfId="0" applyFont="1"/>
    <xf numFmtId="0" fontId="126" fillId="0" borderId="0" xfId="0" applyFont="1"/>
    <xf numFmtId="0" fontId="148" fillId="0" borderId="0" xfId="0" applyFont="1"/>
    <xf numFmtId="0" fontId="34" fillId="0" borderId="0" xfId="40" applyFont="1" applyProtection="1">
      <protection locked="0"/>
    </xf>
    <xf numFmtId="0" fontId="131" fillId="0" borderId="0" xfId="39" applyFont="1" applyProtection="1">
      <protection locked="0"/>
    </xf>
    <xf numFmtId="0" fontId="71" fillId="0" borderId="0" xfId="40" applyFont="1" applyProtection="1">
      <protection locked="0"/>
    </xf>
    <xf numFmtId="4" fontId="34" fillId="0" borderId="0" xfId="40" applyNumberFormat="1" applyFont="1" applyProtection="1">
      <protection locked="0"/>
    </xf>
    <xf numFmtId="4" fontId="34" fillId="0" borderId="0" xfId="40" applyNumberFormat="1" applyFont="1" applyBorder="1" applyProtection="1">
      <protection locked="0"/>
    </xf>
    <xf numFmtId="0" fontId="34" fillId="0" borderId="0" xfId="40" applyFont="1" applyBorder="1" applyProtection="1">
      <protection locked="0"/>
    </xf>
    <xf numFmtId="0" fontId="34" fillId="0" borderId="1" xfId="40" applyFont="1" applyBorder="1" applyAlignment="1" applyProtection="1">
      <alignment horizontal="center" vertical="center" wrapText="1"/>
      <protection locked="0"/>
    </xf>
    <xf numFmtId="165" fontId="34" fillId="0" borderId="1" xfId="40" applyNumberFormat="1" applyFont="1" applyBorder="1" applyAlignment="1" applyProtection="1">
      <alignment horizontal="center" vertical="center"/>
    </xf>
    <xf numFmtId="166" fontId="83" fillId="0" borderId="0" xfId="38" applyNumberFormat="1" applyFont="1" applyFill="1" applyBorder="1" applyAlignment="1" applyProtection="1">
      <alignment horizontal="left" vertical="center"/>
      <protection locked="0"/>
    </xf>
    <xf numFmtId="0" fontId="123" fillId="0" borderId="0" xfId="38" applyFont="1" applyProtection="1">
      <protection locked="0"/>
    </xf>
    <xf numFmtId="0" fontId="124" fillId="0" borderId="0" xfId="38" applyFont="1" applyFill="1" applyBorder="1" applyProtection="1">
      <protection locked="0"/>
    </xf>
    <xf numFmtId="0" fontId="124" fillId="0" borderId="3" xfId="38" applyFont="1" applyBorder="1" applyProtection="1">
      <protection locked="0"/>
    </xf>
    <xf numFmtId="0" fontId="124" fillId="0" borderId="0" xfId="38" applyFont="1" applyProtection="1">
      <protection locked="0"/>
    </xf>
    <xf numFmtId="0" fontId="133" fillId="0" borderId="0" xfId="38" applyFont="1" applyFill="1" applyBorder="1" applyProtection="1">
      <protection locked="0"/>
    </xf>
    <xf numFmtId="0" fontId="133" fillId="0" borderId="0" xfId="38" applyFont="1" applyAlignment="1" applyProtection="1">
      <alignment horizontal="center"/>
      <protection locked="0"/>
    </xf>
    <xf numFmtId="0" fontId="149" fillId="0" borderId="0" xfId="0" applyFont="1"/>
    <xf numFmtId="164" fontId="88" fillId="0" borderId="0" xfId="0" applyNumberFormat="1" applyFont="1"/>
    <xf numFmtId="164" fontId="14" fillId="0" borderId="1" xfId="0" applyNumberFormat="1" applyFont="1" applyBorder="1" applyAlignment="1">
      <alignment horizontal="right"/>
    </xf>
    <xf numFmtId="2" fontId="4" fillId="2" borderId="4" xfId="0" applyNumberFormat="1" applyFont="1" applyFill="1" applyBorder="1" applyAlignment="1" applyProtection="1">
      <alignment horizontal="center" wrapText="1"/>
    </xf>
    <xf numFmtId="2" fontId="4" fillId="2" borderId="3" xfId="0" applyNumberFormat="1" applyFont="1" applyFill="1" applyBorder="1" applyAlignment="1" applyProtection="1">
      <alignment horizontal="center" wrapText="1"/>
      <protection locked="0"/>
    </xf>
    <xf numFmtId="0" fontId="38" fillId="0" borderId="0" xfId="0" applyFont="1" applyBorder="1" applyAlignment="1"/>
    <xf numFmtId="0" fontId="23" fillId="0" borderId="8" xfId="0" applyFont="1" applyBorder="1" applyAlignment="1">
      <alignment horizontal="center" vertical="center" wrapText="1"/>
    </xf>
    <xf numFmtId="0" fontId="10" fillId="0" borderId="8" xfId="0" applyFont="1" applyBorder="1" applyAlignment="1">
      <alignment horizontal="center" vertical="top" wrapText="1"/>
    </xf>
    <xf numFmtId="164" fontId="39" fillId="0" borderId="8" xfId="0" applyNumberFormat="1" applyFont="1" applyBorder="1" applyAlignment="1">
      <alignment horizontal="right" vertical="center" wrapText="1"/>
    </xf>
    <xf numFmtId="164" fontId="10" fillId="0" borderId="8" xfId="0" applyNumberFormat="1" applyFont="1" applyBorder="1" applyAlignment="1" applyProtection="1">
      <alignment horizontal="right" vertical="center" wrapText="1"/>
      <protection locked="0"/>
    </xf>
    <xf numFmtId="164" fontId="10" fillId="2" borderId="8" xfId="0" applyNumberFormat="1" applyFont="1" applyFill="1" applyBorder="1" applyAlignment="1" applyProtection="1">
      <alignment horizontal="right" vertical="center" wrapText="1"/>
      <protection locked="0"/>
    </xf>
    <xf numFmtId="164" fontId="39" fillId="0" borderId="8" xfId="0" applyNumberFormat="1" applyFont="1" applyBorder="1" applyAlignment="1" applyProtection="1">
      <alignment horizontal="right" vertical="center" wrapText="1"/>
    </xf>
    <xf numFmtId="164" fontId="39" fillId="2" borderId="8" xfId="0" applyNumberFormat="1" applyFont="1" applyFill="1" applyBorder="1" applyAlignment="1" applyProtection="1">
      <alignment horizontal="right" vertical="center" wrapText="1"/>
    </xf>
    <xf numFmtId="164" fontId="39" fillId="0" borderId="8" xfId="0" applyNumberFormat="1" applyFont="1" applyBorder="1" applyAlignment="1" applyProtection="1">
      <alignment horizontal="right" vertical="center" wrapText="1"/>
      <protection locked="0"/>
    </xf>
    <xf numFmtId="164" fontId="39" fillId="2" borderId="8" xfId="0" applyNumberFormat="1" applyFont="1" applyFill="1" applyBorder="1" applyAlignment="1" applyProtection="1">
      <alignment horizontal="right" vertical="center" wrapText="1"/>
      <protection locked="0"/>
    </xf>
    <xf numFmtId="164" fontId="10" fillId="0" borderId="8" xfId="0" applyNumberFormat="1" applyFont="1" applyBorder="1" applyAlignment="1" applyProtection="1">
      <alignment horizontal="right" vertical="center" wrapText="1"/>
    </xf>
    <xf numFmtId="164" fontId="39" fillId="2" borderId="8" xfId="0" applyNumberFormat="1" applyFont="1" applyFill="1" applyBorder="1" applyAlignment="1">
      <alignment horizontal="right" vertical="center" wrapText="1"/>
    </xf>
    <xf numFmtId="0" fontId="2" fillId="0" borderId="8" xfId="0" applyFont="1" applyBorder="1" applyAlignment="1">
      <alignment vertical="top" wrapText="1"/>
    </xf>
    <xf numFmtId="0" fontId="3" fillId="0" borderId="8" xfId="0" applyFont="1" applyBorder="1" applyAlignment="1">
      <alignment vertical="top" wrapText="1"/>
    </xf>
    <xf numFmtId="164" fontId="40" fillId="7" borderId="8" xfId="0" applyNumberFormat="1" applyFont="1" applyFill="1" applyBorder="1" applyAlignment="1">
      <alignment horizontal="right" vertical="center" wrapText="1"/>
    </xf>
    <xf numFmtId="164" fontId="10" fillId="0" borderId="8" xfId="0" applyNumberFormat="1" applyFont="1" applyBorder="1" applyAlignment="1">
      <alignment horizontal="right" vertical="center" wrapText="1"/>
    </xf>
    <xf numFmtId="164" fontId="10" fillId="2" borderId="8" xfId="0" applyNumberFormat="1" applyFont="1" applyFill="1" applyBorder="1" applyAlignment="1">
      <alignment horizontal="right" vertical="center" wrapText="1"/>
    </xf>
    <xf numFmtId="0" fontId="18" fillId="0" borderId="8" xfId="0" applyFont="1" applyBorder="1" applyAlignment="1">
      <alignment horizontal="center" vertical="top" wrapText="1"/>
    </xf>
    <xf numFmtId="164" fontId="10" fillId="0" borderId="8" xfId="0" applyNumberFormat="1" applyFont="1" applyBorder="1" applyAlignment="1" applyProtection="1">
      <alignment horizontal="right" vertical="top" wrapText="1"/>
      <protection locked="0"/>
    </xf>
    <xf numFmtId="0" fontId="30" fillId="0" borderId="8" xfId="0" applyFont="1" applyBorder="1" applyAlignment="1">
      <alignment horizontal="center" vertical="center" wrapText="1"/>
    </xf>
    <xf numFmtId="164" fontId="11" fillId="0" borderId="8" xfId="0" applyNumberFormat="1" applyFont="1" applyBorder="1" applyAlignment="1" applyProtection="1">
      <alignment horizontal="right" vertical="center" wrapText="1"/>
      <protection locked="0"/>
    </xf>
    <xf numFmtId="164" fontId="10" fillId="0" borderId="8" xfId="0" applyNumberFormat="1" applyFont="1" applyBorder="1" applyAlignment="1">
      <alignment horizontal="right" vertical="top" wrapText="1"/>
    </xf>
    <xf numFmtId="164" fontId="11" fillId="0" borderId="8" xfId="0" applyNumberFormat="1" applyFont="1" applyBorder="1" applyAlignment="1">
      <alignment horizontal="right" vertical="center" wrapText="1"/>
    </xf>
    <xf numFmtId="0" fontId="3" fillId="0" borderId="8" xfId="0" applyFont="1" applyBorder="1" applyAlignment="1">
      <alignment horizontal="center" vertical="top" wrapText="1"/>
    </xf>
    <xf numFmtId="2" fontId="3" fillId="0" borderId="8" xfId="0" applyNumberFormat="1" applyFont="1" applyBorder="1" applyAlignment="1">
      <alignment horizontal="right" vertical="top" wrapText="1"/>
    </xf>
    <xf numFmtId="49" fontId="34" fillId="0" borderId="9" xfId="0" applyNumberFormat="1" applyFont="1" applyBorder="1" applyAlignment="1">
      <alignment horizontal="center" vertical="center" wrapText="1"/>
    </xf>
    <xf numFmtId="49" fontId="34" fillId="0" borderId="10" xfId="0" applyNumberFormat="1" applyFont="1" applyBorder="1" applyAlignment="1">
      <alignment horizontal="center" vertical="center" wrapText="1"/>
    </xf>
    <xf numFmtId="0" fontId="93" fillId="0" borderId="8" xfId="0" applyFont="1" applyBorder="1" applyAlignment="1">
      <alignment horizontal="center" vertical="center" wrapText="1"/>
    </xf>
    <xf numFmtId="0" fontId="36" fillId="0" borderId="8" xfId="0" applyFont="1" applyBorder="1" applyAlignment="1">
      <alignment horizontal="center" vertical="center" wrapText="1"/>
    </xf>
    <xf numFmtId="49" fontId="36" fillId="0" borderId="8" xfId="0" applyNumberFormat="1" applyFont="1" applyBorder="1" applyAlignment="1">
      <alignment horizontal="center" vertical="center" wrapText="1"/>
    </xf>
    <xf numFmtId="0" fontId="34" fillId="0" borderId="8" xfId="0" applyFont="1" applyBorder="1" applyAlignment="1">
      <alignment horizontal="center" vertical="center" wrapText="1"/>
    </xf>
    <xf numFmtId="49" fontId="34" fillId="0" borderId="8" xfId="0" applyNumberFormat="1" applyFont="1" applyBorder="1" applyAlignment="1">
      <alignment horizontal="center" vertical="center" wrapText="1"/>
    </xf>
    <xf numFmtId="0" fontId="91" fillId="0" borderId="0" xfId="0" applyFont="1" applyBorder="1" applyAlignment="1" applyProtection="1">
      <alignment vertical="center" wrapText="1"/>
    </xf>
    <xf numFmtId="164" fontId="34" fillId="0" borderId="8" xfId="0" applyNumberFormat="1" applyFont="1" applyBorder="1" applyAlignment="1">
      <alignment horizontal="right" wrapText="1"/>
    </xf>
    <xf numFmtId="0" fontId="98" fillId="0" borderId="8" xfId="0" applyFont="1" applyBorder="1" applyAlignment="1">
      <alignment horizontal="center" wrapText="1"/>
    </xf>
    <xf numFmtId="0" fontId="2" fillId="0" borderId="8" xfId="0" applyFont="1" applyBorder="1" applyAlignment="1">
      <alignment horizontal="center" vertical="center" wrapText="1"/>
    </xf>
    <xf numFmtId="0" fontId="90" fillId="0" borderId="8" xfId="0" applyFont="1" applyBorder="1" applyAlignment="1">
      <alignment horizontal="center" wrapText="1"/>
    </xf>
    <xf numFmtId="164" fontId="90" fillId="0" borderId="8" xfId="0" applyNumberFormat="1" applyFont="1" applyBorder="1" applyAlignment="1">
      <alignment horizontal="right" wrapText="1"/>
    </xf>
    <xf numFmtId="164" fontId="10" fillId="0" borderId="8" xfId="0" applyNumberFormat="1" applyFont="1" applyBorder="1" applyAlignment="1" applyProtection="1">
      <alignment horizontal="right" wrapText="1"/>
      <protection locked="0"/>
    </xf>
    <xf numFmtId="164" fontId="10" fillId="0" borderId="8" xfId="0" applyNumberFormat="1" applyFont="1" applyBorder="1" applyAlignment="1" applyProtection="1">
      <alignment horizontal="right" wrapText="1"/>
    </xf>
    <xf numFmtId="164" fontId="10" fillId="0" borderId="8" xfId="0" applyNumberFormat="1" applyFont="1" applyBorder="1" applyAlignment="1">
      <alignment horizontal="right" wrapText="1"/>
    </xf>
    <xf numFmtId="0" fontId="3" fillId="0" borderId="8" xfId="0" applyFont="1" applyBorder="1" applyAlignment="1">
      <alignment horizontal="center" vertical="center" wrapText="1"/>
    </xf>
    <xf numFmtId="0" fontId="4" fillId="0" borderId="8" xfId="0" applyFont="1" applyBorder="1" applyAlignment="1">
      <alignment horizontal="center" vertical="top" wrapText="1"/>
    </xf>
    <xf numFmtId="0" fontId="150" fillId="0" borderId="8" xfId="0" applyFont="1" applyBorder="1" applyAlignment="1">
      <alignment horizontal="center" vertical="center" wrapText="1"/>
    </xf>
    <xf numFmtId="49" fontId="150" fillId="0" borderId="8" xfId="0" applyNumberFormat="1" applyFont="1" applyBorder="1" applyAlignment="1">
      <alignment horizontal="center" vertical="center" wrapText="1"/>
    </xf>
    <xf numFmtId="164" fontId="4" fillId="0" borderId="8" xfId="0" applyNumberFormat="1" applyFont="1" applyBorder="1" applyAlignment="1" applyProtection="1">
      <alignment horizontal="right" vertical="center" wrapText="1"/>
    </xf>
    <xf numFmtId="0" fontId="151" fillId="0" borderId="8" xfId="0" applyFont="1" applyBorder="1" applyAlignment="1">
      <alignment horizontal="center" vertical="center" wrapText="1"/>
    </xf>
    <xf numFmtId="0" fontId="152" fillId="0" borderId="8" xfId="0" applyFont="1" applyBorder="1" applyAlignment="1">
      <alignment vertical="center" wrapText="1"/>
    </xf>
    <xf numFmtId="0" fontId="153" fillId="0" borderId="8" xfId="0" applyFont="1" applyBorder="1" applyAlignment="1">
      <alignment vertical="center" wrapText="1"/>
    </xf>
    <xf numFmtId="0" fontId="154" fillId="0" borderId="8" xfId="0" applyFont="1" applyBorder="1" applyAlignment="1">
      <alignment horizontal="center" vertical="center" wrapText="1"/>
    </xf>
    <xf numFmtId="49" fontId="154" fillId="0" borderId="8" xfId="0" applyNumberFormat="1" applyFont="1" applyBorder="1" applyAlignment="1">
      <alignment horizontal="center" vertical="center" wrapText="1"/>
    </xf>
    <xf numFmtId="164" fontId="7" fillId="2" borderId="8" xfId="0" applyNumberFormat="1" applyFont="1" applyFill="1" applyBorder="1" applyAlignment="1" applyProtection="1">
      <alignment horizontal="right" vertical="center" wrapText="1"/>
    </xf>
    <xf numFmtId="164" fontId="7" fillId="2" borderId="8" xfId="0" applyNumberFormat="1" applyFont="1" applyFill="1" applyBorder="1" applyAlignment="1" applyProtection="1">
      <alignment horizontal="right" vertical="center" wrapText="1"/>
      <protection locked="0"/>
    </xf>
    <xf numFmtId="164" fontId="7" fillId="0" borderId="8" xfId="0" applyNumberFormat="1" applyFont="1" applyBorder="1" applyAlignment="1" applyProtection="1">
      <alignment horizontal="right" vertical="center" wrapText="1"/>
    </xf>
    <xf numFmtId="0" fontId="155" fillId="0" borderId="8" xfId="0" applyFont="1" applyBorder="1" applyAlignment="1">
      <alignment vertical="center" wrapText="1"/>
    </xf>
    <xf numFmtId="0" fontId="155" fillId="0" borderId="8" xfId="0" applyFont="1" applyBorder="1" applyAlignment="1">
      <alignment horizontal="center" vertical="center" wrapText="1"/>
    </xf>
    <xf numFmtId="49" fontId="155" fillId="0" borderId="8" xfId="0" applyNumberFormat="1" applyFont="1" applyBorder="1" applyAlignment="1">
      <alignment horizontal="center" vertical="center" wrapText="1"/>
    </xf>
    <xf numFmtId="164" fontId="3" fillId="2" borderId="8" xfId="0" applyNumberFormat="1" applyFont="1" applyFill="1" applyBorder="1" applyAlignment="1" applyProtection="1">
      <alignment horizontal="right" vertical="center" wrapText="1"/>
      <protection locked="0"/>
    </xf>
    <xf numFmtId="164" fontId="3" fillId="2" borderId="8" xfId="0" applyNumberFormat="1" applyFont="1" applyFill="1" applyBorder="1" applyAlignment="1" applyProtection="1">
      <alignment horizontal="right" vertical="center" wrapText="1"/>
    </xf>
    <xf numFmtId="164" fontId="3" fillId="0" borderId="8" xfId="0" applyNumberFormat="1" applyFont="1" applyBorder="1" applyAlignment="1" applyProtection="1">
      <alignment horizontal="right" vertical="center" wrapText="1"/>
    </xf>
    <xf numFmtId="0" fontId="153" fillId="0" borderId="8" xfId="0" applyFont="1" applyBorder="1" applyAlignment="1">
      <alignment horizontal="justify" vertical="center" wrapText="1"/>
    </xf>
    <xf numFmtId="0" fontId="150" fillId="0" borderId="8" xfId="0" applyFont="1" applyBorder="1" applyAlignment="1">
      <alignment horizontal="justify" vertical="center" wrapText="1"/>
    </xf>
    <xf numFmtId="164" fontId="4" fillId="2" borderId="8" xfId="0" applyNumberFormat="1" applyFont="1" applyFill="1" applyBorder="1" applyAlignment="1" applyProtection="1">
      <alignment horizontal="right" vertical="center" wrapText="1"/>
    </xf>
    <xf numFmtId="0" fontId="154" fillId="0" borderId="8" xfId="0" applyFont="1" applyBorder="1" applyAlignment="1">
      <alignment vertical="center" wrapText="1"/>
    </xf>
    <xf numFmtId="0" fontId="154" fillId="0" borderId="8" xfId="0" applyFont="1" applyBorder="1" applyAlignment="1">
      <alignment horizontal="justify" vertical="center" wrapText="1"/>
    </xf>
    <xf numFmtId="0" fontId="151" fillId="0" borderId="8" xfId="0" applyFont="1" applyBorder="1" applyAlignment="1">
      <alignment horizontal="justify" vertical="center" wrapText="1"/>
    </xf>
    <xf numFmtId="0" fontId="151" fillId="0" borderId="8" xfId="0" applyFont="1" applyBorder="1" applyAlignment="1">
      <alignment vertical="center" wrapText="1"/>
    </xf>
    <xf numFmtId="0" fontId="152" fillId="0" borderId="8" xfId="0" applyFont="1" applyBorder="1" applyAlignment="1">
      <alignment horizontal="center" vertical="center" wrapText="1"/>
    </xf>
    <xf numFmtId="0" fontId="135" fillId="0" borderId="8" xfId="0" applyFont="1" applyBorder="1" applyAlignment="1">
      <alignment vertical="center" wrapText="1"/>
    </xf>
    <xf numFmtId="0" fontId="153" fillId="0" borderId="8" xfId="0" applyFont="1" applyBorder="1" applyAlignment="1">
      <alignment horizontal="center" vertical="center" wrapText="1"/>
    </xf>
    <xf numFmtId="0" fontId="136" fillId="0" borderId="8" xfId="0" applyFont="1" applyBorder="1" applyAlignment="1">
      <alignment vertical="center" wrapText="1"/>
    </xf>
    <xf numFmtId="164" fontId="7" fillId="2" borderId="8" xfId="0" applyNumberFormat="1" applyFont="1" applyFill="1" applyBorder="1" applyAlignment="1" applyProtection="1">
      <alignment horizontal="right" vertical="center"/>
      <protection locked="0"/>
    </xf>
    <xf numFmtId="164" fontId="7" fillId="2" borderId="8" xfId="0" applyNumberFormat="1" applyFont="1" applyFill="1" applyBorder="1" applyAlignment="1" applyProtection="1">
      <alignment horizontal="right" vertical="center"/>
    </xf>
    <xf numFmtId="0" fontId="152" fillId="0" borderId="8" xfId="0" applyFont="1" applyBorder="1" applyAlignment="1">
      <alignment horizontal="justify" vertical="center" wrapText="1"/>
    </xf>
    <xf numFmtId="164" fontId="4" fillId="2" borderId="8" xfId="0" applyNumberFormat="1" applyFont="1" applyFill="1" applyBorder="1" applyAlignment="1" applyProtection="1">
      <alignment horizontal="right" vertical="center"/>
    </xf>
    <xf numFmtId="164" fontId="4" fillId="2" borderId="8" xfId="0" applyNumberFormat="1" applyFont="1" applyFill="1" applyBorder="1" applyAlignment="1" applyProtection="1">
      <alignment horizontal="right" vertical="center"/>
      <protection locked="0"/>
    </xf>
    <xf numFmtId="164" fontId="7" fillId="0" borderId="8" xfId="0" applyNumberFormat="1" applyFont="1" applyBorder="1" applyAlignment="1" applyProtection="1">
      <alignment horizontal="right" vertical="center"/>
    </xf>
    <xf numFmtId="164" fontId="3" fillId="2" borderId="8" xfId="0" applyNumberFormat="1" applyFont="1" applyFill="1" applyBorder="1" applyAlignment="1" applyProtection="1">
      <alignment horizontal="right" vertical="center"/>
      <protection locked="0"/>
    </xf>
    <xf numFmtId="164" fontId="3" fillId="2" borderId="8" xfId="0" applyNumberFormat="1" applyFont="1" applyFill="1" applyBorder="1" applyAlignment="1" applyProtection="1">
      <alignment horizontal="right" vertical="center"/>
    </xf>
    <xf numFmtId="164" fontId="79" fillId="0" borderId="8" xfId="0" applyNumberFormat="1" applyFont="1" applyBorder="1" applyAlignment="1" applyProtection="1">
      <alignment horizontal="right" vertical="center" wrapText="1"/>
    </xf>
    <xf numFmtId="0" fontId="156" fillId="0" borderId="8" xfId="0" applyFont="1" applyBorder="1" applyAlignment="1">
      <alignment vertical="center" wrapText="1"/>
    </xf>
    <xf numFmtId="164" fontId="79" fillId="2" borderId="8" xfId="0" applyNumberFormat="1" applyFont="1" applyFill="1" applyBorder="1" applyAlignment="1" applyProtection="1">
      <alignment horizontal="right" vertical="center"/>
      <protection locked="0"/>
    </xf>
    <xf numFmtId="164" fontId="79" fillId="2" borderId="8" xfId="0" applyNumberFormat="1" applyFont="1" applyFill="1" applyBorder="1" applyAlignment="1" applyProtection="1">
      <alignment horizontal="right" vertical="center"/>
    </xf>
    <xf numFmtId="0" fontId="157" fillId="0" borderId="8" xfId="0" applyFont="1" applyBorder="1" applyAlignment="1">
      <alignment vertical="center" wrapText="1"/>
    </xf>
    <xf numFmtId="164" fontId="3" fillId="0" borderId="8" xfId="0" applyNumberFormat="1" applyFont="1" applyBorder="1" applyAlignment="1" applyProtection="1">
      <alignment horizontal="right" vertical="center"/>
      <protection locked="0"/>
    </xf>
    <xf numFmtId="0" fontId="4" fillId="0" borderId="8" xfId="0" applyFont="1" applyBorder="1" applyAlignment="1">
      <alignment horizontal="center" wrapText="1"/>
    </xf>
    <xf numFmtId="164" fontId="4" fillId="0" borderId="8" xfId="0" applyNumberFormat="1" applyFont="1" applyBorder="1" applyAlignment="1" applyProtection="1">
      <alignment horizontal="right" vertical="center" wrapText="1"/>
      <protection locked="0"/>
    </xf>
    <xf numFmtId="164" fontId="3" fillId="0" borderId="8" xfId="0" applyNumberFormat="1" applyFont="1" applyBorder="1" applyAlignment="1" applyProtection="1">
      <alignment horizontal="center" vertical="center" wrapText="1"/>
    </xf>
    <xf numFmtId="164" fontId="3" fillId="0" borderId="8" xfId="0" applyNumberFormat="1" applyFont="1" applyBorder="1" applyAlignment="1" applyProtection="1">
      <alignment horizontal="right" vertical="center" wrapText="1"/>
      <protection locked="0"/>
    </xf>
    <xf numFmtId="0" fontId="35" fillId="0" borderId="8" xfId="0" applyFont="1" applyBorder="1" applyAlignment="1">
      <alignment vertical="top" wrapText="1"/>
    </xf>
    <xf numFmtId="0" fontId="3" fillId="0" borderId="8" xfId="0" applyFont="1" applyBorder="1" applyAlignment="1" applyProtection="1">
      <alignment horizontal="center" vertical="top" wrapText="1"/>
    </xf>
    <xf numFmtId="0" fontId="4" fillId="0" borderId="8" xfId="0" applyFont="1" applyBorder="1" applyAlignment="1" applyProtection="1">
      <alignment horizontal="center" vertical="center" wrapText="1"/>
    </xf>
    <xf numFmtId="164" fontId="7" fillId="0" borderId="8" xfId="0" applyNumberFormat="1" applyFont="1" applyBorder="1" applyAlignment="1" applyProtection="1">
      <alignment horizontal="right" vertical="center" wrapText="1"/>
      <protection locked="0"/>
    </xf>
    <xf numFmtId="0" fontId="158" fillId="0" borderId="8" xfId="0" applyFont="1" applyBorder="1" applyAlignment="1">
      <alignment vertical="center" wrapText="1"/>
    </xf>
    <xf numFmtId="0" fontId="35" fillId="0" borderId="8" xfId="0" applyFont="1" applyBorder="1" applyAlignment="1">
      <alignment horizontal="center" vertical="center" wrapText="1"/>
    </xf>
    <xf numFmtId="0" fontId="4" fillId="0" borderId="8" xfId="0" applyFont="1" applyBorder="1" applyAlignment="1">
      <alignment horizontal="center" vertical="center" wrapText="1"/>
    </xf>
    <xf numFmtId="49" fontId="4" fillId="0" borderId="8" xfId="0" applyNumberFormat="1" applyFont="1" applyBorder="1" applyAlignment="1">
      <alignment horizontal="center" vertical="center" wrapText="1"/>
    </xf>
    <xf numFmtId="0" fontId="3" fillId="0" borderId="8" xfId="0" applyFont="1" applyBorder="1" applyAlignment="1">
      <alignment horizontal="justify" vertical="top" wrapText="1"/>
    </xf>
    <xf numFmtId="0" fontId="7" fillId="0" borderId="8" xfId="0" applyFont="1" applyBorder="1" applyAlignment="1">
      <alignment horizontal="center" vertical="center" wrapText="1"/>
    </xf>
    <xf numFmtId="164" fontId="3" fillId="0" borderId="8" xfId="0" applyNumberFormat="1" applyFont="1" applyBorder="1" applyAlignment="1" applyProtection="1">
      <alignment horizontal="right"/>
      <protection locked="0"/>
    </xf>
    <xf numFmtId="0" fontId="79" fillId="0" borderId="8" xfId="0" applyFont="1" applyBorder="1" applyAlignment="1">
      <alignment horizontal="center" vertical="center" wrapText="1"/>
    </xf>
    <xf numFmtId="164" fontId="79" fillId="0" borderId="8" xfId="0" applyNumberFormat="1" applyFont="1" applyBorder="1" applyAlignment="1" applyProtection="1">
      <alignment horizontal="right" vertical="center" wrapText="1"/>
      <protection locked="0"/>
    </xf>
    <xf numFmtId="164" fontId="79" fillId="0" borderId="8" xfId="0" applyNumberFormat="1" applyFont="1" applyBorder="1" applyAlignment="1" applyProtection="1">
      <alignment horizontal="right"/>
      <protection locked="0"/>
    </xf>
    <xf numFmtId="164" fontId="79" fillId="0" borderId="8" xfId="0" applyNumberFormat="1" applyFont="1" applyBorder="1" applyAlignment="1" applyProtection="1">
      <alignment horizontal="right" vertical="top" wrapText="1"/>
      <protection locked="0"/>
    </xf>
    <xf numFmtId="49" fontId="3" fillId="0" borderId="8" xfId="0" applyNumberFormat="1" applyFont="1" applyBorder="1" applyAlignment="1">
      <alignment horizontal="center" vertical="center" wrapText="1"/>
    </xf>
    <xf numFmtId="164" fontId="3" fillId="0" borderId="8" xfId="0" applyNumberFormat="1" applyFont="1" applyBorder="1" applyAlignment="1">
      <alignment horizontal="right" vertical="center"/>
    </xf>
    <xf numFmtId="164" fontId="3" fillId="0" borderId="8" xfId="0" applyNumberFormat="1" applyFont="1" applyBorder="1" applyAlignment="1">
      <alignment horizontal="right"/>
    </xf>
    <xf numFmtId="164" fontId="3" fillId="0" borderId="8" xfId="0" applyNumberFormat="1" applyFont="1" applyBorder="1" applyAlignment="1">
      <alignment horizontal="center" vertical="top" wrapText="1"/>
    </xf>
    <xf numFmtId="164" fontId="3" fillId="0" borderId="8" xfId="0" applyNumberFormat="1" applyFont="1" applyBorder="1" applyAlignment="1">
      <alignment horizontal="center" vertical="center" wrapText="1"/>
    </xf>
    <xf numFmtId="164" fontId="4" fillId="0" borderId="8" xfId="0" applyNumberFormat="1" applyFont="1" applyBorder="1" applyAlignment="1">
      <alignment horizontal="right" vertical="center" wrapText="1"/>
    </xf>
    <xf numFmtId="0" fontId="3" fillId="0" borderId="8" xfId="0" applyFont="1" applyBorder="1" applyAlignment="1">
      <alignment horizontal="center" vertical="center"/>
    </xf>
    <xf numFmtId="0" fontId="35" fillId="0" borderId="8" xfId="0" applyFont="1" applyBorder="1" applyAlignment="1">
      <alignment horizontal="center" wrapText="1"/>
    </xf>
    <xf numFmtId="164" fontId="3" fillId="0" borderId="8" xfId="0" applyNumberFormat="1" applyFont="1" applyBorder="1" applyAlignment="1">
      <alignment horizontal="right" vertical="center" wrapText="1"/>
    </xf>
    <xf numFmtId="0" fontId="158" fillId="0" borderId="8" xfId="0" applyFont="1" applyBorder="1" applyAlignment="1">
      <alignment horizontal="center" vertical="center" wrapText="1"/>
    </xf>
    <xf numFmtId="0" fontId="159" fillId="0" borderId="8" xfId="0" applyFont="1" applyBorder="1" applyAlignment="1">
      <alignment horizontal="center" vertical="center" wrapText="1"/>
    </xf>
    <xf numFmtId="49" fontId="159" fillId="0" borderId="8" xfId="0" applyNumberFormat="1" applyFont="1" applyBorder="1" applyAlignment="1">
      <alignment horizontal="center" vertical="center" wrapText="1"/>
    </xf>
    <xf numFmtId="164" fontId="4" fillId="0" borderId="8" xfId="0" applyNumberFormat="1" applyFont="1" applyBorder="1" applyAlignment="1" applyProtection="1">
      <alignment horizontal="right" wrapText="1"/>
    </xf>
    <xf numFmtId="164" fontId="3" fillId="0" borderId="8" xfId="0" applyNumberFormat="1" applyFont="1" applyBorder="1" applyAlignment="1" applyProtection="1">
      <alignment horizontal="right" wrapText="1"/>
    </xf>
    <xf numFmtId="164" fontId="3" fillId="0" borderId="8" xfId="0" applyNumberFormat="1" applyFont="1" applyBorder="1" applyAlignment="1">
      <alignment horizontal="center" wrapText="1"/>
    </xf>
    <xf numFmtId="164" fontId="3" fillId="0" borderId="8" xfId="0" applyNumberFormat="1" applyFont="1" applyBorder="1" applyAlignment="1" applyProtection="1">
      <alignment horizontal="center" wrapText="1"/>
    </xf>
    <xf numFmtId="0" fontId="160" fillId="0" borderId="8" xfId="0" applyFont="1" applyBorder="1" applyAlignment="1">
      <alignment horizontal="center" vertical="center" wrapText="1"/>
    </xf>
    <xf numFmtId="0" fontId="161" fillId="0" borderId="8" xfId="0" applyFont="1" applyBorder="1" applyAlignment="1">
      <alignment horizontal="center" vertical="center" wrapText="1"/>
    </xf>
    <xf numFmtId="164" fontId="7" fillId="0" borderId="8" xfId="0" applyNumberFormat="1" applyFont="1" applyBorder="1" applyAlignment="1" applyProtection="1">
      <alignment horizontal="right" wrapText="1"/>
    </xf>
    <xf numFmtId="164" fontId="3" fillId="0" borderId="8" xfId="0" applyNumberFormat="1" applyFont="1" applyBorder="1" applyAlignment="1" applyProtection="1">
      <alignment horizontal="right" wrapText="1"/>
      <protection locked="0"/>
    </xf>
    <xf numFmtId="164" fontId="7" fillId="0" borderId="8" xfId="0" applyNumberFormat="1" applyFont="1" applyBorder="1" applyAlignment="1" applyProtection="1">
      <alignment horizontal="right" wrapText="1"/>
      <protection locked="0"/>
    </xf>
    <xf numFmtId="164" fontId="79" fillId="0" borderId="8" xfId="0" applyNumberFormat="1" applyFont="1" applyBorder="1" applyAlignment="1" applyProtection="1">
      <alignment horizontal="right" wrapText="1"/>
    </xf>
    <xf numFmtId="164" fontId="79" fillId="0" borderId="8" xfId="0" applyNumberFormat="1" applyFont="1" applyBorder="1" applyAlignment="1" applyProtection="1">
      <alignment horizontal="right" wrapText="1"/>
      <protection locked="0"/>
    </xf>
    <xf numFmtId="164" fontId="4" fillId="0" borderId="8" xfId="0" applyNumberFormat="1" applyFont="1" applyBorder="1" applyAlignment="1" applyProtection="1">
      <alignment horizontal="right" wrapText="1"/>
      <protection locked="0"/>
    </xf>
    <xf numFmtId="0" fontId="150" fillId="0" borderId="8" xfId="0" applyFont="1" applyBorder="1" applyAlignment="1">
      <alignment vertical="center" wrapText="1"/>
    </xf>
    <xf numFmtId="0" fontId="72" fillId="0" borderId="8" xfId="0" applyFont="1" applyBorder="1" applyAlignment="1">
      <alignment horizontal="center" vertical="top" wrapText="1"/>
    </xf>
    <xf numFmtId="0" fontId="60" fillId="0" borderId="8" xfId="0" applyFont="1" applyBorder="1" applyAlignment="1">
      <alignment horizontal="center" vertical="top" wrapText="1"/>
    </xf>
    <xf numFmtId="0" fontId="68" fillId="0" borderId="11" xfId="0" applyFont="1" applyBorder="1" applyProtection="1">
      <protection locked="0"/>
    </xf>
    <xf numFmtId="0" fontId="68" fillId="0" borderId="10" xfId="0" applyFont="1" applyBorder="1" applyProtection="1">
      <protection locked="0"/>
    </xf>
    <xf numFmtId="0" fontId="68" fillId="0" borderId="12" xfId="0" applyFont="1" applyBorder="1" applyProtection="1">
      <protection locked="0"/>
    </xf>
    <xf numFmtId="2" fontId="10" fillId="0" borderId="8" xfId="0" applyNumberFormat="1" applyFont="1" applyBorder="1" applyAlignment="1" applyProtection="1">
      <alignment horizontal="right" wrapText="1"/>
      <protection locked="0"/>
    </xf>
    <xf numFmtId="0" fontId="100" fillId="0" borderId="8" xfId="0" applyFont="1" applyBorder="1" applyAlignment="1">
      <alignment horizontal="center" wrapText="1"/>
    </xf>
    <xf numFmtId="0" fontId="101" fillId="0" borderId="8" xfId="0" applyFont="1" applyBorder="1" applyAlignment="1">
      <alignment horizontal="center" wrapText="1"/>
    </xf>
    <xf numFmtId="4" fontId="34" fillId="0" borderId="8" xfId="0" applyNumberFormat="1" applyFont="1" applyBorder="1" applyAlignment="1" applyProtection="1">
      <alignment horizontal="right" wrapText="1"/>
      <protection locked="0"/>
    </xf>
    <xf numFmtId="0" fontId="102" fillId="0" borderId="8" xfId="0" applyFont="1" applyBorder="1" applyAlignment="1">
      <alignment horizontal="center" wrapText="1"/>
    </xf>
    <xf numFmtId="0" fontId="34" fillId="0" borderId="8" xfId="0" applyFont="1" applyBorder="1" applyAlignment="1">
      <alignment horizontal="center" wrapText="1"/>
    </xf>
    <xf numFmtId="0" fontId="36" fillId="0" borderId="8" xfId="0" applyFont="1" applyBorder="1" applyAlignment="1">
      <alignment horizontal="center" wrapText="1"/>
    </xf>
    <xf numFmtId="49" fontId="100" fillId="0" borderId="8" xfId="0" applyNumberFormat="1" applyFont="1" applyBorder="1" applyAlignment="1">
      <alignment horizontal="center" wrapText="1"/>
    </xf>
    <xf numFmtId="4" fontId="100" fillId="0" borderId="8" xfId="0" applyNumberFormat="1" applyFont="1" applyBorder="1" applyAlignment="1" applyProtection="1">
      <alignment horizontal="right" wrapText="1"/>
      <protection hidden="1"/>
    </xf>
    <xf numFmtId="4" fontId="100" fillId="0" borderId="8" xfId="0" applyNumberFormat="1" applyFont="1" applyBorder="1" applyAlignment="1">
      <alignment horizontal="right" wrapText="1"/>
    </xf>
    <xf numFmtId="0" fontId="76" fillId="0" borderId="8" xfId="0" applyFont="1" applyBorder="1" applyAlignment="1">
      <alignment horizontal="center" vertical="top" wrapText="1"/>
    </xf>
    <xf numFmtId="0" fontId="80" fillId="0" borderId="8" xfId="0" applyFont="1" applyBorder="1" applyAlignment="1">
      <alignment horizontal="center" vertical="top" wrapText="1"/>
    </xf>
    <xf numFmtId="49" fontId="10" fillId="0" borderId="8" xfId="0" applyNumberFormat="1" applyFont="1" applyBorder="1" applyAlignment="1">
      <alignment horizontal="center" vertical="top" wrapText="1"/>
    </xf>
    <xf numFmtId="49" fontId="10" fillId="0" borderId="8" xfId="0" applyNumberFormat="1" applyFont="1" applyBorder="1" applyAlignment="1">
      <alignment horizontal="center" wrapText="1"/>
    </xf>
    <xf numFmtId="0" fontId="81" fillId="0" borderId="8" xfId="0" applyFont="1" applyBorder="1" applyAlignment="1">
      <alignment horizontal="center" vertical="top" wrapText="1"/>
    </xf>
    <xf numFmtId="0" fontId="90" fillId="0" borderId="13" xfId="0" applyFont="1" applyBorder="1" applyAlignment="1">
      <alignment horizontal="center" vertical="center" wrapText="1"/>
    </xf>
    <xf numFmtId="0" fontId="90" fillId="0" borderId="9" xfId="0" applyFont="1" applyBorder="1" applyAlignment="1">
      <alignment horizontal="center" vertical="center" wrapText="1"/>
    </xf>
    <xf numFmtId="0" fontId="90" fillId="0" borderId="8" xfId="0" applyFont="1" applyBorder="1" applyAlignment="1">
      <alignment horizontal="center" vertical="center" wrapText="1"/>
    </xf>
    <xf numFmtId="0" fontId="103" fillId="0" borderId="8" xfId="0" applyFont="1" applyBorder="1" applyAlignment="1">
      <alignment horizontal="center" vertical="center" wrapText="1"/>
    </xf>
    <xf numFmtId="1" fontId="90" fillId="0" borderId="8" xfId="0" applyNumberFormat="1" applyFont="1" applyBorder="1" applyAlignment="1" applyProtection="1">
      <alignment horizontal="center" vertical="center" wrapText="1"/>
      <protection locked="0"/>
    </xf>
    <xf numFmtId="0" fontId="107" fillId="0" borderId="8" xfId="0" applyFont="1" applyBorder="1" applyAlignment="1">
      <alignment horizontal="center" vertical="center" wrapText="1"/>
    </xf>
    <xf numFmtId="2" fontId="10" fillId="0" borderId="8" xfId="0" applyNumberFormat="1" applyFont="1" applyBorder="1" applyAlignment="1">
      <alignment horizontal="right" wrapText="1"/>
    </xf>
    <xf numFmtId="2" fontId="90" fillId="0" borderId="8" xfId="0" applyNumberFormat="1" applyFont="1" applyBorder="1" applyAlignment="1">
      <alignment horizontal="right" vertical="center" wrapText="1"/>
    </xf>
    <xf numFmtId="0" fontId="89" fillId="0" borderId="8" xfId="0" applyFont="1" applyBorder="1" applyAlignment="1">
      <alignment vertical="center" wrapText="1"/>
    </xf>
    <xf numFmtId="0" fontId="72" fillId="0" borderId="8" xfId="0" applyFont="1" applyBorder="1" applyAlignment="1">
      <alignment horizontal="center" vertical="center" wrapText="1"/>
    </xf>
    <xf numFmtId="0" fontId="68" fillId="0" borderId="8" xfId="0" applyFont="1" applyBorder="1" applyAlignment="1">
      <alignment horizontal="center" vertical="top" wrapText="1"/>
    </xf>
    <xf numFmtId="2" fontId="14" fillId="0" borderId="8" xfId="0" applyNumberFormat="1" applyFont="1" applyBorder="1" applyAlignment="1">
      <alignment horizontal="right" vertical="top" wrapText="1"/>
    </xf>
    <xf numFmtId="0" fontId="70" fillId="0" borderId="8" xfId="0" applyFont="1" applyBorder="1" applyAlignment="1">
      <alignment horizontal="center" vertical="top" wrapText="1"/>
    </xf>
    <xf numFmtId="0" fontId="61" fillId="0" borderId="8" xfId="0" applyFont="1" applyBorder="1" applyAlignment="1">
      <alignment horizontal="center" vertical="top" wrapText="1"/>
    </xf>
    <xf numFmtId="0" fontId="73" fillId="0" borderId="8" xfId="0" applyFont="1" applyBorder="1" applyAlignment="1">
      <alignment horizontal="center" vertical="top" wrapText="1"/>
    </xf>
    <xf numFmtId="0" fontId="59" fillId="0" borderId="8" xfId="0" applyFont="1" applyBorder="1" applyAlignment="1">
      <alignment horizontal="center" wrapText="1"/>
    </xf>
    <xf numFmtId="0" fontId="12" fillId="0" borderId="8" xfId="0" applyFont="1" applyBorder="1" applyAlignment="1">
      <alignment horizontal="center" wrapText="1"/>
    </xf>
    <xf numFmtId="0" fontId="59" fillId="0" borderId="8" xfId="0" applyFont="1" applyBorder="1" applyAlignment="1">
      <alignment horizontal="center" vertical="top" wrapText="1"/>
    </xf>
    <xf numFmtId="0" fontId="73" fillId="0" borderId="8" xfId="0" applyFont="1" applyBorder="1" applyAlignment="1">
      <alignment vertical="top" wrapText="1"/>
    </xf>
    <xf numFmtId="0" fontId="10" fillId="0" borderId="8" xfId="0" applyFont="1" applyBorder="1" applyAlignment="1" applyProtection="1">
      <alignment horizontal="center" wrapText="1"/>
      <protection locked="0"/>
    </xf>
    <xf numFmtId="0" fontId="10" fillId="0" borderId="8" xfId="0" applyFont="1" applyBorder="1" applyAlignment="1" applyProtection="1">
      <alignment wrapText="1"/>
      <protection locked="0"/>
    </xf>
    <xf numFmtId="0" fontId="91" fillId="0" borderId="8" xfId="0" applyFont="1" applyBorder="1" applyAlignment="1">
      <alignment vertical="center" wrapText="1"/>
    </xf>
    <xf numFmtId="2" fontId="34" fillId="0" borderId="8" xfId="0" applyNumberFormat="1" applyFont="1" applyBorder="1" applyAlignment="1">
      <alignment horizontal="right" wrapText="1"/>
    </xf>
    <xf numFmtId="0" fontId="91" fillId="0" borderId="8" xfId="0" applyFont="1" applyBorder="1" applyAlignment="1">
      <alignment horizontal="center" vertical="center" wrapText="1"/>
    </xf>
    <xf numFmtId="0" fontId="162" fillId="0" borderId="8" xfId="0" applyFont="1" applyBorder="1" applyAlignment="1">
      <alignment horizontal="center" wrapText="1"/>
    </xf>
    <xf numFmtId="0" fontId="80" fillId="0" borderId="8" xfId="0" applyFont="1" applyBorder="1" applyAlignment="1">
      <alignment horizontal="center" vertical="center" wrapText="1"/>
    </xf>
    <xf numFmtId="0" fontId="4" fillId="0" borderId="8" xfId="0" applyFont="1" applyBorder="1" applyAlignment="1">
      <alignment horizontal="center" vertical="center"/>
    </xf>
    <xf numFmtId="0" fontId="81" fillId="0" borderId="8" xfId="0" applyFont="1" applyBorder="1" applyAlignment="1">
      <alignment horizontal="center" vertical="center" wrapText="1"/>
    </xf>
    <xf numFmtId="2" fontId="14" fillId="0" borderId="8" xfId="0" applyNumberFormat="1" applyFont="1" applyBorder="1" applyAlignment="1">
      <alignment horizontal="right"/>
    </xf>
    <xf numFmtId="49" fontId="10" fillId="0" borderId="8" xfId="0" applyNumberFormat="1" applyFont="1" applyBorder="1" applyAlignment="1">
      <alignment horizontal="center" vertical="center" wrapText="1"/>
    </xf>
    <xf numFmtId="0" fontId="13" fillId="0" borderId="8" xfId="0" applyFont="1" applyBorder="1" applyAlignment="1" applyProtection="1">
      <alignment horizontal="center" vertical="top" wrapText="1"/>
      <protection locked="0"/>
    </xf>
    <xf numFmtId="0" fontId="14" fillId="0" borderId="8" xfId="0" applyFont="1" applyBorder="1" applyAlignment="1" applyProtection="1">
      <alignment horizontal="center" vertical="top" wrapText="1"/>
      <protection locked="0"/>
    </xf>
    <xf numFmtId="0" fontId="13" fillId="0" borderId="8" xfId="0" applyFont="1" applyBorder="1" applyAlignment="1" applyProtection="1">
      <alignment horizontal="center"/>
      <protection locked="0"/>
    </xf>
    <xf numFmtId="164" fontId="14" fillId="0" borderId="8" xfId="0" applyNumberFormat="1" applyFont="1" applyBorder="1" applyAlignment="1" applyProtection="1">
      <alignment horizontal="right"/>
      <protection locked="0"/>
    </xf>
    <xf numFmtId="49" fontId="14" fillId="0" borderId="8" xfId="0" applyNumberFormat="1" applyFont="1" applyBorder="1" applyAlignment="1" applyProtection="1">
      <alignment horizontal="center" wrapText="1"/>
      <protection locked="0"/>
    </xf>
    <xf numFmtId="49" fontId="14" fillId="0" borderId="8" xfId="0" applyNumberFormat="1" applyFont="1" applyBorder="1" applyAlignment="1" applyProtection="1">
      <alignment horizontal="center" vertical="top" wrapText="1"/>
      <protection locked="0"/>
    </xf>
    <xf numFmtId="164" fontId="14" fillId="0" borderId="8" xfId="0" applyNumberFormat="1" applyFont="1" applyBorder="1" applyAlignment="1" applyProtection="1">
      <alignment horizontal="right"/>
    </xf>
    <xf numFmtId="0" fontId="78" fillId="0" borderId="0" xfId="0" applyFont="1" applyBorder="1" applyAlignment="1">
      <alignment vertical="top" wrapText="1"/>
    </xf>
    <xf numFmtId="0" fontId="78" fillId="0" borderId="0" xfId="0" applyFont="1" applyBorder="1" applyAlignment="1">
      <alignment horizontal="center" vertical="top" wrapText="1"/>
    </xf>
    <xf numFmtId="4" fontId="79" fillId="0" borderId="0" xfId="0" applyNumberFormat="1" applyFont="1" applyBorder="1" applyAlignment="1">
      <alignment horizontal="right" wrapText="1"/>
    </xf>
    <xf numFmtId="4" fontId="7" fillId="0" borderId="0" xfId="0" applyNumberFormat="1" applyFont="1" applyBorder="1" applyAlignment="1" applyProtection="1">
      <alignment horizontal="right" wrapText="1"/>
      <protection locked="0"/>
    </xf>
    <xf numFmtId="0" fontId="28" fillId="0" borderId="8" xfId="0" applyFont="1" applyBorder="1" applyAlignment="1">
      <alignment horizontal="center" vertical="top" wrapText="1"/>
    </xf>
    <xf numFmtId="164" fontId="28" fillId="0" borderId="8" xfId="0" applyNumberFormat="1" applyFont="1" applyBorder="1" applyAlignment="1">
      <alignment horizontal="center" vertical="top" wrapText="1"/>
    </xf>
    <xf numFmtId="0" fontId="153" fillId="0" borderId="8" xfId="0" applyFont="1" applyBorder="1" applyAlignment="1">
      <alignment horizontal="left" vertical="center" wrapText="1"/>
    </xf>
    <xf numFmtId="0" fontId="163" fillId="0" borderId="8" xfId="0" applyFont="1" applyBorder="1" applyAlignment="1">
      <alignment vertical="center" wrapText="1"/>
    </xf>
    <xf numFmtId="0" fontId="163" fillId="0" borderId="8" xfId="0" applyFont="1" applyBorder="1" applyAlignment="1">
      <alignment horizontal="center" vertical="center" wrapText="1"/>
    </xf>
    <xf numFmtId="49" fontId="14" fillId="3" borderId="0" xfId="0" applyNumberFormat="1" applyFont="1" applyFill="1" applyAlignment="1" applyProtection="1">
      <alignment horizontal="center"/>
      <protection locked="0"/>
    </xf>
    <xf numFmtId="0" fontId="68" fillId="0" borderId="8" xfId="0" applyFont="1" applyBorder="1" applyAlignment="1">
      <alignment wrapText="1"/>
    </xf>
    <xf numFmtId="0" fontId="60" fillId="0" borderId="8" xfId="0" applyFont="1" applyBorder="1" applyAlignment="1">
      <alignment horizontal="center" wrapText="1"/>
    </xf>
    <xf numFmtId="0" fontId="73" fillId="0" borderId="8" xfId="0" applyFont="1" applyBorder="1" applyAlignment="1" applyProtection="1">
      <alignment horizontal="center" vertical="top" wrapText="1"/>
      <protection locked="0"/>
    </xf>
    <xf numFmtId="2" fontId="11" fillId="0" borderId="8" xfId="0" applyNumberFormat="1" applyFont="1" applyBorder="1" applyAlignment="1" applyProtection="1">
      <alignment horizontal="right" vertical="top" wrapText="1"/>
      <protection locked="0"/>
    </xf>
    <xf numFmtId="164" fontId="72" fillId="0" borderId="8" xfId="0" applyNumberFormat="1" applyFont="1" applyBorder="1" applyAlignment="1">
      <alignment horizontal="center" wrapText="1"/>
    </xf>
    <xf numFmtId="164" fontId="73" fillId="0" borderId="8" xfId="0" applyNumberFormat="1" applyFont="1" applyBorder="1" applyAlignment="1">
      <alignment horizontal="center" wrapText="1"/>
    </xf>
    <xf numFmtId="164" fontId="74" fillId="0" borderId="8" xfId="0" applyNumberFormat="1" applyFont="1" applyBorder="1" applyAlignment="1" applyProtection="1">
      <alignment horizontal="center" vertical="top" wrapText="1"/>
      <protection locked="0"/>
    </xf>
    <xf numFmtId="164" fontId="34" fillId="0" borderId="8" xfId="0" applyNumberFormat="1" applyFont="1" applyBorder="1" applyAlignment="1" applyProtection="1">
      <alignment horizontal="right" wrapText="1"/>
      <protection locked="0"/>
    </xf>
    <xf numFmtId="164" fontId="68" fillId="0" borderId="8" xfId="0" applyNumberFormat="1" applyFont="1" applyBorder="1" applyAlignment="1">
      <alignment horizontal="center" wrapText="1"/>
    </xf>
    <xf numFmtId="164" fontId="71" fillId="0" borderId="8" xfId="0" applyNumberFormat="1" applyFont="1" applyBorder="1" applyAlignment="1">
      <alignment vertical="top" wrapText="1"/>
    </xf>
    <xf numFmtId="164" fontId="34" fillId="0" borderId="8" xfId="0" applyNumberFormat="1" applyFont="1" applyBorder="1" applyAlignment="1" applyProtection="1">
      <alignment horizontal="right" wrapText="1"/>
    </xf>
    <xf numFmtId="167" fontId="60" fillId="0" borderId="8" xfId="0" applyNumberFormat="1" applyFont="1" applyBorder="1" applyAlignment="1">
      <alignment horizontal="center" vertical="top" wrapText="1"/>
    </xf>
    <xf numFmtId="164" fontId="10" fillId="2" borderId="8" xfId="0" applyNumberFormat="1" applyFont="1" applyFill="1" applyBorder="1" applyAlignment="1" applyProtection="1">
      <alignment horizontal="right" vertical="center" wrapText="1"/>
    </xf>
    <xf numFmtId="164" fontId="3" fillId="0" borderId="8" xfId="0" applyNumberFormat="1" applyFont="1" applyBorder="1" applyAlignment="1" applyProtection="1">
      <alignment horizontal="right" vertical="center"/>
    </xf>
    <xf numFmtId="2" fontId="4" fillId="0" borderId="8" xfId="0" applyNumberFormat="1" applyFont="1" applyBorder="1" applyAlignment="1">
      <alignment horizontal="right" vertical="center" wrapText="1"/>
    </xf>
    <xf numFmtId="0" fontId="17" fillId="0" borderId="1" xfId="0" applyFont="1" applyBorder="1" applyAlignment="1" applyProtection="1">
      <alignment horizontal="center" wrapText="1"/>
      <protection hidden="1"/>
    </xf>
    <xf numFmtId="0" fontId="3" fillId="0" borderId="0" xfId="0" applyFont="1" applyAlignment="1" applyProtection="1">
      <alignment horizontal="center"/>
      <protection hidden="1"/>
    </xf>
    <xf numFmtId="49" fontId="17" fillId="0" borderId="1" xfId="0" applyNumberFormat="1" applyFont="1" applyBorder="1" applyAlignment="1">
      <alignment horizontal="center" wrapText="1"/>
    </xf>
    <xf numFmtId="0" fontId="143" fillId="0" borderId="0" xfId="0" applyFont="1"/>
    <xf numFmtId="0" fontId="18" fillId="0" borderId="8" xfId="0" applyFont="1" applyBorder="1" applyAlignment="1">
      <alignment horizontal="center" vertical="center" wrapText="1"/>
    </xf>
    <xf numFmtId="0" fontId="19" fillId="0" borderId="8" xfId="0" applyFont="1" applyBorder="1" applyAlignment="1">
      <alignment horizontal="center" vertical="center" wrapText="1"/>
    </xf>
    <xf numFmtId="167" fontId="42" fillId="0" borderId="8" xfId="0" applyNumberFormat="1" applyFont="1" applyBorder="1" applyAlignment="1">
      <alignment horizontal="center" vertical="center" wrapText="1"/>
    </xf>
    <xf numFmtId="0" fontId="11" fillId="0" borderId="8" xfId="0" applyFont="1" applyBorder="1" applyAlignment="1">
      <alignment vertical="center" wrapText="1"/>
    </xf>
    <xf numFmtId="0" fontId="31" fillId="0" borderId="8" xfId="0" applyFont="1" applyBorder="1" applyAlignment="1">
      <alignment vertical="center" wrapText="1"/>
    </xf>
    <xf numFmtId="0" fontId="32" fillId="0" borderId="8" xfId="0" applyFont="1" applyBorder="1" applyAlignment="1">
      <alignment vertical="center" wrapText="1"/>
    </xf>
    <xf numFmtId="0" fontId="33" fillId="7" borderId="8" xfId="0" applyFont="1" applyFill="1" applyBorder="1" applyAlignment="1">
      <alignment horizontal="center" vertical="center" wrapText="1"/>
    </xf>
    <xf numFmtId="0" fontId="31" fillId="0" borderId="8" xfId="0" applyFont="1" applyBorder="1" applyAlignment="1">
      <alignment horizontal="left" vertical="center" wrapText="1"/>
    </xf>
    <xf numFmtId="0" fontId="23" fillId="7" borderId="8" xfId="0" applyFont="1" applyFill="1" applyBorder="1" applyAlignment="1">
      <alignment horizontal="center" vertical="center" wrapText="1"/>
    </xf>
    <xf numFmtId="0" fontId="10" fillId="0" borderId="8" xfId="0" applyFont="1" applyBorder="1" applyAlignment="1">
      <alignment vertical="center" wrapText="1"/>
    </xf>
    <xf numFmtId="0" fontId="16" fillId="0" borderId="0" xfId="0" applyFont="1" applyAlignment="1">
      <alignment vertical="center"/>
    </xf>
    <xf numFmtId="0" fontId="31" fillId="0" borderId="8" xfId="0" applyFont="1" applyBorder="1" applyAlignment="1">
      <alignment horizontal="justify" vertical="center" wrapText="1"/>
    </xf>
    <xf numFmtId="0" fontId="32" fillId="0" borderId="8" xfId="0" applyFont="1" applyBorder="1" applyAlignment="1">
      <alignment horizontal="justify" vertical="center" wrapText="1"/>
    </xf>
    <xf numFmtId="0" fontId="23" fillId="7" borderId="8" xfId="0" applyFont="1" applyFill="1" applyBorder="1" applyAlignment="1">
      <alignment vertical="center" wrapText="1"/>
    </xf>
    <xf numFmtId="2" fontId="39" fillId="7" borderId="8" xfId="0" applyNumberFormat="1" applyFont="1" applyFill="1" applyBorder="1" applyAlignment="1">
      <alignment vertical="center" wrapText="1"/>
    </xf>
    <xf numFmtId="0" fontId="23" fillId="0" borderId="8" xfId="0" applyFont="1" applyBorder="1" applyAlignment="1">
      <alignment vertical="center" wrapText="1"/>
    </xf>
    <xf numFmtId="164" fontId="40" fillId="7" borderId="8" xfId="0" applyNumberFormat="1" applyFont="1" applyFill="1" applyBorder="1" applyAlignment="1">
      <alignment vertical="center" wrapText="1"/>
    </xf>
    <xf numFmtId="164" fontId="41" fillId="0" borderId="0" xfId="0" applyNumberFormat="1" applyFont="1" applyAlignment="1">
      <alignment vertical="center"/>
    </xf>
    <xf numFmtId="164" fontId="39" fillId="7" borderId="8" xfId="0" applyNumberFormat="1" applyFont="1" applyFill="1" applyBorder="1" applyAlignment="1">
      <alignment vertical="center" wrapText="1"/>
    </xf>
    <xf numFmtId="164" fontId="39" fillId="7" borderId="8" xfId="0" applyNumberFormat="1" applyFont="1" applyFill="1" applyBorder="1" applyAlignment="1">
      <alignment horizontal="right" vertical="center" wrapText="1"/>
    </xf>
    <xf numFmtId="164" fontId="43" fillId="0" borderId="8" xfId="0" applyNumberFormat="1" applyFont="1" applyBorder="1" applyAlignment="1" applyProtection="1">
      <alignment horizontal="right" vertical="center" wrapText="1"/>
      <protection locked="0"/>
    </xf>
    <xf numFmtId="164" fontId="43" fillId="0" borderId="8" xfId="0" applyNumberFormat="1" applyFont="1" applyBorder="1" applyAlignment="1" applyProtection="1">
      <alignment horizontal="right" vertical="center" wrapText="1"/>
    </xf>
    <xf numFmtId="0" fontId="16" fillId="0" borderId="0" xfId="0" applyFont="1" applyAlignment="1">
      <alignment horizontal="center" vertical="center"/>
    </xf>
    <xf numFmtId="0" fontId="88" fillId="0" borderId="0" xfId="0" applyFont="1" applyAlignment="1">
      <alignment vertical="center"/>
    </xf>
    <xf numFmtId="0" fontId="13" fillId="0" borderId="3" xfId="0" applyFont="1" applyBorder="1" applyAlignment="1">
      <alignment vertical="center"/>
    </xf>
    <xf numFmtId="0" fontId="23" fillId="2" borderId="0" xfId="0" applyFont="1" applyFill="1" applyBorder="1" applyAlignment="1" applyProtection="1">
      <alignment vertical="center"/>
    </xf>
    <xf numFmtId="0" fontId="24" fillId="2" borderId="0" xfId="0" applyFont="1" applyFill="1" applyBorder="1" applyAlignment="1" applyProtection="1">
      <alignment vertical="center"/>
    </xf>
    <xf numFmtId="0" fontId="15" fillId="0" borderId="0" xfId="0" applyFont="1" applyAlignment="1" applyProtection="1">
      <alignment vertical="center"/>
    </xf>
    <xf numFmtId="0" fontId="164" fillId="0" borderId="8" xfId="0" applyFont="1" applyBorder="1" applyAlignment="1">
      <alignment horizontal="justify" vertical="center" wrapText="1"/>
    </xf>
    <xf numFmtId="0" fontId="164" fillId="0" borderId="8" xfId="0" applyFont="1" applyBorder="1" applyAlignment="1">
      <alignment vertical="center" wrapText="1"/>
    </xf>
    <xf numFmtId="49" fontId="4" fillId="0" borderId="8" xfId="0" applyNumberFormat="1" applyFont="1" applyBorder="1" applyAlignment="1" applyProtection="1">
      <alignment horizontal="center" vertical="center" wrapText="1"/>
    </xf>
    <xf numFmtId="0" fontId="4" fillId="0" borderId="8" xfId="0" applyFont="1" applyBorder="1" applyAlignment="1" applyProtection="1">
      <alignment horizontal="center" vertical="center" wrapText="1"/>
      <protection locked="0"/>
    </xf>
    <xf numFmtId="164" fontId="10" fillId="0" borderId="8" xfId="0" applyNumberFormat="1" applyFont="1" applyBorder="1" applyAlignment="1" applyProtection="1">
      <alignment wrapText="1"/>
      <protection locked="0"/>
    </xf>
    <xf numFmtId="164" fontId="98" fillId="0" borderId="8" xfId="0" applyNumberFormat="1" applyFont="1" applyBorder="1" applyAlignment="1">
      <alignment horizontal="right" wrapText="1"/>
    </xf>
    <xf numFmtId="164" fontId="90" fillId="0" borderId="8" xfId="0" applyNumberFormat="1" applyFont="1" applyBorder="1" applyAlignment="1" applyProtection="1">
      <alignment horizontal="right" wrapText="1"/>
      <protection locked="0"/>
    </xf>
    <xf numFmtId="164" fontId="12" fillId="0" borderId="8" xfId="0" applyNumberFormat="1" applyFont="1" applyBorder="1" applyAlignment="1" applyProtection="1">
      <alignment horizontal="right" wrapText="1"/>
      <protection locked="0"/>
    </xf>
    <xf numFmtId="164" fontId="90" fillId="0" borderId="8" xfId="0" applyNumberFormat="1" applyFont="1" applyBorder="1" applyAlignment="1" applyProtection="1">
      <alignment horizontal="right" wrapText="1"/>
    </xf>
    <xf numFmtId="0" fontId="3" fillId="0" borderId="0" xfId="0" applyFont="1" applyAlignment="1" applyProtection="1">
      <alignment horizontal="justify" vertical="center" wrapText="1"/>
      <protection locked="0"/>
    </xf>
    <xf numFmtId="164" fontId="102" fillId="0" borderId="8" xfId="0" applyNumberFormat="1" applyFont="1" applyBorder="1" applyAlignment="1" applyProtection="1">
      <alignment horizontal="right" wrapText="1"/>
      <protection locked="0"/>
    </xf>
    <xf numFmtId="164" fontId="36" fillId="0" borderId="8" xfId="0" applyNumberFormat="1" applyFont="1" applyBorder="1" applyAlignment="1">
      <alignment horizontal="right" wrapText="1"/>
    </xf>
    <xf numFmtId="0" fontId="79" fillId="0" borderId="3" xfId="0" applyFont="1" applyBorder="1" applyAlignment="1">
      <alignment horizontal="left" wrapText="1"/>
    </xf>
    <xf numFmtId="0" fontId="79" fillId="0" borderId="4" xfId="0" applyFont="1" applyBorder="1" applyAlignment="1">
      <alignment horizontal="left" wrapText="1"/>
    </xf>
    <xf numFmtId="0" fontId="165" fillId="0" borderId="8" xfId="0" applyFont="1" applyBorder="1" applyAlignment="1">
      <alignment horizontal="center" vertical="center" wrapText="1"/>
    </xf>
    <xf numFmtId="0" fontId="166" fillId="0" borderId="0" xfId="0" applyFont="1"/>
    <xf numFmtId="0" fontId="144" fillId="0" borderId="0" xfId="0" applyFont="1" applyAlignment="1">
      <alignment vertical="center" wrapText="1"/>
    </xf>
    <xf numFmtId="0" fontId="3" fillId="0" borderId="0" xfId="0" applyFont="1" applyBorder="1" applyAlignment="1">
      <alignment horizontal="center" wrapText="1"/>
    </xf>
    <xf numFmtId="0" fontId="160" fillId="0" borderId="0" xfId="0" applyFont="1"/>
    <xf numFmtId="0" fontId="144" fillId="0" borderId="8" xfId="0" applyFont="1" applyBorder="1" applyAlignment="1">
      <alignment vertical="center" wrapText="1"/>
    </xf>
    <xf numFmtId="0" fontId="144" fillId="0" borderId="0" xfId="0" applyFont="1" applyBorder="1"/>
    <xf numFmtId="0" fontId="12" fillId="0" borderId="0" xfId="0" applyFont="1" applyBorder="1" applyAlignment="1">
      <alignment horizontal="center"/>
    </xf>
    <xf numFmtId="0" fontId="3" fillId="0" borderId="0" xfId="0" applyFont="1" applyAlignment="1">
      <alignment horizontal="right"/>
    </xf>
    <xf numFmtId="2" fontId="79" fillId="0" borderId="0" xfId="0" applyNumberFormat="1" applyFont="1" applyBorder="1" applyAlignment="1">
      <alignment wrapText="1"/>
    </xf>
    <xf numFmtId="2" fontId="79" fillId="0" borderId="4" xfId="0" applyNumberFormat="1" applyFont="1" applyBorder="1" applyAlignment="1">
      <alignment horizontal="left" wrapText="1"/>
    </xf>
    <xf numFmtId="0" fontId="160" fillId="0" borderId="0" xfId="0" applyFont="1" applyAlignment="1">
      <alignment horizontal="left" wrapText="1"/>
    </xf>
    <xf numFmtId="0" fontId="4" fillId="2" borderId="3" xfId="0" applyNumberFormat="1" applyFont="1" applyFill="1" applyBorder="1" applyAlignment="1" applyProtection="1">
      <alignment horizontal="center" wrapText="1"/>
    </xf>
    <xf numFmtId="0" fontId="160" fillId="0" borderId="0" xfId="0" applyFont="1" applyBorder="1"/>
    <xf numFmtId="0" fontId="167" fillId="0" borderId="0" xfId="0" applyFont="1" applyAlignment="1">
      <alignment horizontal="left"/>
    </xf>
    <xf numFmtId="0" fontId="3" fillId="0" borderId="0" xfId="0" applyFont="1" applyAlignment="1">
      <alignment horizontal="center" wrapText="1"/>
    </xf>
    <xf numFmtId="0" fontId="151" fillId="0" borderId="0" xfId="0" applyFont="1" applyAlignment="1">
      <alignment horizontal="center"/>
    </xf>
    <xf numFmtId="0" fontId="152" fillId="0" borderId="0" xfId="0" applyFont="1" applyAlignment="1">
      <alignment horizontal="center"/>
    </xf>
    <xf numFmtId="0" fontId="49" fillId="0" borderId="6" xfId="0" applyFont="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horizontal="center" wrapText="1"/>
    </xf>
    <xf numFmtId="2" fontId="7" fillId="0" borderId="6" xfId="0" applyNumberFormat="1" applyFont="1" applyBorder="1" applyAlignment="1" applyProtection="1">
      <alignment horizontal="right" vertical="top" wrapText="1"/>
      <protection locked="0"/>
    </xf>
    <xf numFmtId="2" fontId="20" fillId="0" borderId="6" xfId="0" applyNumberFormat="1" applyFont="1" applyBorder="1" applyAlignment="1">
      <alignment horizontal="center" vertical="top" wrapText="1"/>
    </xf>
    <xf numFmtId="2" fontId="4" fillId="0" borderId="6" xfId="0" applyNumberFormat="1" applyFont="1" applyBorder="1" applyAlignment="1">
      <alignment horizontal="center" vertical="top" wrapText="1"/>
    </xf>
    <xf numFmtId="0" fontId="49" fillId="0" borderId="5" xfId="0" applyFont="1" applyBorder="1" applyAlignment="1">
      <alignment vertical="center" wrapText="1"/>
    </xf>
    <xf numFmtId="0" fontId="49" fillId="0" borderId="5" xfId="0" applyFont="1" applyBorder="1" applyAlignment="1">
      <alignment horizontal="center" vertical="center" wrapText="1"/>
    </xf>
    <xf numFmtId="0" fontId="18" fillId="0" borderId="5" xfId="0" applyFont="1" applyBorder="1" applyAlignment="1">
      <alignment horizontal="center" wrapText="1"/>
    </xf>
    <xf numFmtId="2" fontId="20" fillId="0" borderId="5" xfId="0" applyNumberFormat="1" applyFont="1" applyBorder="1" applyAlignment="1">
      <alignment horizontal="center" vertical="top" wrapText="1"/>
    </xf>
    <xf numFmtId="0" fontId="47" fillId="0" borderId="8" xfId="0" applyFont="1" applyBorder="1" applyAlignment="1">
      <alignment horizontal="center" vertical="center" wrapText="1"/>
    </xf>
    <xf numFmtId="0" fontId="48" fillId="0" borderId="8" xfId="0" applyFont="1" applyBorder="1" applyAlignment="1">
      <alignment horizontal="center" vertical="center" wrapText="1"/>
    </xf>
    <xf numFmtId="0" fontId="49" fillId="0" borderId="8" xfId="0" applyFont="1" applyBorder="1" applyAlignment="1">
      <alignment vertical="center" wrapText="1"/>
    </xf>
    <xf numFmtId="0" fontId="49" fillId="0" borderId="8" xfId="0" applyFont="1" applyBorder="1" applyAlignment="1">
      <alignment horizontal="center" vertical="center" wrapText="1"/>
    </xf>
    <xf numFmtId="0" fontId="46" fillId="0" borderId="8" xfId="0" applyFont="1" applyBorder="1" applyAlignment="1">
      <alignment vertical="center" wrapText="1"/>
    </xf>
    <xf numFmtId="0" fontId="46" fillId="0" borderId="8" xfId="0" applyFont="1" applyBorder="1" applyAlignment="1">
      <alignment horizontal="center" vertical="center" wrapText="1"/>
    </xf>
    <xf numFmtId="0" fontId="51" fillId="0" borderId="8" xfId="0" applyFont="1" applyBorder="1" applyAlignment="1">
      <alignment vertical="center" wrapText="1"/>
    </xf>
    <xf numFmtId="0" fontId="52" fillId="0" borderId="8" xfId="0" applyFont="1" applyBorder="1" applyAlignment="1">
      <alignment vertical="center" wrapText="1"/>
    </xf>
    <xf numFmtId="164" fontId="20" fillId="0" borderId="8" xfId="0" applyNumberFormat="1" applyFont="1" applyBorder="1" applyAlignment="1">
      <alignment horizontal="center" vertical="top" wrapText="1"/>
    </xf>
    <xf numFmtId="164" fontId="20" fillId="0" borderId="8" xfId="0" applyNumberFormat="1" applyFont="1" applyBorder="1" applyAlignment="1">
      <alignment horizontal="right" wrapText="1"/>
    </xf>
    <xf numFmtId="164" fontId="4" fillId="0" borderId="8" xfId="0" applyNumberFormat="1" applyFont="1" applyBorder="1" applyAlignment="1">
      <alignment horizontal="right" wrapText="1"/>
    </xf>
    <xf numFmtId="164" fontId="7" fillId="0" borderId="8" xfId="0" applyNumberFormat="1" applyFont="1" applyBorder="1" applyAlignment="1">
      <alignment horizontal="right" wrapText="1"/>
    </xf>
    <xf numFmtId="2" fontId="7" fillId="0" borderId="0" xfId="0" applyNumberFormat="1" applyFont="1" applyBorder="1" applyAlignment="1">
      <alignment horizontal="center" vertical="top" wrapText="1"/>
    </xf>
    <xf numFmtId="49" fontId="144" fillId="2" borderId="0" xfId="0" applyNumberFormat="1" applyFont="1" applyFill="1" applyAlignment="1">
      <alignment horizontal="right"/>
    </xf>
    <xf numFmtId="49" fontId="160" fillId="0" borderId="3" xfId="0" applyNumberFormat="1" applyFont="1" applyBorder="1" applyAlignment="1">
      <alignment horizontal="center"/>
    </xf>
    <xf numFmtId="0" fontId="16" fillId="0" borderId="8" xfId="0" applyFont="1" applyBorder="1" applyAlignment="1">
      <alignment horizontal="center" vertical="center" wrapText="1"/>
    </xf>
    <xf numFmtId="0" fontId="20" fillId="0" borderId="8" xfId="0" applyFont="1" applyBorder="1" applyAlignment="1">
      <alignment horizontal="center" vertical="center" wrapText="1"/>
    </xf>
    <xf numFmtId="0" fontId="168" fillId="0" borderId="8" xfId="0" applyFont="1" applyBorder="1" applyAlignment="1">
      <alignment horizontal="justify" vertical="center" wrapText="1"/>
    </xf>
    <xf numFmtId="0" fontId="161" fillId="0" borderId="14" xfId="0" applyFont="1" applyBorder="1" applyAlignment="1">
      <alignment horizontal="center" vertical="center" wrapText="1"/>
    </xf>
    <xf numFmtId="0" fontId="168" fillId="0" borderId="12" xfId="0" applyFont="1" applyBorder="1" applyAlignment="1">
      <alignment vertical="center" wrapText="1"/>
    </xf>
    <xf numFmtId="0" fontId="161" fillId="0" borderId="15" xfId="0" applyFont="1" applyBorder="1" applyAlignment="1">
      <alignment horizontal="center" vertical="center" wrapText="1"/>
    </xf>
    <xf numFmtId="0" fontId="168" fillId="0" borderId="12" xfId="0" applyFont="1" applyBorder="1" applyAlignment="1">
      <alignment horizontal="justify" vertical="center" wrapText="1"/>
    </xf>
    <xf numFmtId="164" fontId="3" fillId="0" borderId="8" xfId="0" applyNumberFormat="1" applyFont="1" applyBorder="1" applyAlignment="1">
      <alignment horizontal="right" vertical="top" wrapText="1"/>
    </xf>
    <xf numFmtId="164" fontId="3" fillId="0" borderId="8" xfId="0" applyNumberFormat="1" applyFont="1" applyBorder="1" applyAlignment="1" applyProtection="1">
      <alignment horizontal="right" vertical="top" wrapText="1"/>
    </xf>
    <xf numFmtId="49" fontId="10" fillId="0" borderId="0" xfId="0" applyNumberFormat="1" applyFont="1" applyBorder="1" applyAlignment="1">
      <alignment horizontal="center" vertical="top" wrapText="1"/>
    </xf>
    <xf numFmtId="164" fontId="10" fillId="0" borderId="0" xfId="0" applyNumberFormat="1" applyFont="1" applyBorder="1" applyAlignment="1" applyProtection="1">
      <alignment horizontal="right" vertical="top" wrapText="1"/>
      <protection locked="0"/>
    </xf>
    <xf numFmtId="0" fontId="10" fillId="0" borderId="0" xfId="0" applyFont="1" applyBorder="1" applyAlignment="1">
      <alignment wrapText="1"/>
    </xf>
    <xf numFmtId="0" fontId="3" fillId="0" borderId="0" xfId="0" applyFont="1" applyAlignment="1" applyProtection="1">
      <protection locked="0"/>
    </xf>
    <xf numFmtId="0" fontId="169" fillId="0" borderId="16" xfId="0" applyFont="1" applyBorder="1" applyAlignment="1">
      <alignment horizontal="center" vertical="center" wrapText="1"/>
    </xf>
    <xf numFmtId="0" fontId="170" fillId="0" borderId="16" xfId="0" applyFont="1" applyBorder="1" applyAlignment="1">
      <alignment vertical="center" wrapText="1"/>
    </xf>
    <xf numFmtId="0" fontId="170" fillId="0" borderId="16" xfId="0" applyFont="1" applyBorder="1" applyAlignment="1">
      <alignment horizontal="center" vertical="center" wrapText="1"/>
    </xf>
    <xf numFmtId="0" fontId="171" fillId="0" borderId="16" xfId="0" applyFont="1" applyBorder="1" applyAlignment="1">
      <alignment horizontal="center" vertical="center" wrapText="1"/>
    </xf>
    <xf numFmtId="0" fontId="172" fillId="0" borderId="16" xfId="0" applyFont="1" applyBorder="1" applyAlignment="1">
      <alignment vertical="center" wrapText="1"/>
    </xf>
    <xf numFmtId="0" fontId="68" fillId="0" borderId="0" xfId="0" applyFont="1" applyBorder="1"/>
    <xf numFmtId="0" fontId="61" fillId="0" borderId="0" xfId="0" applyFont="1" applyAlignment="1">
      <alignment wrapText="1"/>
    </xf>
    <xf numFmtId="0" fontId="151" fillId="0" borderId="0" xfId="0" applyFont="1"/>
    <xf numFmtId="0" fontId="15" fillId="0" borderId="0" xfId="0" applyFont="1" applyBorder="1" applyAlignment="1">
      <alignment horizontal="left"/>
    </xf>
    <xf numFmtId="0" fontId="151" fillId="0" borderId="0" xfId="0" applyFont="1" applyAlignment="1">
      <alignment vertical="center"/>
    </xf>
    <xf numFmtId="0" fontId="23" fillId="0" borderId="0" xfId="0" applyFont="1" applyBorder="1" applyAlignment="1" applyProtection="1">
      <alignment horizontal="center"/>
      <protection hidden="1"/>
    </xf>
    <xf numFmtId="0" fontId="15" fillId="0" borderId="0" xfId="0" applyFont="1" applyBorder="1" applyAlignment="1" applyProtection="1">
      <alignment horizontal="left"/>
      <protection hidden="1"/>
    </xf>
    <xf numFmtId="0" fontId="168" fillId="0" borderId="8" xfId="0" applyFont="1" applyBorder="1" applyAlignment="1">
      <alignment vertical="center" wrapText="1"/>
    </xf>
    <xf numFmtId="164" fontId="3" fillId="0" borderId="8" xfId="0" applyNumberFormat="1" applyFont="1" applyBorder="1" applyAlignment="1" applyProtection="1">
      <alignment horizontal="right" vertical="top" wrapText="1"/>
      <protection locked="0"/>
    </xf>
    <xf numFmtId="49" fontId="11" fillId="2" borderId="0" xfId="0" applyNumberFormat="1" applyFont="1" applyFill="1" applyBorder="1" applyAlignment="1" applyProtection="1">
      <alignment horizontal="center" vertical="center" wrapText="1"/>
      <protection locked="0"/>
    </xf>
    <xf numFmtId="0" fontId="10" fillId="2" borderId="0" xfId="0" applyFont="1" applyFill="1" applyBorder="1"/>
    <xf numFmtId="0" fontId="14" fillId="2" borderId="0" xfId="0" applyFont="1" applyFill="1" applyBorder="1"/>
    <xf numFmtId="0" fontId="34" fillId="2" borderId="0" xfId="0" applyFont="1" applyFill="1" applyBorder="1"/>
    <xf numFmtId="0" fontId="14" fillId="0" borderId="0" xfId="0" applyFont="1" applyProtection="1"/>
    <xf numFmtId="0" fontId="141" fillId="0" borderId="0" xfId="0" applyFont="1" applyProtection="1"/>
    <xf numFmtId="1" fontId="0" fillId="0" borderId="0" xfId="0" applyNumberFormat="1" applyAlignment="1">
      <alignment wrapText="1"/>
    </xf>
    <xf numFmtId="0" fontId="176" fillId="0" borderId="0" xfId="0" applyFont="1"/>
    <xf numFmtId="0" fontId="177" fillId="0" borderId="0" xfId="28" applyFont="1"/>
    <xf numFmtId="0" fontId="175" fillId="2" borderId="0" xfId="0" applyFont="1" applyFill="1" applyProtection="1">
      <protection locked="0"/>
    </xf>
    <xf numFmtId="1" fontId="90" fillId="0" borderId="8" xfId="0" applyNumberFormat="1" applyFont="1" applyBorder="1" applyAlignment="1">
      <alignment horizontal="center" vertical="center" wrapText="1"/>
    </xf>
    <xf numFmtId="0" fontId="68" fillId="0" borderId="9" xfId="0" applyFont="1" applyBorder="1" applyProtection="1">
      <protection locked="0"/>
    </xf>
    <xf numFmtId="0" fontId="68" fillId="0" borderId="0" xfId="0" applyFont="1" applyBorder="1" applyProtection="1">
      <protection locked="0"/>
    </xf>
    <xf numFmtId="0" fontId="68" fillId="0" borderId="17" xfId="0" applyFont="1" applyBorder="1" applyProtection="1">
      <protection locked="0"/>
    </xf>
    <xf numFmtId="0" fontId="68" fillId="0" borderId="18" xfId="0" applyFont="1" applyBorder="1" applyProtection="1">
      <protection locked="0"/>
    </xf>
    <xf numFmtId="0" fontId="68" fillId="0" borderId="13" xfId="0" applyFont="1" applyBorder="1" applyProtection="1">
      <protection locked="0"/>
    </xf>
    <xf numFmtId="0" fontId="68" fillId="0" borderId="19" xfId="0" applyFont="1" applyBorder="1" applyProtection="1">
      <protection locked="0"/>
    </xf>
    <xf numFmtId="0" fontId="14" fillId="0" borderId="9" xfId="0" applyFont="1" applyBorder="1" applyProtection="1">
      <protection locked="0"/>
    </xf>
    <xf numFmtId="0" fontId="124" fillId="0" borderId="3" xfId="38" applyNumberFormat="1" applyFont="1" applyBorder="1" applyAlignment="1" applyProtection="1">
      <alignment horizontal="center"/>
      <protection locked="0"/>
    </xf>
    <xf numFmtId="0" fontId="133" fillId="0" borderId="2" xfId="38" applyFont="1" applyBorder="1" applyAlignment="1" applyProtection="1">
      <alignment horizontal="center"/>
      <protection locked="0"/>
    </xf>
    <xf numFmtId="0" fontId="34" fillId="0" borderId="0" xfId="40" applyFont="1" applyAlignment="1" applyProtection="1">
      <alignment horizontal="center"/>
      <protection locked="0"/>
    </xf>
    <xf numFmtId="0" fontId="74" fillId="0" borderId="0" xfId="40" applyFont="1" applyBorder="1" applyAlignment="1" applyProtection="1">
      <alignment horizontal="center"/>
      <protection locked="0"/>
    </xf>
    <xf numFmtId="0" fontId="36" fillId="0" borderId="0" xfId="38" applyFont="1" applyFill="1" applyBorder="1" applyAlignment="1" applyProtection="1">
      <alignment horizontal="center"/>
      <protection locked="0"/>
    </xf>
    <xf numFmtId="0" fontId="139" fillId="0" borderId="0" xfId="0" applyFont="1" applyAlignment="1">
      <alignment horizontal="left"/>
    </xf>
    <xf numFmtId="0" fontId="14" fillId="0" borderId="0" xfId="0" applyFont="1" applyAlignment="1">
      <alignment horizontal="right"/>
    </xf>
    <xf numFmtId="0" fontId="13" fillId="3" borderId="0" xfId="0" applyFont="1" applyFill="1" applyAlignment="1" applyProtection="1">
      <alignment horizontal="left"/>
      <protection locked="0"/>
    </xf>
    <xf numFmtId="0" fontId="173" fillId="0" borderId="0" xfId="28" applyFont="1" applyAlignment="1">
      <alignment horizontal="left"/>
    </xf>
    <xf numFmtId="0" fontId="14" fillId="3" borderId="0" xfId="0" applyFont="1" applyFill="1" applyAlignment="1" applyProtection="1">
      <alignment horizontal="center"/>
      <protection locked="0"/>
    </xf>
    <xf numFmtId="0" fontId="15" fillId="3" borderId="0" xfId="0" applyFont="1" applyFill="1" applyAlignment="1" applyProtection="1">
      <alignment horizontal="center"/>
      <protection locked="0"/>
    </xf>
    <xf numFmtId="0" fontId="15" fillId="0" borderId="0" xfId="0" applyFont="1" applyAlignment="1">
      <alignment horizontal="center"/>
    </xf>
    <xf numFmtId="0" fontId="14" fillId="3" borderId="1" xfId="0" applyFont="1" applyFill="1" applyBorder="1" applyAlignment="1" applyProtection="1">
      <alignment horizontal="center"/>
      <protection locked="0"/>
    </xf>
    <xf numFmtId="0" fontId="14" fillId="3" borderId="0" xfId="0" applyFont="1" applyFill="1" applyAlignment="1" applyProtection="1">
      <protection locked="0"/>
    </xf>
    <xf numFmtId="0" fontId="15" fillId="3" borderId="0" xfId="0" applyFont="1" applyFill="1" applyAlignment="1" applyProtection="1">
      <protection locked="0"/>
    </xf>
    <xf numFmtId="0" fontId="14" fillId="0" borderId="0" xfId="0" applyFont="1" applyAlignment="1">
      <alignment horizontal="left"/>
    </xf>
    <xf numFmtId="0" fontId="105" fillId="0" borderId="0" xfId="0" applyFont="1" applyAlignment="1">
      <alignment horizontal="center" wrapText="1"/>
    </xf>
    <xf numFmtId="0" fontId="14" fillId="0" borderId="1" xfId="0" applyFont="1" applyBorder="1" applyAlignment="1">
      <alignment horizontal="center" wrapText="1"/>
    </xf>
    <xf numFmtId="0" fontId="88" fillId="0" borderId="1" xfId="0" applyFont="1" applyBorder="1" applyAlignment="1">
      <alignment horizontal="center" wrapText="1"/>
    </xf>
    <xf numFmtId="0" fontId="28" fillId="0" borderId="6" xfId="0" applyFont="1" applyBorder="1" applyAlignment="1">
      <alignment horizontal="center" wrapText="1"/>
    </xf>
    <xf numFmtId="0" fontId="28" fillId="0" borderId="5" xfId="0" applyFont="1" applyBorder="1" applyAlignment="1">
      <alignment horizontal="center" wrapText="1"/>
    </xf>
    <xf numFmtId="0" fontId="69" fillId="0" borderId="3" xfId="0" applyFont="1" applyBorder="1" applyAlignment="1">
      <alignment horizontal="center"/>
    </xf>
    <xf numFmtId="0" fontId="2" fillId="0" borderId="0" xfId="0" applyFont="1" applyAlignment="1">
      <alignment horizontal="left" wrapText="1"/>
    </xf>
    <xf numFmtId="0" fontId="54" fillId="0" borderId="3" xfId="0" applyFont="1" applyBorder="1" applyAlignment="1">
      <alignment horizontal="center" wrapText="1"/>
    </xf>
    <xf numFmtId="0" fontId="3" fillId="0" borderId="0" xfId="0" applyFont="1" applyAlignment="1">
      <alignment horizontal="left" wrapText="1"/>
    </xf>
    <xf numFmtId="0" fontId="13" fillId="0" borderId="0" xfId="0" applyFont="1" applyAlignment="1">
      <alignment horizontal="center"/>
    </xf>
    <xf numFmtId="0" fontId="36" fillId="0" borderId="0" xfId="0" applyFont="1" applyAlignment="1">
      <alignment horizontal="center"/>
    </xf>
    <xf numFmtId="0" fontId="12" fillId="0" borderId="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3" xfId="0" applyFont="1" applyBorder="1" applyAlignment="1">
      <alignment horizontal="center"/>
    </xf>
    <xf numFmtId="0" fontId="38" fillId="0" borderId="0" xfId="0" applyFont="1" applyBorder="1" applyAlignment="1">
      <alignment horizontal="right"/>
    </xf>
    <xf numFmtId="0" fontId="38" fillId="0" borderId="0" xfId="0" applyFont="1" applyAlignment="1">
      <alignment horizontal="right"/>
    </xf>
    <xf numFmtId="164" fontId="10" fillId="0" borderId="8" xfId="0" applyNumberFormat="1" applyFont="1" applyBorder="1" applyAlignment="1">
      <alignment horizontal="center" vertical="center" wrapText="1"/>
    </xf>
    <xf numFmtId="164" fontId="31" fillId="0" borderId="8" xfId="0" applyNumberFormat="1" applyFont="1" applyBorder="1" applyAlignment="1">
      <alignment horizontal="center" vertical="center" wrapText="1"/>
    </xf>
    <xf numFmtId="0" fontId="110" fillId="0" borderId="0" xfId="0" applyFont="1" applyBorder="1" applyAlignment="1">
      <alignment horizontal="left" wrapText="1"/>
    </xf>
    <xf numFmtId="0" fontId="110" fillId="0" borderId="0" xfId="0" applyFont="1" applyAlignment="1">
      <alignment horizontal="left" wrapText="1"/>
    </xf>
    <xf numFmtId="0" fontId="23" fillId="0" borderId="8" xfId="0" applyFont="1" applyBorder="1" applyAlignment="1">
      <alignment horizontal="center" vertical="center" wrapText="1"/>
    </xf>
    <xf numFmtId="0" fontId="10" fillId="0" borderId="8" xfId="0" applyFont="1" applyBorder="1" applyAlignment="1">
      <alignment horizontal="center" vertical="center" wrapText="1"/>
    </xf>
    <xf numFmtId="0" fontId="31" fillId="0" borderId="8" xfId="0" applyFont="1" applyBorder="1" applyAlignment="1">
      <alignment horizontal="center" vertical="center" wrapText="1"/>
    </xf>
    <xf numFmtId="0" fontId="33" fillId="0" borderId="8" xfId="0" applyFont="1" applyBorder="1" applyAlignment="1">
      <alignment horizontal="center" vertical="center" wrapText="1"/>
    </xf>
    <xf numFmtId="0" fontId="3" fillId="0" borderId="8" xfId="0" applyFont="1" applyBorder="1" applyAlignment="1">
      <alignment horizontal="center" vertical="center" wrapText="1"/>
    </xf>
    <xf numFmtId="2" fontId="22" fillId="0" borderId="2" xfId="0" applyNumberFormat="1" applyFont="1" applyFill="1" applyBorder="1" applyAlignment="1" applyProtection="1">
      <alignment horizontal="center" vertical="top"/>
      <protection locked="0"/>
    </xf>
    <xf numFmtId="0" fontId="15" fillId="0" borderId="3" xfId="0" applyFont="1" applyBorder="1" applyAlignment="1">
      <alignment horizontal="left"/>
    </xf>
    <xf numFmtId="0" fontId="16"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2" fillId="0" borderId="8" xfId="0" applyFont="1" applyBorder="1" applyAlignment="1">
      <alignment horizontal="center" vertical="center" wrapText="1"/>
    </xf>
    <xf numFmtId="0" fontId="14" fillId="0" borderId="0" xfId="0" applyFont="1" applyAlignment="1">
      <alignment horizontal="center"/>
    </xf>
    <xf numFmtId="0" fontId="13" fillId="0" borderId="18" xfId="0" applyFont="1" applyBorder="1" applyAlignment="1">
      <alignment horizontal="center"/>
    </xf>
    <xf numFmtId="0" fontId="36" fillId="0" borderId="8" xfId="0" applyFont="1" applyBorder="1" applyAlignment="1">
      <alignment horizontal="justify" vertical="center" wrapText="1"/>
    </xf>
    <xf numFmtId="0" fontId="34" fillId="0" borderId="9" xfId="0" applyFont="1" applyBorder="1" applyAlignment="1">
      <alignment horizontal="justify" vertical="center" wrapText="1"/>
    </xf>
    <xf numFmtId="0" fontId="34" fillId="0" borderId="0" xfId="0" applyFont="1" applyBorder="1" applyAlignment="1">
      <alignment horizontal="justify" vertical="center" wrapText="1"/>
    </xf>
    <xf numFmtId="0" fontId="93" fillId="0" borderId="8" xfId="0" applyFont="1" applyBorder="1" applyAlignment="1">
      <alignment horizontal="center" vertical="center" wrapText="1"/>
    </xf>
    <xf numFmtId="0" fontId="89" fillId="0" borderId="8" xfId="0" applyFont="1" applyBorder="1" applyAlignment="1">
      <alignment horizontal="center" vertical="center" wrapText="1"/>
    </xf>
    <xf numFmtId="0" fontId="4" fillId="0" borderId="0" xfId="0" applyFont="1" applyAlignment="1">
      <alignment horizontal="left" wrapText="1"/>
    </xf>
    <xf numFmtId="0" fontId="79" fillId="0" borderId="4" xfId="0" applyFont="1" applyBorder="1" applyAlignment="1">
      <alignment horizontal="center" wrapText="1"/>
    </xf>
    <xf numFmtId="0" fontId="94" fillId="0" borderId="0" xfId="0" applyFont="1" applyAlignment="1">
      <alignment horizontal="left"/>
    </xf>
    <xf numFmtId="0" fontId="79" fillId="0" borderId="3" xfId="0" applyFont="1" applyBorder="1" applyAlignment="1">
      <alignment horizontal="center" wrapText="1"/>
    </xf>
    <xf numFmtId="0" fontId="11" fillId="0" borderId="1" xfId="0" applyFont="1" applyBorder="1" applyAlignment="1">
      <alignment horizontal="center" wrapText="1"/>
    </xf>
    <xf numFmtId="49" fontId="11" fillId="0" borderId="1" xfId="0" applyNumberFormat="1" applyFont="1" applyBorder="1" applyAlignment="1">
      <alignment horizontal="center" wrapText="1"/>
    </xf>
    <xf numFmtId="2" fontId="79" fillId="0" borderId="4" xfId="0" applyNumberFormat="1" applyFont="1" applyBorder="1" applyAlignment="1">
      <alignment horizontal="center" wrapText="1"/>
    </xf>
    <xf numFmtId="0" fontId="34" fillId="0" borderId="8" xfId="0" applyFont="1" applyBorder="1" applyAlignment="1">
      <alignment horizontal="center" vertical="center" wrapText="1"/>
    </xf>
    <xf numFmtId="164" fontId="34" fillId="0" borderId="8" xfId="0" applyNumberFormat="1" applyFont="1" applyBorder="1" applyAlignment="1">
      <alignment horizontal="right" vertical="center" wrapText="1"/>
    </xf>
    <xf numFmtId="0" fontId="36" fillId="0" borderId="8" xfId="0" applyFont="1" applyBorder="1" applyAlignment="1">
      <alignment horizontal="center" vertical="center" wrapText="1"/>
    </xf>
    <xf numFmtId="0" fontId="34" fillId="0" borderId="8" xfId="0" applyFont="1" applyBorder="1" applyAlignment="1">
      <alignment horizontal="justify" vertical="center" wrapText="1"/>
    </xf>
    <xf numFmtId="0" fontId="34" fillId="0" borderId="22" xfId="0" applyFont="1" applyBorder="1" applyAlignment="1">
      <alignment horizontal="justify" vertical="center" wrapText="1"/>
    </xf>
    <xf numFmtId="0" fontId="13" fillId="0" borderId="8" xfId="0" applyFont="1" applyBorder="1" applyAlignment="1">
      <alignment horizontal="justify" vertical="center" wrapText="1"/>
    </xf>
    <xf numFmtId="0" fontId="14" fillId="0" borderId="8" xfId="0" applyFont="1" applyBorder="1" applyAlignment="1">
      <alignment horizontal="left" vertical="center" wrapText="1"/>
    </xf>
    <xf numFmtId="0" fontId="12" fillId="0" borderId="8" xfId="0" applyFont="1" applyBorder="1" applyAlignment="1">
      <alignment horizontal="justify" vertical="center" wrapText="1"/>
    </xf>
    <xf numFmtId="0" fontId="3" fillId="0" borderId="8" xfId="0" applyFont="1" applyBorder="1" applyAlignment="1">
      <alignment horizontal="justify" vertical="center" wrapText="1"/>
    </xf>
    <xf numFmtId="0" fontId="3" fillId="0" borderId="21" xfId="0" applyFont="1" applyBorder="1" applyAlignment="1">
      <alignment horizontal="left" vertical="center" wrapText="1"/>
    </xf>
    <xf numFmtId="0" fontId="3" fillId="0" borderId="14" xfId="0" applyFont="1" applyBorder="1" applyAlignment="1">
      <alignment horizontal="left" vertical="center" wrapText="1"/>
    </xf>
    <xf numFmtId="0" fontId="91" fillId="0" borderId="0" xfId="0" applyFont="1" applyBorder="1" applyAlignment="1">
      <alignment vertical="center" wrapText="1"/>
    </xf>
    <xf numFmtId="0" fontId="91" fillId="0" borderId="0" xfId="0" applyFont="1" applyAlignment="1">
      <alignment vertical="center" wrapText="1"/>
    </xf>
    <xf numFmtId="164" fontId="36" fillId="0" borderId="8" xfId="0" applyNumberFormat="1" applyFont="1" applyBorder="1" applyAlignment="1">
      <alignment horizontal="center" vertical="center" wrapText="1"/>
    </xf>
    <xf numFmtId="164" fontId="36" fillId="0" borderId="8" xfId="0" applyNumberFormat="1" applyFont="1" applyBorder="1" applyAlignment="1">
      <alignment horizontal="right" vertical="center" wrapText="1"/>
    </xf>
    <xf numFmtId="0" fontId="34" fillId="0" borderId="8" xfId="0" applyFont="1" applyBorder="1" applyAlignment="1">
      <alignment horizontal="left" vertical="center" wrapText="1"/>
    </xf>
    <xf numFmtId="0" fontId="36" fillId="0" borderId="21" xfId="0" applyFont="1" applyBorder="1" applyAlignment="1">
      <alignment horizontal="left" vertical="center" wrapText="1"/>
    </xf>
    <xf numFmtId="0" fontId="36" fillId="0" borderId="14" xfId="0" applyFont="1" applyBorder="1" applyAlignment="1">
      <alignment horizontal="left" vertical="center" wrapText="1"/>
    </xf>
    <xf numFmtId="0" fontId="10" fillId="0" borderId="8" xfId="0" applyFont="1" applyBorder="1" applyAlignment="1">
      <alignment horizontal="justify" vertical="center" wrapText="1"/>
    </xf>
    <xf numFmtId="164" fontId="34" fillId="0" borderId="21" xfId="0" applyNumberFormat="1" applyFont="1" applyBorder="1" applyAlignment="1">
      <alignment horizontal="right" vertical="center" wrapText="1"/>
    </xf>
    <xf numFmtId="164" fontId="34" fillId="0" borderId="23" xfId="0" applyNumberFormat="1" applyFont="1" applyBorder="1" applyAlignment="1">
      <alignment horizontal="right" vertical="center" wrapText="1"/>
    </xf>
    <xf numFmtId="164" fontId="34" fillId="0" borderId="14" xfId="0" applyNumberFormat="1" applyFont="1" applyBorder="1" applyAlignment="1">
      <alignment horizontal="right" vertical="center" wrapText="1"/>
    </xf>
    <xf numFmtId="0" fontId="11" fillId="0" borderId="8" xfId="0" applyFont="1" applyBorder="1" applyAlignment="1">
      <alignment horizontal="justify" vertical="center" wrapText="1"/>
    </xf>
    <xf numFmtId="164" fontId="36" fillId="0" borderId="21" xfId="0" applyNumberFormat="1" applyFont="1" applyBorder="1" applyAlignment="1">
      <alignment horizontal="right" vertical="center" wrapText="1"/>
    </xf>
    <xf numFmtId="164" fontId="36" fillId="0" borderId="23" xfId="0" applyNumberFormat="1" applyFont="1" applyBorder="1" applyAlignment="1">
      <alignment horizontal="right" vertical="center" wrapText="1"/>
    </xf>
    <xf numFmtId="164" fontId="36" fillId="0" borderId="14" xfId="0" applyNumberFormat="1" applyFont="1" applyBorder="1" applyAlignment="1">
      <alignment horizontal="right" vertical="center" wrapText="1"/>
    </xf>
    <xf numFmtId="164" fontId="36" fillId="0" borderId="8" xfId="0" applyNumberFormat="1" applyFont="1" applyBorder="1" applyAlignment="1" applyProtection="1">
      <alignment horizontal="right" vertical="center" wrapText="1"/>
      <protection locked="0"/>
    </xf>
    <xf numFmtId="0" fontId="15" fillId="0" borderId="3" xfId="0" applyFont="1" applyBorder="1" applyAlignment="1" applyProtection="1">
      <alignment horizontal="left"/>
    </xf>
    <xf numFmtId="0" fontId="90" fillId="0" borderId="0" xfId="0" applyFont="1" applyAlignment="1" applyProtection="1">
      <alignment horizontal="right" vertical="center" wrapText="1"/>
    </xf>
    <xf numFmtId="2" fontId="22" fillId="0" borderId="0" xfId="0" applyNumberFormat="1" applyFont="1" applyFill="1" applyBorder="1" applyAlignment="1" applyProtection="1">
      <alignment horizontal="center" vertical="top"/>
    </xf>
    <xf numFmtId="164" fontId="34" fillId="0" borderId="8" xfId="0" applyNumberFormat="1" applyFont="1" applyBorder="1" applyAlignment="1">
      <alignment horizontal="right" wrapText="1"/>
    </xf>
    <xf numFmtId="0" fontId="34" fillId="0" borderId="9"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22" xfId="0" applyFont="1" applyBorder="1" applyAlignment="1">
      <alignment horizontal="center" vertical="center" wrapText="1"/>
    </xf>
    <xf numFmtId="164" fontId="34" fillId="0" borderId="9" xfId="0" applyNumberFormat="1" applyFont="1" applyBorder="1" applyAlignment="1">
      <alignment horizontal="right" vertical="center" wrapText="1"/>
    </xf>
    <xf numFmtId="164" fontId="34" fillId="0" borderId="0" xfId="0" applyNumberFormat="1" applyFont="1" applyBorder="1" applyAlignment="1">
      <alignment horizontal="right" vertical="center" wrapText="1"/>
    </xf>
    <xf numFmtId="164" fontId="34" fillId="0" borderId="22" xfId="0" applyNumberFormat="1" applyFont="1" applyBorder="1" applyAlignment="1">
      <alignment horizontal="right" vertical="center" wrapText="1"/>
    </xf>
    <xf numFmtId="164" fontId="34" fillId="0" borderId="13" xfId="0" applyNumberFormat="1" applyFont="1" applyBorder="1" applyAlignment="1">
      <alignment horizontal="right" vertical="center" wrapText="1"/>
    </xf>
    <xf numFmtId="164" fontId="34" fillId="0" borderId="19" xfId="0" applyNumberFormat="1" applyFont="1" applyBorder="1" applyAlignment="1">
      <alignment horizontal="right" vertical="center" wrapText="1"/>
    </xf>
    <xf numFmtId="164" fontId="34" fillId="0" borderId="20" xfId="0" applyNumberFormat="1" applyFont="1" applyBorder="1" applyAlignment="1">
      <alignment horizontal="right" vertical="center" wrapText="1"/>
    </xf>
    <xf numFmtId="164" fontId="34" fillId="0" borderId="17" xfId="0" applyNumberFormat="1" applyFont="1" applyBorder="1" applyAlignment="1">
      <alignment horizontal="right" vertical="center" wrapText="1"/>
    </xf>
    <xf numFmtId="164" fontId="34" fillId="0" borderId="18" xfId="0" applyNumberFormat="1" applyFont="1" applyBorder="1" applyAlignment="1">
      <alignment horizontal="right" vertical="center" wrapText="1"/>
    </xf>
    <xf numFmtId="164" fontId="34" fillId="0" borderId="15" xfId="0" applyNumberFormat="1" applyFont="1" applyBorder="1" applyAlignment="1">
      <alignment horizontal="right" vertical="center" wrapText="1"/>
    </xf>
    <xf numFmtId="167" fontId="93" fillId="0" borderId="8" xfId="0" applyNumberFormat="1" applyFont="1" applyBorder="1" applyAlignment="1">
      <alignment horizontal="center" vertical="center" wrapText="1"/>
    </xf>
    <xf numFmtId="164" fontId="90" fillId="0" borderId="8" xfId="0" applyNumberFormat="1" applyFont="1" applyBorder="1" applyAlignment="1">
      <alignment horizontal="right" wrapText="1"/>
    </xf>
    <xf numFmtId="0" fontId="10" fillId="0" borderId="8" xfId="0" applyFont="1" applyBorder="1" applyAlignment="1">
      <alignment wrapText="1"/>
    </xf>
    <xf numFmtId="0" fontId="90" fillId="0" borderId="8" xfId="0" applyFont="1" applyBorder="1" applyAlignment="1">
      <alignment wrapText="1"/>
    </xf>
    <xf numFmtId="0" fontId="10" fillId="0" borderId="13" xfId="0" applyFont="1" applyBorder="1" applyAlignment="1">
      <alignment horizontal="left" wrapText="1"/>
    </xf>
    <xf numFmtId="0" fontId="10" fillId="0" borderId="20" xfId="0" applyFont="1" applyBorder="1" applyAlignment="1">
      <alignment horizontal="left" wrapText="1"/>
    </xf>
    <xf numFmtId="0" fontId="10" fillId="0" borderId="17" xfId="0" applyFont="1" applyBorder="1" applyAlignment="1">
      <alignment horizontal="left" wrapText="1"/>
    </xf>
    <xf numFmtId="0" fontId="10" fillId="0" borderId="15" xfId="0" applyFont="1" applyBorder="1" applyAlignment="1">
      <alignment horizontal="left" wrapText="1"/>
    </xf>
    <xf numFmtId="0" fontId="90" fillId="0" borderId="8" xfId="0" applyFont="1" applyBorder="1" applyAlignment="1">
      <alignment horizontal="center" wrapText="1"/>
    </xf>
    <xf numFmtId="0" fontId="3" fillId="0" borderId="8" xfId="0" applyFont="1" applyBorder="1" applyAlignment="1">
      <alignment horizontal="left" wrapText="1"/>
    </xf>
    <xf numFmtId="0" fontId="14" fillId="0" borderId="3" xfId="0" applyFont="1" applyBorder="1" applyAlignment="1">
      <alignment horizontal="left"/>
    </xf>
    <xf numFmtId="0" fontId="98" fillId="0" borderId="8" xfId="0" applyFont="1" applyBorder="1" applyAlignment="1">
      <alignment wrapText="1"/>
    </xf>
    <xf numFmtId="0" fontId="12" fillId="0" borderId="8" xfId="0" applyFont="1" applyBorder="1" applyAlignment="1">
      <alignment wrapText="1"/>
    </xf>
    <xf numFmtId="2" fontId="2" fillId="0" borderId="0" xfId="0" applyNumberFormat="1" applyFont="1" applyFill="1" applyBorder="1" applyAlignment="1" applyProtection="1">
      <alignment horizontal="center" vertical="top"/>
      <protection locked="0"/>
    </xf>
    <xf numFmtId="0" fontId="3" fillId="0" borderId="8" xfId="0" applyFont="1" applyBorder="1" applyAlignment="1">
      <alignment wrapText="1"/>
    </xf>
    <xf numFmtId="0" fontId="10" fillId="0" borderId="21" xfId="0" applyFont="1" applyBorder="1" applyAlignment="1">
      <alignment wrapText="1"/>
    </xf>
    <xf numFmtId="0" fontId="90" fillId="0" borderId="14" xfId="0" applyFont="1" applyBorder="1" applyAlignment="1">
      <alignment wrapText="1"/>
    </xf>
    <xf numFmtId="0" fontId="11" fillId="0" borderId="8" xfId="0" applyFont="1" applyBorder="1" applyAlignment="1">
      <alignment wrapText="1"/>
    </xf>
    <xf numFmtId="0" fontId="10" fillId="0" borderId="21" xfId="0" applyFont="1" applyBorder="1" applyAlignment="1">
      <alignment horizontal="left" wrapText="1"/>
    </xf>
    <xf numFmtId="0" fontId="90" fillId="0" borderId="14" xfId="0" applyFont="1" applyBorder="1" applyAlignment="1">
      <alignment horizontal="left" wrapText="1"/>
    </xf>
    <xf numFmtId="0" fontId="3" fillId="0" borderId="21" xfId="0" applyFont="1" applyBorder="1" applyAlignment="1">
      <alignment horizontal="left" wrapText="1"/>
    </xf>
    <xf numFmtId="0" fontId="3" fillId="0" borderId="14" xfId="0" applyFont="1" applyBorder="1" applyAlignment="1">
      <alignment horizontal="left" wrapText="1"/>
    </xf>
    <xf numFmtId="0" fontId="114" fillId="0" borderId="8" xfId="0" applyFont="1" applyBorder="1" applyAlignment="1">
      <alignment horizontal="center" vertical="center" wrapText="1"/>
    </xf>
    <xf numFmtId="0" fontId="98" fillId="0" borderId="8" xfId="0" applyFont="1" applyBorder="1" applyAlignment="1">
      <alignment horizontal="center" wrapText="1"/>
    </xf>
    <xf numFmtId="0" fontId="11" fillId="0" borderId="13" xfId="0" applyFont="1" applyBorder="1" applyAlignment="1">
      <alignment horizontal="left" wrapText="1"/>
    </xf>
    <xf numFmtId="0" fontId="11" fillId="0" borderId="20" xfId="0" applyFont="1" applyBorder="1" applyAlignment="1">
      <alignment horizontal="left" wrapText="1"/>
    </xf>
    <xf numFmtId="0" fontId="11" fillId="0" borderId="17" xfId="0" applyFont="1" applyBorder="1" applyAlignment="1">
      <alignment horizontal="left" wrapText="1"/>
    </xf>
    <xf numFmtId="0" fontId="11" fillId="0" borderId="15" xfId="0" applyFont="1" applyBorder="1" applyAlignment="1">
      <alignment horizontal="left" wrapText="1"/>
    </xf>
    <xf numFmtId="0" fontId="2" fillId="0" borderId="0" xfId="0" applyFont="1" applyAlignment="1">
      <alignment horizontal="left" vertical="top" wrapText="1"/>
    </xf>
    <xf numFmtId="0" fontId="13" fillId="0" borderId="0" xfId="0" applyFont="1" applyAlignment="1">
      <alignment horizontal="center" wrapText="1"/>
    </xf>
    <xf numFmtId="0" fontId="3" fillId="0" borderId="0" xfId="0" applyFont="1" applyAlignment="1">
      <alignment horizontal="left" vertical="top" wrapText="1"/>
    </xf>
    <xf numFmtId="2" fontId="22" fillId="0" borderId="0" xfId="0" applyNumberFormat="1" applyFont="1" applyFill="1" applyBorder="1" applyAlignment="1" applyProtection="1">
      <alignment horizontal="center" vertical="top"/>
      <protection locked="0"/>
    </xf>
    <xf numFmtId="0" fontId="24" fillId="0" borderId="2" xfId="0" applyFont="1" applyBorder="1" applyAlignment="1">
      <alignment horizontal="center" vertical="top"/>
    </xf>
    <xf numFmtId="0" fontId="19" fillId="0" borderId="0" xfId="0" applyFont="1" applyBorder="1" applyAlignment="1">
      <alignment horizontal="left" vertical="top" wrapText="1"/>
    </xf>
    <xf numFmtId="0" fontId="3" fillId="0" borderId="8" xfId="0" applyFont="1" applyBorder="1" applyAlignment="1">
      <alignment horizontal="center" vertical="top" wrapText="1"/>
    </xf>
    <xf numFmtId="0" fontId="2" fillId="0" borderId="8" xfId="0" applyFont="1" applyBorder="1" applyAlignment="1">
      <alignment horizontal="center" vertical="top" wrapText="1"/>
    </xf>
    <xf numFmtId="0" fontId="23" fillId="2" borderId="3" xfId="0" applyFont="1" applyFill="1" applyBorder="1" applyAlignment="1">
      <alignment horizontal="center"/>
    </xf>
    <xf numFmtId="0" fontId="23" fillId="0" borderId="3" xfId="0" applyFont="1" applyBorder="1" applyAlignment="1">
      <alignment horizontal="center"/>
    </xf>
    <xf numFmtId="0" fontId="22" fillId="0" borderId="0" xfId="0" applyFont="1" applyAlignment="1">
      <alignment horizontal="left" vertical="top" wrapText="1"/>
    </xf>
    <xf numFmtId="0" fontId="18" fillId="0" borderId="0" xfId="0" applyFont="1" applyAlignment="1">
      <alignment horizontal="left" wrapText="1"/>
    </xf>
    <xf numFmtId="0" fontId="19" fillId="0" borderId="0" xfId="0" applyFont="1" applyAlignment="1">
      <alignment horizontal="left" wrapText="1"/>
    </xf>
    <xf numFmtId="0" fontId="84" fillId="0" borderId="3" xfId="0" applyFont="1" applyBorder="1" applyAlignment="1" applyProtection="1">
      <alignment horizontal="center"/>
      <protection locked="0"/>
    </xf>
    <xf numFmtId="0" fontId="27" fillId="0" borderId="0" xfId="0" applyFont="1" applyAlignment="1">
      <alignment horizontal="center"/>
    </xf>
    <xf numFmtId="0" fontId="85" fillId="0" borderId="3" xfId="0" applyFont="1" applyBorder="1" applyAlignment="1">
      <alignment horizontal="left" wrapText="1"/>
    </xf>
    <xf numFmtId="0" fontId="13" fillId="0" borderId="0" xfId="0" applyFont="1" applyAlignment="1">
      <alignment horizontal="right"/>
    </xf>
    <xf numFmtId="0" fontId="79" fillId="0" borderId="3" xfId="0" applyFont="1" applyBorder="1" applyAlignment="1">
      <alignment horizontal="left" wrapText="1"/>
    </xf>
    <xf numFmtId="0" fontId="79" fillId="0" borderId="4" xfId="0" applyFont="1" applyBorder="1" applyAlignment="1">
      <alignment horizontal="center" vertical="top" wrapText="1"/>
    </xf>
    <xf numFmtId="0" fontId="84" fillId="0" borderId="4" xfId="0" applyFont="1" applyBorder="1" applyAlignment="1" applyProtection="1">
      <alignment horizontal="center" wrapText="1"/>
      <protection locked="0"/>
    </xf>
    <xf numFmtId="0" fontId="79" fillId="0" borderId="4" xfId="0" applyFont="1" applyBorder="1" applyAlignment="1">
      <alignment horizontal="left" wrapText="1"/>
    </xf>
    <xf numFmtId="0" fontId="85" fillId="0" borderId="4" xfId="0" applyFont="1" applyBorder="1" applyAlignment="1">
      <alignment horizontal="left" wrapText="1"/>
    </xf>
    <xf numFmtId="0" fontId="85" fillId="0" borderId="3" xfId="0" applyFont="1" applyBorder="1" applyAlignment="1">
      <alignment horizontal="center"/>
    </xf>
    <xf numFmtId="0" fontId="85" fillId="0" borderId="3" xfId="0" applyFont="1" applyBorder="1" applyAlignment="1">
      <alignment horizontal="center" wrapText="1"/>
    </xf>
    <xf numFmtId="0" fontId="84" fillId="0" borderId="3" xfId="0" applyFont="1" applyBorder="1" applyAlignment="1" applyProtection="1">
      <alignment horizontal="left" wrapText="1"/>
      <protection locked="0"/>
    </xf>
    <xf numFmtId="0" fontId="84" fillId="0" borderId="4" xfId="0" applyFont="1" applyBorder="1" applyAlignment="1" applyProtection="1">
      <alignment horizontal="left" wrapText="1"/>
      <protection locked="0"/>
    </xf>
    <xf numFmtId="49" fontId="14" fillId="0" borderId="3" xfId="0" applyNumberFormat="1" applyFont="1" applyBorder="1" applyAlignment="1" applyProtection="1">
      <alignment horizontal="left" vertical="center" wrapText="1"/>
    </xf>
    <xf numFmtId="49" fontId="14" fillId="0" borderId="3" xfId="0" applyNumberFormat="1" applyFont="1" applyBorder="1" applyAlignment="1">
      <alignment horizontal="left" vertical="center" wrapText="1"/>
    </xf>
    <xf numFmtId="0" fontId="15" fillId="0" borderId="3" xfId="0" applyFont="1" applyBorder="1" applyAlignment="1">
      <alignment horizontal="left" vertical="center" wrapText="1"/>
    </xf>
    <xf numFmtId="49" fontId="14" fillId="0" borderId="3" xfId="0" applyNumberFormat="1" applyFont="1" applyBorder="1" applyAlignment="1">
      <alignment horizontal="left" wrapText="1"/>
    </xf>
    <xf numFmtId="0" fontId="85" fillId="0" borderId="3" xfId="0" applyFont="1" applyBorder="1" applyAlignment="1">
      <alignment horizontal="left" vertical="top" wrapText="1"/>
    </xf>
    <xf numFmtId="0" fontId="84" fillId="0" borderId="3" xfId="0" applyFont="1" applyBorder="1" applyAlignment="1" applyProtection="1">
      <alignment horizontal="center" wrapText="1"/>
      <protection locked="0"/>
    </xf>
    <xf numFmtId="0" fontId="79" fillId="0" borderId="4" xfId="0" applyFont="1" applyBorder="1" applyAlignment="1">
      <alignment horizontal="left" vertical="top" wrapText="1"/>
    </xf>
    <xf numFmtId="0" fontId="18" fillId="0" borderId="0" xfId="0" applyFont="1" applyAlignment="1">
      <alignment horizontal="left" vertical="top" wrapText="1"/>
    </xf>
    <xf numFmtId="0" fontId="2" fillId="0" borderId="8" xfId="0" applyFont="1" applyBorder="1" applyAlignment="1">
      <alignment horizontal="center" wrapText="1"/>
    </xf>
    <xf numFmtId="0" fontId="3" fillId="0" borderId="8" xfId="0" applyFont="1" applyBorder="1" applyAlignment="1">
      <alignment horizontal="center" wrapText="1"/>
    </xf>
    <xf numFmtId="0" fontId="27" fillId="0" borderId="0" xfId="0" applyFont="1" applyAlignment="1">
      <alignment horizontal="center" wrapText="1"/>
    </xf>
    <xf numFmtId="0" fontId="79" fillId="0" borderId="3" xfId="0" applyFont="1" applyBorder="1" applyAlignment="1">
      <alignment horizontal="center" vertical="top" wrapText="1"/>
    </xf>
    <xf numFmtId="0" fontId="12" fillId="0" borderId="3" xfId="0" applyFont="1" applyBorder="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86" fillId="0" borderId="4" xfId="0" applyFont="1" applyBorder="1" applyAlignment="1" applyProtection="1">
      <alignment horizontal="center" vertical="top" wrapText="1"/>
    </xf>
    <xf numFmtId="0" fontId="79" fillId="0" borderId="4" xfId="0" applyFont="1" applyBorder="1" applyAlignment="1" applyProtection="1">
      <alignment horizontal="left" wrapText="1"/>
    </xf>
    <xf numFmtId="2" fontId="79" fillId="0" borderId="2" xfId="0" applyNumberFormat="1" applyFont="1" applyBorder="1" applyAlignment="1">
      <alignment horizontal="center" vertical="top" wrapText="1"/>
    </xf>
    <xf numFmtId="0" fontId="79" fillId="0" borderId="2" xfId="0" applyFont="1" applyBorder="1" applyAlignment="1">
      <alignment horizontal="center" vertical="top" wrapText="1"/>
    </xf>
    <xf numFmtId="1" fontId="4" fillId="2" borderId="3" xfId="0" applyNumberFormat="1" applyFont="1" applyFill="1" applyBorder="1" applyAlignment="1" applyProtection="1">
      <alignment horizontal="center" wrapText="1"/>
    </xf>
    <xf numFmtId="0" fontId="4" fillId="0" borderId="0" xfId="0" applyFont="1" applyAlignment="1">
      <alignment wrapText="1"/>
    </xf>
    <xf numFmtId="49" fontId="4" fillId="0" borderId="3" xfId="0" applyNumberFormat="1" applyFont="1" applyBorder="1" applyAlignment="1">
      <alignment horizontal="center" wrapText="1"/>
    </xf>
    <xf numFmtId="0" fontId="11" fillId="0" borderId="1" xfId="0" applyFont="1" applyBorder="1" applyAlignment="1">
      <alignment horizontal="center" vertical="center" wrapText="1"/>
    </xf>
    <xf numFmtId="1" fontId="4" fillId="4" borderId="3" xfId="0" applyNumberFormat="1" applyFont="1" applyFill="1" applyBorder="1" applyAlignment="1" applyProtection="1">
      <alignment horizontal="center" wrapText="1"/>
      <protection locked="0"/>
    </xf>
    <xf numFmtId="49" fontId="4" fillId="4" borderId="3" xfId="0" applyNumberFormat="1" applyFont="1" applyFill="1" applyBorder="1" applyAlignment="1" applyProtection="1">
      <alignment horizontal="center" wrapText="1"/>
      <protection locked="0"/>
    </xf>
    <xf numFmtId="2" fontId="79" fillId="0" borderId="4" xfId="0" applyNumberFormat="1" applyFont="1" applyBorder="1" applyAlignment="1">
      <alignment horizontal="center" vertical="top" wrapText="1"/>
    </xf>
    <xf numFmtId="0" fontId="4" fillId="0" borderId="0" xfId="0" applyFont="1" applyBorder="1" applyAlignment="1">
      <alignment wrapText="1"/>
    </xf>
    <xf numFmtId="0" fontId="86" fillId="0" borderId="3" xfId="0" applyFont="1" applyBorder="1" applyAlignment="1" applyProtection="1">
      <alignment horizontal="center" vertical="top" wrapText="1"/>
    </xf>
    <xf numFmtId="0" fontId="79" fillId="0" borderId="3" xfId="0" applyFont="1" applyBorder="1" applyAlignment="1" applyProtection="1">
      <alignment horizontal="left" wrapText="1"/>
    </xf>
    <xf numFmtId="0" fontId="4" fillId="0" borderId="0" xfId="0" applyFont="1" applyAlignment="1">
      <alignment vertical="top" wrapText="1"/>
    </xf>
    <xf numFmtId="0" fontId="24" fillId="0" borderId="2" xfId="0" applyFont="1" applyBorder="1" applyAlignment="1" applyProtection="1">
      <alignment horizontal="center" vertical="top"/>
      <protection hidden="1"/>
    </xf>
    <xf numFmtId="0" fontId="15" fillId="0" borderId="3" xfId="0" applyFont="1" applyBorder="1" applyAlignment="1" applyProtection="1">
      <alignment horizontal="left"/>
      <protection hidden="1"/>
    </xf>
    <xf numFmtId="2" fontId="22" fillId="0" borderId="0" xfId="0" applyNumberFormat="1" applyFont="1" applyFill="1" applyBorder="1" applyAlignment="1" applyProtection="1">
      <alignment horizontal="center" vertical="top"/>
      <protection locked="0" hidden="1"/>
    </xf>
    <xf numFmtId="0" fontId="23" fillId="0" borderId="3" xfId="0" applyFont="1" applyBorder="1" applyAlignment="1" applyProtection="1">
      <alignment horizontal="center"/>
      <protection hidden="1"/>
    </xf>
    <xf numFmtId="0" fontId="2" fillId="0" borderId="0" xfId="0" applyFont="1" applyBorder="1" applyAlignment="1">
      <alignment wrapText="1"/>
    </xf>
    <xf numFmtId="0" fontId="85" fillId="0" borderId="4" xfId="0" applyFont="1" applyBorder="1" applyAlignment="1" applyProtection="1">
      <alignment horizontal="left" wrapText="1"/>
      <protection hidden="1"/>
    </xf>
    <xf numFmtId="0" fontId="2" fillId="0" borderId="0" xfId="0" applyFont="1" applyAlignment="1" applyProtection="1">
      <alignment horizontal="left" vertical="top" wrapText="1"/>
      <protection hidden="1"/>
    </xf>
    <xf numFmtId="0" fontId="18" fillId="0" borderId="0" xfId="0" applyFont="1" applyAlignment="1" applyProtection="1">
      <alignment horizontal="left" wrapText="1"/>
      <protection hidden="1"/>
    </xf>
    <xf numFmtId="0" fontId="27" fillId="0" borderId="0" xfId="0" applyFont="1" applyAlignment="1" applyProtection="1">
      <alignment horizontal="center"/>
      <protection hidden="1"/>
    </xf>
    <xf numFmtId="2" fontId="79" fillId="0" borderId="4" xfId="0" applyNumberFormat="1" applyFont="1" applyBorder="1" applyAlignment="1" applyProtection="1">
      <alignment horizontal="center" vertical="top" wrapText="1"/>
      <protection hidden="1"/>
    </xf>
    <xf numFmtId="0" fontId="13" fillId="0" borderId="0" xfId="0" applyFont="1" applyAlignment="1" applyProtection="1">
      <alignment horizontal="center"/>
      <protection hidden="1"/>
    </xf>
    <xf numFmtId="0" fontId="85" fillId="0" borderId="3" xfId="0" applyFont="1" applyBorder="1" applyAlignment="1" applyProtection="1">
      <alignment horizontal="left" vertical="top" wrapText="1"/>
      <protection hidden="1"/>
    </xf>
    <xf numFmtId="0" fontId="79" fillId="0" borderId="3" xfId="0" applyFont="1" applyBorder="1" applyAlignment="1" applyProtection="1">
      <alignment horizontal="center" wrapText="1"/>
      <protection hidden="1"/>
    </xf>
    <xf numFmtId="0" fontId="79" fillId="0" borderId="4" xfId="0" applyFont="1" applyBorder="1" applyAlignment="1" applyProtection="1">
      <alignment horizontal="center" vertical="top" wrapText="1"/>
      <protection hidden="1"/>
    </xf>
    <xf numFmtId="0" fontId="4" fillId="0" borderId="0" xfId="0" applyFont="1" applyAlignment="1" applyProtection="1">
      <alignment horizontal="left" wrapText="1"/>
      <protection hidden="1"/>
    </xf>
    <xf numFmtId="0" fontId="19" fillId="0" borderId="0" xfId="0" applyFont="1" applyAlignment="1" applyProtection="1">
      <alignment horizontal="left" wrapText="1"/>
      <protection hidden="1"/>
    </xf>
    <xf numFmtId="0" fontId="19" fillId="0" borderId="3" xfId="0" applyFont="1" applyBorder="1" applyAlignment="1" applyProtection="1">
      <alignment horizontal="left" vertical="top" wrapText="1"/>
      <protection hidden="1"/>
    </xf>
    <xf numFmtId="0" fontId="84" fillId="0" borderId="4" xfId="0" applyFont="1" applyBorder="1" applyAlignment="1" applyProtection="1">
      <alignment wrapText="1"/>
      <protection locked="0"/>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8" xfId="0" applyFont="1" applyBorder="1" applyAlignment="1">
      <alignment horizontal="center"/>
    </xf>
    <xf numFmtId="0" fontId="19" fillId="0" borderId="3" xfId="0" applyFont="1" applyBorder="1" applyAlignment="1">
      <alignment horizontal="left" vertical="top" wrapText="1"/>
    </xf>
    <xf numFmtId="0" fontId="36" fillId="0" borderId="4" xfId="0" applyFont="1" applyBorder="1" applyAlignment="1" applyProtection="1">
      <alignment horizontal="center" wrapText="1"/>
      <protection locked="0"/>
    </xf>
    <xf numFmtId="0" fontId="86" fillId="0" borderId="3" xfId="0" applyFont="1" applyBorder="1" applyAlignment="1" applyProtection="1">
      <alignment horizontal="left" vertical="top" wrapText="1"/>
      <protection hidden="1"/>
    </xf>
    <xf numFmtId="0" fontId="86" fillId="0" borderId="4" xfId="0" applyFont="1" applyBorder="1" applyAlignment="1" applyProtection="1">
      <alignment horizontal="left" vertical="top" wrapText="1"/>
      <protection hidden="1"/>
    </xf>
    <xf numFmtId="0" fontId="18" fillId="0" borderId="0" xfId="0" applyFont="1" applyAlignment="1" applyProtection="1">
      <alignment horizontal="left" vertical="top" wrapText="1"/>
      <protection hidden="1"/>
    </xf>
    <xf numFmtId="0" fontId="37" fillId="0" borderId="3" xfId="0" applyFont="1" applyBorder="1" applyAlignment="1" applyProtection="1">
      <alignment horizontal="center" wrapText="1"/>
      <protection locked="0"/>
    </xf>
    <xf numFmtId="0" fontId="79" fillId="0" borderId="4" xfId="0" applyFont="1" applyBorder="1" applyAlignment="1" applyProtection="1">
      <alignment horizontal="left" wrapText="1"/>
      <protection hidden="1"/>
    </xf>
    <xf numFmtId="0" fontId="19" fillId="0" borderId="4" xfId="0" applyFont="1" applyBorder="1" applyAlignment="1" applyProtection="1">
      <alignment horizontal="left" wrapText="1"/>
      <protection hidden="1"/>
    </xf>
    <xf numFmtId="0" fontId="19" fillId="0" borderId="4" xfId="0" applyFont="1" applyBorder="1" applyAlignment="1">
      <alignment horizontal="left" wrapText="1"/>
    </xf>
    <xf numFmtId="0" fontId="86" fillId="0" borderId="3" xfId="0" applyFont="1" applyBorder="1" applyAlignment="1">
      <alignment horizontal="left" vertical="top" wrapText="1"/>
    </xf>
    <xf numFmtId="0" fontId="18" fillId="0" borderId="3" xfId="0" applyFont="1" applyBorder="1" applyAlignment="1">
      <alignment horizontal="left" wrapText="1"/>
    </xf>
    <xf numFmtId="0" fontId="2" fillId="0" borderId="2" xfId="0" applyFont="1" applyFill="1" applyBorder="1" applyAlignment="1" applyProtection="1">
      <alignment horizontal="left" vertical="top" wrapText="1"/>
      <protection locked="0"/>
    </xf>
    <xf numFmtId="164" fontId="3" fillId="0" borderId="8" xfId="0" applyNumberFormat="1" applyFont="1" applyBorder="1" applyAlignment="1" applyProtection="1">
      <alignment horizontal="right" vertical="center"/>
      <protection locked="0"/>
    </xf>
    <xf numFmtId="2" fontId="3" fillId="0" borderId="24" xfId="0" applyNumberFormat="1" applyFont="1" applyBorder="1" applyAlignment="1" applyProtection="1">
      <alignment horizontal="right" vertical="center"/>
    </xf>
    <xf numFmtId="2" fontId="3" fillId="0" borderId="7" xfId="0" applyNumberFormat="1" applyFont="1" applyBorder="1" applyAlignment="1" applyProtection="1">
      <alignment horizontal="right" vertical="center"/>
    </xf>
    <xf numFmtId="164" fontId="3" fillId="0" borderId="21" xfId="0" applyNumberFormat="1" applyFont="1" applyBorder="1" applyAlignment="1" applyProtection="1">
      <alignment horizontal="right" vertical="center"/>
      <protection locked="0"/>
    </xf>
    <xf numFmtId="164" fontId="3" fillId="0" borderId="23" xfId="0" applyNumberFormat="1" applyFont="1" applyBorder="1" applyAlignment="1" applyProtection="1">
      <alignment horizontal="right" vertical="center"/>
      <protection locked="0"/>
    </xf>
    <xf numFmtId="164" fontId="3" fillId="0" borderId="14" xfId="0" applyNumberFormat="1" applyFont="1" applyBorder="1" applyAlignment="1" applyProtection="1">
      <alignment horizontal="right" vertical="center"/>
      <protection locked="0"/>
    </xf>
    <xf numFmtId="0" fontId="24" fillId="0" borderId="2" xfId="0" applyFont="1" applyBorder="1" applyAlignment="1" applyProtection="1">
      <alignment horizontal="center" vertical="top"/>
      <protection locked="0"/>
    </xf>
    <xf numFmtId="0" fontId="23" fillId="0" borderId="3" xfId="0" applyFont="1" applyBorder="1" applyAlignment="1" applyProtection="1">
      <alignment horizontal="center"/>
      <protection locked="0"/>
    </xf>
    <xf numFmtId="2" fontId="16" fillId="0" borderId="24" xfId="0" applyNumberFormat="1" applyFont="1" applyBorder="1" applyAlignment="1" applyProtection="1">
      <alignment horizontal="right" vertical="center"/>
    </xf>
    <xf numFmtId="2" fontId="16" fillId="0" borderId="7" xfId="0" applyNumberFormat="1" applyFont="1" applyBorder="1" applyAlignment="1" applyProtection="1">
      <alignment horizontal="right" vertical="center"/>
    </xf>
    <xf numFmtId="2" fontId="16" fillId="0" borderId="1" xfId="0" applyNumberFormat="1" applyFont="1" applyBorder="1" applyAlignment="1" applyProtection="1">
      <alignment horizontal="center" vertical="center"/>
    </xf>
    <xf numFmtId="0" fontId="4" fillId="0" borderId="8" xfId="0" applyFont="1" applyBorder="1" applyAlignment="1" applyProtection="1">
      <alignment horizontal="center" vertical="center" wrapText="1"/>
      <protection locked="0"/>
    </xf>
    <xf numFmtId="0" fontId="18" fillId="0" borderId="0" xfId="0" applyFont="1" applyAlignment="1" applyProtection="1">
      <alignment horizontal="left" vertical="top" wrapText="1"/>
      <protection locked="0"/>
    </xf>
    <xf numFmtId="0" fontId="79" fillId="0" borderId="4" xfId="0" applyFont="1" applyBorder="1" applyAlignment="1" applyProtection="1">
      <alignment horizontal="center" vertical="top" wrapText="1"/>
      <protection locked="0"/>
    </xf>
    <xf numFmtId="0" fontId="3" fillId="0" borderId="8" xfId="0" applyFont="1" applyBorder="1" applyAlignment="1" applyProtection="1">
      <alignment horizontal="center" vertical="center" wrapText="1"/>
    </xf>
    <xf numFmtId="0" fontId="4" fillId="0" borderId="0" xfId="0" applyFont="1" applyAlignment="1" applyProtection="1">
      <alignment horizontal="left" vertical="top" wrapText="1"/>
      <protection locked="0"/>
    </xf>
    <xf numFmtId="0" fontId="19" fillId="0" borderId="0" xfId="0" applyFont="1" applyAlignment="1" applyProtection="1">
      <alignment horizontal="left" vertical="top" wrapText="1"/>
      <protection locked="0"/>
    </xf>
    <xf numFmtId="0" fontId="79" fillId="0" borderId="4" xfId="0" applyFont="1" applyBorder="1" applyAlignment="1" applyProtection="1">
      <alignment horizontal="center" wrapText="1"/>
      <protection locked="0"/>
    </xf>
    <xf numFmtId="0" fontId="19" fillId="0" borderId="0"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13" fillId="0" borderId="0" xfId="0" applyFont="1" applyAlignment="1" applyProtection="1">
      <alignment horizontal="center"/>
      <protection locked="0"/>
    </xf>
    <xf numFmtId="0" fontId="4" fillId="0" borderId="21"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20"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0" xfId="0" applyFont="1" applyBorder="1" applyAlignment="1" applyProtection="1">
      <alignment horizontal="center" vertical="center" wrapText="1"/>
    </xf>
    <xf numFmtId="0" fontId="3" fillId="0" borderId="22"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18" xfId="0" applyFont="1" applyBorder="1" applyAlignment="1" applyProtection="1">
      <alignment horizontal="center" vertical="center" wrapText="1"/>
    </xf>
    <xf numFmtId="0" fontId="3" fillId="0" borderId="15" xfId="0" applyFont="1" applyBorder="1" applyAlignment="1" applyProtection="1">
      <alignment horizontal="center" vertical="center" wrapText="1"/>
    </xf>
    <xf numFmtId="0" fontId="27" fillId="0" borderId="0" xfId="0" applyFont="1" applyAlignment="1" applyProtection="1">
      <alignment horizontal="center"/>
      <protection locked="0"/>
    </xf>
    <xf numFmtId="0" fontId="79" fillId="0" borderId="4" xfId="0" applyFont="1" applyBorder="1" applyAlignment="1" applyProtection="1">
      <alignment horizontal="center" vertical="top" wrapText="1"/>
    </xf>
    <xf numFmtId="2" fontId="79" fillId="0" borderId="4" xfId="0" applyNumberFormat="1" applyFont="1" applyBorder="1" applyAlignment="1" applyProtection="1">
      <alignment horizontal="center" vertical="top" wrapText="1"/>
      <protection locked="0"/>
    </xf>
    <xf numFmtId="0" fontId="79" fillId="0" borderId="3" xfId="0" applyFont="1" applyBorder="1" applyAlignment="1" applyProtection="1">
      <alignment horizontal="left" wrapText="1"/>
      <protection locked="0"/>
    </xf>
    <xf numFmtId="2" fontId="3" fillId="0" borderId="24" xfId="0" applyNumberFormat="1" applyFont="1" applyBorder="1" applyAlignment="1" applyProtection="1">
      <alignment horizontal="right" vertical="center"/>
      <protection locked="0"/>
    </xf>
    <xf numFmtId="2" fontId="3" fillId="0" borderId="7" xfId="0" applyNumberFormat="1" applyFont="1" applyBorder="1" applyAlignment="1" applyProtection="1">
      <alignment horizontal="right" vertical="center"/>
      <protection locked="0"/>
    </xf>
    <xf numFmtId="164" fontId="3" fillId="0" borderId="8" xfId="0" applyNumberFormat="1" applyFont="1" applyBorder="1" applyAlignment="1" applyProtection="1">
      <alignment horizontal="right" vertical="center"/>
    </xf>
    <xf numFmtId="164" fontId="3" fillId="0" borderId="8" xfId="0" applyNumberFormat="1" applyFont="1" applyBorder="1" applyAlignment="1" applyProtection="1">
      <alignment horizontal="right"/>
      <protection locked="0"/>
    </xf>
    <xf numFmtId="2" fontId="3" fillId="0" borderId="1" xfId="0" applyNumberFormat="1" applyFont="1" applyBorder="1" applyAlignment="1" applyProtection="1">
      <alignment horizontal="center" vertical="center"/>
      <protection locked="0"/>
    </xf>
    <xf numFmtId="164" fontId="3" fillId="0" borderId="21" xfId="0" applyNumberFormat="1" applyFont="1" applyBorder="1" applyAlignment="1" applyProtection="1">
      <alignment horizontal="right" vertical="center"/>
    </xf>
    <xf numFmtId="164" fontId="3" fillId="0" borderId="23" xfId="0" applyNumberFormat="1" applyFont="1" applyBorder="1" applyAlignment="1" applyProtection="1">
      <alignment horizontal="right" vertical="center"/>
    </xf>
    <xf numFmtId="164" fontId="3" fillId="0" borderId="14" xfId="0" applyNumberFormat="1" applyFont="1" applyBorder="1" applyAlignment="1" applyProtection="1">
      <alignment horizontal="right" vertical="center"/>
    </xf>
    <xf numFmtId="164" fontId="3" fillId="0" borderId="21" xfId="0" applyNumberFormat="1" applyFont="1" applyBorder="1" applyAlignment="1" applyProtection="1">
      <alignment horizontal="right"/>
      <protection locked="0"/>
    </xf>
    <xf numFmtId="164" fontId="3" fillId="0" borderId="23" xfId="0" applyNumberFormat="1" applyFont="1" applyBorder="1" applyAlignment="1" applyProtection="1">
      <alignment horizontal="right"/>
      <protection locked="0"/>
    </xf>
    <xf numFmtId="164" fontId="3" fillId="0" borderId="14" xfId="0" applyNumberFormat="1" applyFont="1" applyBorder="1" applyAlignment="1" applyProtection="1">
      <alignment horizontal="right"/>
      <protection locked="0"/>
    </xf>
    <xf numFmtId="0" fontId="19" fillId="0" borderId="4" xfId="0" applyFont="1" applyBorder="1" applyAlignment="1" applyProtection="1">
      <alignment horizontal="left" wrapText="1"/>
    </xf>
    <xf numFmtId="0" fontId="19" fillId="0" borderId="0" xfId="0" applyFont="1" applyAlignment="1" applyProtection="1">
      <alignment horizontal="left" wrapText="1"/>
      <protection locked="0"/>
    </xf>
    <xf numFmtId="0" fontId="79" fillId="0" borderId="4" xfId="0" applyFont="1" applyBorder="1" applyAlignment="1" applyProtection="1">
      <alignment horizontal="center" vertical="center" wrapText="1"/>
      <protection locked="0"/>
    </xf>
    <xf numFmtId="2" fontId="79" fillId="0" borderId="3" xfId="0" applyNumberFormat="1"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18" fillId="0" borderId="0" xfId="0" applyFont="1" applyAlignment="1" applyProtection="1">
      <alignment horizontal="left" wrapText="1"/>
      <protection locked="0"/>
    </xf>
    <xf numFmtId="0" fontId="18" fillId="0" borderId="3" xfId="0" applyFont="1" applyBorder="1" applyAlignment="1" applyProtection="1">
      <alignment horizontal="left" wrapText="1"/>
    </xf>
    <xf numFmtId="0" fontId="4" fillId="0" borderId="0" xfId="0" applyFont="1" applyAlignment="1" applyProtection="1">
      <alignment horizontal="left" wrapText="1"/>
      <protection locked="0"/>
    </xf>
    <xf numFmtId="0" fontId="68" fillId="0" borderId="18" xfId="0" applyFont="1" applyBorder="1" applyProtection="1">
      <protection locked="0"/>
    </xf>
    <xf numFmtId="0" fontId="68" fillId="0" borderId="15" xfId="0" applyFont="1" applyBorder="1" applyProtection="1">
      <protection locked="0"/>
    </xf>
    <xf numFmtId="0" fontId="68" fillId="0" borderId="17" xfId="0" applyFont="1" applyBorder="1" applyProtection="1">
      <protection locked="0"/>
    </xf>
    <xf numFmtId="0" fontId="68" fillId="0" borderId="0" xfId="0" applyFont="1" applyBorder="1" applyProtection="1">
      <protection locked="0"/>
    </xf>
    <xf numFmtId="0" fontId="68" fillId="0" borderId="22" xfId="0" applyFont="1" applyBorder="1" applyProtection="1">
      <protection locked="0"/>
    </xf>
    <xf numFmtId="0" fontId="68" fillId="0" borderId="9" xfId="0" applyFont="1" applyBorder="1" applyProtection="1">
      <protection locked="0"/>
    </xf>
    <xf numFmtId="0" fontId="72" fillId="0" borderId="8" xfId="0" applyFont="1" applyBorder="1" applyAlignment="1">
      <alignment horizontal="center" vertical="top" wrapText="1"/>
    </xf>
    <xf numFmtId="0" fontId="14" fillId="0" borderId="9" xfId="0" applyFont="1" applyBorder="1" applyAlignment="1" applyProtection="1">
      <alignment horizontal="left"/>
      <protection locked="0"/>
    </xf>
    <xf numFmtId="0" fontId="14" fillId="0" borderId="0" xfId="0" applyFont="1" applyBorder="1" applyAlignment="1" applyProtection="1">
      <alignment horizontal="left"/>
      <protection locked="0"/>
    </xf>
    <xf numFmtId="0" fontId="14" fillId="0" borderId="22" xfId="0" applyFont="1" applyBorder="1" applyAlignment="1" applyProtection="1">
      <alignment horizontal="left"/>
      <protection locked="0"/>
    </xf>
    <xf numFmtId="0" fontId="14" fillId="0" borderId="9" xfId="0" applyFont="1" applyBorder="1" applyProtection="1">
      <protection locked="0"/>
    </xf>
    <xf numFmtId="0" fontId="10" fillId="0" borderId="0" xfId="0" applyFont="1" applyAlignment="1">
      <alignment horizontal="left" wrapText="1"/>
    </xf>
    <xf numFmtId="0" fontId="10" fillId="0" borderId="0" xfId="0" applyFont="1" applyAlignment="1">
      <alignment horizontal="left"/>
    </xf>
    <xf numFmtId="0" fontId="60" fillId="0" borderId="8" xfId="0" applyFont="1" applyBorder="1" applyAlignment="1">
      <alignment horizontal="center" vertical="top" wrapText="1"/>
    </xf>
    <xf numFmtId="0" fontId="10" fillId="0" borderId="13" xfId="0" applyFont="1" applyBorder="1" applyProtection="1">
      <protection locked="0"/>
    </xf>
    <xf numFmtId="0" fontId="10" fillId="0" borderId="20" xfId="0" applyFont="1" applyBorder="1" applyProtection="1">
      <protection locked="0"/>
    </xf>
    <xf numFmtId="0" fontId="86" fillId="0" borderId="3" xfId="0" applyFont="1" applyBorder="1" applyAlignment="1">
      <alignment horizontal="center" wrapText="1"/>
    </xf>
    <xf numFmtId="0" fontId="68" fillId="0" borderId="19" xfId="0" applyFont="1" applyBorder="1" applyProtection="1">
      <protection locked="0"/>
    </xf>
    <xf numFmtId="0" fontId="68" fillId="0" borderId="20" xfId="0" applyFont="1" applyBorder="1" applyProtection="1">
      <protection locked="0"/>
    </xf>
    <xf numFmtId="0" fontId="61" fillId="0" borderId="0" xfId="0" applyFont="1" applyAlignment="1">
      <alignment horizontal="left" wrapText="1"/>
    </xf>
    <xf numFmtId="0" fontId="70" fillId="0" borderId="0" xfId="0" applyFont="1" applyAlignment="1">
      <alignment horizontal="center"/>
    </xf>
    <xf numFmtId="0" fontId="11" fillId="0" borderId="8" xfId="0" applyFont="1" applyBorder="1" applyAlignment="1">
      <alignment horizontal="center" vertical="top" wrapText="1"/>
    </xf>
    <xf numFmtId="2" fontId="79" fillId="0" borderId="4" xfId="0" applyNumberFormat="1" applyFont="1" applyBorder="1" applyAlignment="1" applyProtection="1">
      <alignment horizontal="center" wrapText="1"/>
      <protection locked="0"/>
    </xf>
    <xf numFmtId="164" fontId="12" fillId="0" borderId="8" xfId="0" applyNumberFormat="1" applyFont="1" applyBorder="1" applyAlignment="1" applyProtection="1">
      <alignment horizontal="right" wrapText="1"/>
      <protection locked="0"/>
    </xf>
    <xf numFmtId="164" fontId="98" fillId="0" borderId="8" xfId="0" applyNumberFormat="1" applyFont="1" applyBorder="1" applyAlignment="1" applyProtection="1">
      <alignment horizontal="right" wrapText="1"/>
      <protection locked="0"/>
    </xf>
    <xf numFmtId="0" fontId="96" fillId="0" borderId="8" xfId="0" applyFont="1" applyBorder="1" applyAlignment="1">
      <alignment horizontal="center" wrapText="1"/>
    </xf>
    <xf numFmtId="164" fontId="90" fillId="0" borderId="8" xfId="0" applyNumberFormat="1" applyFont="1" applyBorder="1" applyAlignment="1" applyProtection="1">
      <alignment horizontal="right" wrapText="1"/>
    </xf>
    <xf numFmtId="164" fontId="10" fillId="0" borderId="8" xfId="0" applyNumberFormat="1" applyFont="1" applyBorder="1" applyAlignment="1" applyProtection="1">
      <alignment horizontal="right" wrapText="1"/>
      <protection locked="0"/>
    </xf>
    <xf numFmtId="164" fontId="90" fillId="0" borderId="8" xfId="0" applyNumberFormat="1" applyFont="1" applyBorder="1" applyAlignment="1" applyProtection="1">
      <alignment horizontal="right" wrapText="1"/>
      <protection locked="0"/>
    </xf>
    <xf numFmtId="0" fontId="4" fillId="0" borderId="0" xfId="0" applyFont="1" applyBorder="1" applyAlignment="1">
      <alignment horizontal="left" vertical="top" wrapText="1"/>
    </xf>
    <xf numFmtId="164" fontId="10" fillId="0" borderId="21" xfId="0" applyNumberFormat="1" applyFont="1" applyBorder="1" applyAlignment="1" applyProtection="1">
      <alignment wrapText="1"/>
      <protection locked="0"/>
    </xf>
    <xf numFmtId="164" fontId="10" fillId="0" borderId="14" xfId="0" applyNumberFormat="1" applyFont="1" applyBorder="1" applyAlignment="1" applyProtection="1">
      <alignment wrapText="1"/>
      <protection locked="0"/>
    </xf>
    <xf numFmtId="0" fontId="12" fillId="0" borderId="21" xfId="0" applyFont="1" applyBorder="1" applyAlignment="1">
      <alignment wrapText="1"/>
    </xf>
    <xf numFmtId="0" fontId="12" fillId="0" borderId="14" xfId="0" applyFont="1" applyBorder="1" applyAlignment="1">
      <alignment wrapText="1"/>
    </xf>
    <xf numFmtId="164" fontId="98" fillId="0" borderId="8" xfId="0" applyNumberFormat="1" applyFont="1" applyBorder="1" applyAlignment="1">
      <alignment horizontal="right" wrapText="1"/>
    </xf>
    <xf numFmtId="0" fontId="12" fillId="0" borderId="21" xfId="0" applyFont="1" applyBorder="1" applyAlignment="1">
      <alignment horizontal="left" wrapText="1"/>
    </xf>
    <xf numFmtId="0" fontId="98" fillId="0" borderId="23" xfId="0" applyFont="1" applyBorder="1" applyAlignment="1">
      <alignment horizontal="left" wrapText="1"/>
    </xf>
    <xf numFmtId="0" fontId="98" fillId="0" borderId="14" xfId="0" applyFont="1" applyBorder="1" applyAlignment="1">
      <alignment horizontal="left" wrapText="1"/>
    </xf>
    <xf numFmtId="0" fontId="98" fillId="0" borderId="21" xfId="0" applyFont="1" applyBorder="1" applyAlignment="1">
      <alignment horizontal="center" wrapText="1"/>
    </xf>
    <xf numFmtId="0" fontId="98" fillId="0" borderId="23" xfId="0" applyFont="1" applyBorder="1" applyAlignment="1">
      <alignment horizontal="center" wrapText="1"/>
    </xf>
    <xf numFmtId="0" fontId="98" fillId="0" borderId="14" xfId="0" applyFont="1" applyBorder="1" applyAlignment="1">
      <alignment horizontal="center" wrapText="1"/>
    </xf>
    <xf numFmtId="0" fontId="10" fillId="0" borderId="8" xfId="0" applyFont="1" applyBorder="1" applyAlignment="1">
      <alignment horizontal="center" wrapText="1"/>
    </xf>
    <xf numFmtId="0" fontId="12" fillId="0" borderId="8" xfId="0" applyFont="1" applyBorder="1" applyAlignment="1">
      <alignment horizontal="center" wrapText="1"/>
    </xf>
    <xf numFmtId="0" fontId="111" fillId="0" borderId="0" xfId="0" applyFont="1" applyBorder="1" applyAlignment="1" applyProtection="1">
      <alignment horizontal="center" wrapText="1"/>
      <protection hidden="1"/>
    </xf>
    <xf numFmtId="0" fontId="111" fillId="0" borderId="0" xfId="0" applyFont="1" applyAlignment="1" applyProtection="1">
      <alignment horizontal="center" wrapText="1"/>
      <protection hidden="1"/>
    </xf>
    <xf numFmtId="164" fontId="98" fillId="0" borderId="8" xfId="0" applyNumberFormat="1" applyFont="1" applyBorder="1" applyAlignment="1" applyProtection="1">
      <alignment horizontal="right" wrapText="1"/>
    </xf>
    <xf numFmtId="0" fontId="112" fillId="0" borderId="8" xfId="0" applyFont="1" applyBorder="1" applyAlignment="1">
      <alignment horizontal="center" wrapText="1"/>
    </xf>
    <xf numFmtId="0" fontId="102" fillId="0" borderId="8" xfId="0" applyFont="1" applyBorder="1" applyAlignment="1">
      <alignment wrapText="1"/>
    </xf>
    <xf numFmtId="0" fontId="100" fillId="0" borderId="8" xfId="0" applyFont="1" applyBorder="1" applyAlignment="1">
      <alignment wrapText="1"/>
    </xf>
    <xf numFmtId="0" fontId="101" fillId="0" borderId="8" xfId="0" applyFont="1" applyBorder="1" applyAlignment="1">
      <alignment wrapText="1"/>
    </xf>
    <xf numFmtId="164" fontId="102" fillId="0" borderId="8" xfId="0" applyNumberFormat="1" applyFont="1" applyBorder="1" applyAlignment="1" applyProtection="1">
      <alignment horizontal="right" wrapText="1"/>
      <protection locked="0"/>
    </xf>
    <xf numFmtId="0" fontId="102" fillId="0" borderId="8" xfId="0" applyFont="1" applyBorder="1" applyAlignment="1">
      <alignment horizontal="center" wrapText="1"/>
    </xf>
    <xf numFmtId="0" fontId="102" fillId="0" borderId="13" xfId="0" applyFont="1" applyBorder="1" applyAlignment="1">
      <alignment horizontal="left" wrapText="1"/>
    </xf>
    <xf numFmtId="0" fontId="102" fillId="0" borderId="20" xfId="0" applyFont="1" applyBorder="1" applyAlignment="1">
      <alignment horizontal="left" wrapText="1"/>
    </xf>
    <xf numFmtId="0" fontId="102" fillId="0" borderId="17" xfId="0" applyFont="1" applyBorder="1" applyAlignment="1">
      <alignment horizontal="left" wrapText="1"/>
    </xf>
    <xf numFmtId="0" fontId="102" fillId="0" borderId="15" xfId="0" applyFont="1" applyBorder="1" applyAlignment="1">
      <alignment horizontal="left" wrapText="1"/>
    </xf>
    <xf numFmtId="0" fontId="100" fillId="0" borderId="8" xfId="0" applyFont="1" applyBorder="1" applyAlignment="1">
      <alignment horizontal="center" wrapText="1"/>
    </xf>
    <xf numFmtId="0" fontId="101" fillId="0" borderId="8" xfId="0" applyFont="1" applyBorder="1" applyAlignment="1">
      <alignment horizontal="center" wrapText="1"/>
    </xf>
    <xf numFmtId="0" fontId="34" fillId="0" borderId="13" xfId="0" applyFont="1" applyBorder="1" applyAlignment="1">
      <alignment horizontal="left" wrapText="1"/>
    </xf>
    <xf numFmtId="0" fontId="34" fillId="0" borderId="20" xfId="0" applyFont="1" applyBorder="1" applyAlignment="1">
      <alignment horizontal="left" wrapText="1"/>
    </xf>
    <xf numFmtId="0" fontId="34" fillId="0" borderId="17" xfId="0" applyFont="1" applyBorder="1" applyAlignment="1">
      <alignment horizontal="left" wrapText="1"/>
    </xf>
    <xf numFmtId="0" fontId="34" fillId="0" borderId="15" xfId="0" applyFont="1" applyBorder="1" applyAlignment="1">
      <alignment horizontal="left" wrapText="1"/>
    </xf>
    <xf numFmtId="164" fontId="13" fillId="0" borderId="8" xfId="0" applyNumberFormat="1" applyFont="1" applyBorder="1" applyAlignment="1" applyProtection="1">
      <alignment horizontal="right"/>
      <protection locked="0"/>
    </xf>
    <xf numFmtId="0" fontId="34" fillId="0" borderId="8" xfId="0" applyFont="1" applyBorder="1" applyAlignment="1">
      <alignment wrapText="1"/>
    </xf>
    <xf numFmtId="164" fontId="12" fillId="0" borderId="8" xfId="0" applyNumberFormat="1" applyFont="1" applyBorder="1" applyAlignment="1" applyProtection="1">
      <alignment horizontal="right" wrapText="1"/>
    </xf>
    <xf numFmtId="164" fontId="14" fillId="0" borderId="8" xfId="0" applyNumberFormat="1" applyFont="1" applyBorder="1" applyAlignment="1" applyProtection="1">
      <alignment horizontal="right"/>
      <protection locked="0"/>
    </xf>
    <xf numFmtId="164" fontId="88" fillId="0" borderId="8" xfId="0" applyNumberFormat="1" applyFont="1" applyBorder="1" applyAlignment="1" applyProtection="1">
      <alignment horizontal="right"/>
      <protection locked="0"/>
    </xf>
    <xf numFmtId="164" fontId="88" fillId="0" borderId="8" xfId="0" applyNumberFormat="1" applyFont="1" applyBorder="1" applyProtection="1"/>
    <xf numFmtId="164" fontId="13" fillId="0" borderId="8" xfId="0" applyNumberFormat="1" applyFont="1" applyBorder="1" applyAlignment="1" applyProtection="1">
      <alignment horizontal="right"/>
    </xf>
    <xf numFmtId="164" fontId="113" fillId="0" borderId="8" xfId="0" applyNumberFormat="1" applyFont="1" applyBorder="1" applyAlignment="1" applyProtection="1">
      <alignment horizontal="right"/>
      <protection locked="0"/>
    </xf>
    <xf numFmtId="164" fontId="88" fillId="0" borderId="8" xfId="0" applyNumberFormat="1" applyFont="1" applyBorder="1" applyAlignment="1" applyProtection="1">
      <alignment horizontal="right"/>
    </xf>
    <xf numFmtId="164" fontId="95" fillId="0" borderId="8" xfId="0" applyNumberFormat="1" applyFont="1" applyBorder="1" applyAlignment="1">
      <alignment horizontal="right"/>
    </xf>
    <xf numFmtId="0" fontId="105" fillId="0" borderId="0" xfId="0" applyFont="1" applyAlignment="1" applyProtection="1">
      <alignment horizontal="center" wrapText="1"/>
      <protection hidden="1"/>
    </xf>
    <xf numFmtId="0" fontId="34" fillId="0" borderId="8" xfId="0" applyFont="1" applyBorder="1" applyAlignment="1">
      <alignment horizontal="center" wrapText="1"/>
    </xf>
    <xf numFmtId="2" fontId="2" fillId="0" borderId="2" xfId="0" applyNumberFormat="1" applyFont="1" applyFill="1" applyBorder="1" applyAlignment="1" applyProtection="1">
      <alignment horizontal="center" vertical="top"/>
      <protection locked="0"/>
    </xf>
    <xf numFmtId="0" fontId="100" fillId="0" borderId="9" xfId="0" applyFont="1" applyBorder="1" applyAlignment="1">
      <alignment wrapText="1"/>
    </xf>
    <xf numFmtId="0" fontId="100" fillId="0" borderId="0" xfId="0" applyFont="1" applyBorder="1" applyAlignment="1">
      <alignment wrapText="1"/>
    </xf>
    <xf numFmtId="0" fontId="100" fillId="0" borderId="22" xfId="0" applyFont="1" applyBorder="1" applyAlignment="1">
      <alignment wrapText="1"/>
    </xf>
    <xf numFmtId="0" fontId="34" fillId="0" borderId="9" xfId="0" applyFont="1" applyBorder="1" applyAlignment="1">
      <alignment wrapText="1"/>
    </xf>
    <xf numFmtId="49" fontId="100" fillId="0" borderId="0" xfId="0" applyNumberFormat="1" applyFont="1" applyBorder="1" applyAlignment="1">
      <alignment horizontal="center" wrapText="1"/>
    </xf>
    <xf numFmtId="164" fontId="34" fillId="0" borderId="25" xfId="0" applyNumberFormat="1" applyFont="1" applyBorder="1" applyAlignment="1" applyProtection="1">
      <alignment horizontal="right" wrapText="1"/>
      <protection hidden="1"/>
    </xf>
    <xf numFmtId="164" fontId="100" fillId="0" borderId="25" xfId="0" applyNumberFormat="1" applyFont="1" applyBorder="1" applyAlignment="1" applyProtection="1">
      <alignment horizontal="right" wrapText="1"/>
      <protection hidden="1"/>
    </xf>
    <xf numFmtId="0" fontId="100" fillId="0" borderId="17" xfId="0" applyFont="1" applyBorder="1" applyAlignment="1">
      <alignment wrapText="1"/>
    </xf>
    <xf numFmtId="0" fontId="100" fillId="0" borderId="18" xfId="0" applyFont="1" applyBorder="1" applyAlignment="1">
      <alignment wrapText="1"/>
    </xf>
    <xf numFmtId="0" fontId="100" fillId="0" borderId="15" xfId="0" applyFont="1" applyBorder="1" applyAlignment="1">
      <alignment wrapText="1"/>
    </xf>
    <xf numFmtId="4" fontId="34" fillId="0" borderId="26" xfId="0" applyNumberFormat="1" applyFont="1" applyBorder="1" applyAlignment="1" applyProtection="1">
      <alignment horizontal="right" wrapText="1"/>
      <protection locked="0"/>
    </xf>
    <xf numFmtId="4" fontId="100" fillId="0" borderId="27" xfId="0" applyNumberFormat="1" applyFont="1" applyBorder="1" applyAlignment="1" applyProtection="1">
      <alignment horizontal="right" wrapText="1"/>
      <protection locked="0"/>
    </xf>
    <xf numFmtId="0" fontId="100" fillId="0" borderId="13" xfId="0" applyFont="1" applyBorder="1" applyAlignment="1">
      <alignment wrapText="1"/>
    </xf>
    <xf numFmtId="0" fontId="100" fillId="0" borderId="19" xfId="0" applyFont="1" applyBorder="1" applyAlignment="1">
      <alignment wrapText="1"/>
    </xf>
    <xf numFmtId="0" fontId="100" fillId="0" borderId="20" xfId="0" applyFont="1" applyBorder="1" applyAlignment="1">
      <alignment wrapText="1"/>
    </xf>
    <xf numFmtId="0" fontId="86" fillId="0" borderId="3" xfId="0" applyFont="1" applyBorder="1" applyAlignment="1">
      <alignment horizontal="left" wrapText="1"/>
    </xf>
    <xf numFmtId="0" fontId="10" fillId="0" borderId="8" xfId="0" applyFont="1" applyBorder="1" applyAlignment="1">
      <alignment horizontal="left" vertical="top" wrapText="1"/>
    </xf>
    <xf numFmtId="0" fontId="10" fillId="0" borderId="8" xfId="0" applyFont="1" applyBorder="1" applyAlignment="1">
      <alignment horizontal="left" wrapText="1"/>
    </xf>
    <xf numFmtId="0" fontId="76" fillId="0" borderId="8" xfId="0" applyFont="1" applyBorder="1" applyAlignment="1">
      <alignment horizontal="center" vertical="top" wrapText="1"/>
    </xf>
    <xf numFmtId="0" fontId="80" fillId="0" borderId="8" xfId="0" applyFont="1" applyBorder="1" applyAlignment="1">
      <alignment horizontal="center" vertical="top" wrapText="1"/>
    </xf>
    <xf numFmtId="0" fontId="10" fillId="0" borderId="14" xfId="0" applyFont="1" applyBorder="1" applyAlignment="1">
      <alignment horizontal="left" wrapText="1"/>
    </xf>
    <xf numFmtId="0" fontId="13" fillId="0" borderId="0" xfId="0" applyNumberFormat="1" applyFont="1" applyAlignment="1" applyProtection="1">
      <alignment horizontal="center"/>
      <protection locked="0"/>
    </xf>
    <xf numFmtId="0" fontId="10" fillId="0" borderId="21" xfId="0" applyFont="1" applyBorder="1" applyAlignment="1" applyProtection="1">
      <alignment horizontal="left" wrapText="1"/>
      <protection locked="0"/>
    </xf>
    <xf numFmtId="0" fontId="10" fillId="0" borderId="14" xfId="0" applyFont="1" applyBorder="1" applyAlignment="1" applyProtection="1">
      <alignment horizontal="left" wrapText="1"/>
      <protection locked="0"/>
    </xf>
    <xf numFmtId="0" fontId="81" fillId="0" borderId="8" xfId="0" applyFont="1" applyBorder="1" applyAlignment="1" applyProtection="1">
      <alignment horizontal="left" vertical="top" wrapText="1"/>
      <protection locked="0"/>
    </xf>
    <xf numFmtId="0" fontId="3" fillId="0" borderId="21" xfId="0" applyFont="1" applyBorder="1" applyAlignment="1" applyProtection="1">
      <alignment horizontal="left" wrapText="1"/>
      <protection locked="0"/>
    </xf>
    <xf numFmtId="0" fontId="3" fillId="0" borderId="14" xfId="0" applyFont="1" applyBorder="1" applyAlignment="1" applyProtection="1">
      <alignment horizontal="left" wrapText="1"/>
      <protection locked="0"/>
    </xf>
    <xf numFmtId="0" fontId="12" fillId="0" borderId="8" xfId="0" applyFont="1" applyBorder="1" applyAlignment="1">
      <alignment horizontal="center" vertical="top" wrapText="1"/>
    </xf>
    <xf numFmtId="0" fontId="169" fillId="0" borderId="16" xfId="0" applyFont="1" applyBorder="1" applyAlignment="1">
      <alignment horizontal="center" vertical="center" wrapText="1"/>
    </xf>
    <xf numFmtId="0" fontId="170" fillId="0" borderId="16" xfId="0" applyFont="1" applyBorder="1" applyAlignment="1">
      <alignment vertical="center" wrapText="1"/>
    </xf>
    <xf numFmtId="1" fontId="106" fillId="0" borderId="3" xfId="0" applyNumberFormat="1" applyFont="1" applyBorder="1" applyAlignment="1">
      <alignment horizontal="center" vertical="center" wrapText="1"/>
    </xf>
    <xf numFmtId="0" fontId="106" fillId="0" borderId="0" xfId="0" applyFont="1" applyAlignment="1">
      <alignment horizontal="left" vertical="center" wrapText="1"/>
    </xf>
    <xf numFmtId="0" fontId="104" fillId="0" borderId="0" xfId="0" applyFont="1" applyAlignment="1">
      <alignment horizontal="center" vertical="center" wrapText="1"/>
    </xf>
    <xf numFmtId="0" fontId="107" fillId="0" borderId="0" xfId="0" applyFont="1" applyAlignment="1">
      <alignment horizontal="center" vertical="top" wrapText="1"/>
    </xf>
    <xf numFmtId="0" fontId="103" fillId="0" borderId="2" xfId="0" applyFont="1" applyBorder="1" applyAlignment="1">
      <alignment horizontal="left" vertical="top" wrapText="1"/>
    </xf>
    <xf numFmtId="0" fontId="102" fillId="0" borderId="3" xfId="0" applyFont="1" applyBorder="1" applyAlignment="1">
      <alignment horizontal="center" wrapText="1"/>
    </xf>
    <xf numFmtId="0" fontId="115" fillId="0" borderId="3" xfId="0" applyFont="1" applyBorder="1" applyAlignment="1">
      <alignment horizontal="center" wrapText="1"/>
    </xf>
    <xf numFmtId="0" fontId="94" fillId="0" borderId="0" xfId="0" applyFont="1" applyBorder="1" applyAlignment="1">
      <alignment horizontal="center" vertical="top" wrapText="1"/>
    </xf>
    <xf numFmtId="0" fontId="90" fillId="0" borderId="0" xfId="0" applyFont="1" applyAlignment="1">
      <alignment vertical="center" wrapText="1"/>
    </xf>
    <xf numFmtId="0" fontId="117" fillId="0" borderId="0" xfId="0" applyFont="1" applyAlignment="1">
      <alignment vertical="center" wrapText="1"/>
    </xf>
    <xf numFmtId="0" fontId="89" fillId="0" borderId="0" xfId="0" applyFont="1" applyAlignment="1">
      <alignment horizontal="center" vertical="center" wrapText="1"/>
    </xf>
    <xf numFmtId="0" fontId="94" fillId="0" borderId="0" xfId="0" applyFont="1" applyAlignment="1">
      <alignment horizontal="center" vertical="center" wrapText="1"/>
    </xf>
    <xf numFmtId="0" fontId="95" fillId="0" borderId="0" xfId="0" applyFont="1" applyAlignment="1">
      <alignment horizontal="center"/>
    </xf>
    <xf numFmtId="0" fontId="93" fillId="0" borderId="3" xfId="0" applyFont="1" applyBorder="1" applyAlignment="1">
      <alignment horizontal="center" wrapText="1"/>
    </xf>
    <xf numFmtId="0" fontId="104" fillId="0" borderId="0" xfId="0" applyFont="1" applyAlignment="1">
      <alignment horizontal="center" wrapText="1"/>
    </xf>
    <xf numFmtId="0" fontId="103" fillId="0" borderId="0" xfId="0" applyFont="1" applyBorder="1" applyAlignment="1">
      <alignment horizontal="center" vertical="top" wrapText="1"/>
    </xf>
    <xf numFmtId="0" fontId="94" fillId="0" borderId="0" xfId="0" applyFont="1" applyAlignment="1">
      <alignment horizontal="center" vertical="top" wrapText="1"/>
    </xf>
    <xf numFmtId="0" fontId="3" fillId="0" borderId="0" xfId="0" applyFont="1" applyBorder="1" applyAlignment="1">
      <alignment horizontal="center" vertical="top" wrapText="1"/>
    </xf>
    <xf numFmtId="0" fontId="88" fillId="0" borderId="0" xfId="0" applyFont="1" applyAlignment="1">
      <alignment horizontal="left" wrapText="1"/>
    </xf>
    <xf numFmtId="0" fontId="14" fillId="0" borderId="0" xfId="0" applyFont="1" applyAlignment="1">
      <alignment horizontal="justify" vertical="center" wrapText="1"/>
    </xf>
    <xf numFmtId="0" fontId="116" fillId="0" borderId="0" xfId="0" applyFont="1" applyAlignment="1">
      <alignment horizontal="justify" vertical="center" wrapText="1"/>
    </xf>
    <xf numFmtId="0" fontId="95" fillId="0" borderId="0" xfId="0" applyFont="1" applyAlignment="1">
      <alignment horizontal="left" vertical="center" wrapText="1"/>
    </xf>
    <xf numFmtId="0" fontId="94" fillId="0" borderId="0" xfId="0" applyFont="1" applyAlignment="1">
      <alignment horizontal="left" wrapText="1"/>
    </xf>
    <xf numFmtId="1" fontId="106" fillId="0" borderId="3" xfId="0" applyNumberFormat="1" applyFont="1" applyBorder="1" applyAlignment="1">
      <alignment horizontal="left" vertical="center" wrapText="1"/>
    </xf>
    <xf numFmtId="0" fontId="118" fillId="0" borderId="0" xfId="0" applyFont="1" applyAlignment="1">
      <alignment horizontal="center" vertical="center" wrapText="1"/>
    </xf>
    <xf numFmtId="0" fontId="95" fillId="0" borderId="0" xfId="0" applyFont="1" applyAlignment="1">
      <alignment horizontal="center" wrapText="1"/>
    </xf>
    <xf numFmtId="0" fontId="94" fillId="0" borderId="0" xfId="0" applyFont="1" applyAlignment="1">
      <alignment horizontal="left" vertical="top" wrapText="1"/>
    </xf>
    <xf numFmtId="0" fontId="117" fillId="0" borderId="3" xfId="0" applyFont="1" applyBorder="1" applyAlignment="1">
      <alignment horizontal="left" wrapText="1"/>
    </xf>
    <xf numFmtId="0" fontId="103" fillId="0" borderId="8" xfId="0" applyFont="1" applyBorder="1" applyAlignment="1">
      <alignment horizontal="center" vertical="center" wrapText="1"/>
    </xf>
    <xf numFmtId="0" fontId="90" fillId="0" borderId="8" xfId="0" applyFont="1" applyBorder="1" applyAlignment="1">
      <alignment horizontal="center" vertical="center" wrapText="1"/>
    </xf>
    <xf numFmtId="2" fontId="88" fillId="0" borderId="8" xfId="0" applyNumberFormat="1" applyFont="1" applyBorder="1" applyAlignment="1" applyProtection="1">
      <alignment horizontal="right" vertical="center" wrapText="1"/>
      <protection locked="0"/>
    </xf>
    <xf numFmtId="0" fontId="12" fillId="0" borderId="3" xfId="0" applyFont="1" applyBorder="1" applyAlignment="1"/>
    <xf numFmtId="0" fontId="24" fillId="0" borderId="0" xfId="0" applyFont="1" applyBorder="1" applyAlignment="1">
      <alignment horizontal="center" vertical="top"/>
    </xf>
    <xf numFmtId="0" fontId="88" fillId="0" borderId="8" xfId="0" applyFont="1" applyBorder="1" applyAlignment="1" applyProtection="1">
      <alignment horizontal="center" vertical="center" wrapText="1"/>
      <protection locked="0"/>
    </xf>
    <xf numFmtId="0" fontId="88" fillId="0" borderId="8" xfId="0" applyFont="1" applyBorder="1" applyAlignment="1" applyProtection="1">
      <alignment vertical="center" wrapText="1"/>
      <protection locked="0"/>
    </xf>
    <xf numFmtId="0" fontId="14" fillId="0" borderId="8" xfId="0" applyFont="1" applyBorder="1" applyAlignment="1">
      <alignment horizontal="center" vertical="center" wrapText="1"/>
    </xf>
    <xf numFmtId="0" fontId="88" fillId="0" borderId="8" xfId="0" applyFont="1" applyBorder="1" applyAlignment="1">
      <alignment horizontal="center" vertical="center" wrapText="1"/>
    </xf>
    <xf numFmtId="0" fontId="95" fillId="0" borderId="0" xfId="0" applyFont="1" applyAlignment="1">
      <alignment horizontal="right"/>
    </xf>
    <xf numFmtId="0" fontId="88" fillId="0" borderId="3" xfId="0" applyFont="1" applyBorder="1" applyAlignment="1">
      <alignment horizontal="left"/>
    </xf>
    <xf numFmtId="0" fontId="86" fillId="0" borderId="3" xfId="0" applyFont="1" applyBorder="1" applyAlignment="1">
      <alignment horizontal="center" vertical="top" wrapText="1"/>
    </xf>
    <xf numFmtId="0" fontId="0" fillId="0" borderId="8" xfId="0" applyBorder="1" applyAlignment="1">
      <alignment horizontal="center" vertical="center"/>
    </xf>
    <xf numFmtId="0" fontId="61" fillId="0" borderId="0" xfId="0" applyFont="1" applyAlignment="1">
      <alignment horizontal="left" vertical="top" wrapText="1"/>
    </xf>
    <xf numFmtId="49" fontId="17" fillId="0" borderId="1" xfId="0" applyNumberFormat="1" applyFont="1" applyBorder="1" applyAlignment="1">
      <alignment horizontal="center" wrapText="1"/>
    </xf>
    <xf numFmtId="0" fontId="17" fillId="0" borderId="1" xfId="0" applyFont="1" applyBorder="1" applyAlignment="1">
      <alignment horizontal="center" wrapText="1"/>
    </xf>
    <xf numFmtId="2" fontId="0" fillId="0" borderId="8" xfId="0" applyNumberFormat="1" applyFont="1" applyBorder="1" applyAlignment="1">
      <alignment horizontal="right"/>
    </xf>
    <xf numFmtId="0" fontId="61" fillId="0" borderId="8" xfId="0" applyFont="1" applyBorder="1" applyAlignment="1">
      <alignment horizontal="center" vertical="top" wrapText="1"/>
    </xf>
    <xf numFmtId="0" fontId="73" fillId="0" borderId="8" xfId="0" applyFont="1" applyBorder="1" applyAlignment="1">
      <alignment horizontal="center" vertical="top" wrapText="1"/>
    </xf>
    <xf numFmtId="0" fontId="77" fillId="0" borderId="8" xfId="0" applyFont="1" applyBorder="1" applyAlignment="1">
      <alignment horizontal="center" vertical="top" wrapText="1"/>
    </xf>
    <xf numFmtId="0" fontId="72" fillId="0" borderId="8" xfId="0" applyFont="1" applyBorder="1" applyAlignment="1">
      <alignment horizontal="center" vertical="center" wrapText="1"/>
    </xf>
    <xf numFmtId="0" fontId="10" fillId="0" borderId="8" xfId="0" applyFont="1" applyBorder="1" applyAlignment="1">
      <alignment horizontal="center" vertical="top" wrapText="1"/>
    </xf>
    <xf numFmtId="0" fontId="0" fillId="0" borderId="8" xfId="0" applyBorder="1" applyAlignment="1">
      <alignment horizontal="center"/>
    </xf>
    <xf numFmtId="0" fontId="75" fillId="0" borderId="8" xfId="0" applyFont="1" applyBorder="1" applyAlignment="1">
      <alignment horizontal="center" vertical="top" wrapText="1"/>
    </xf>
    <xf numFmtId="0" fontId="59" fillId="0" borderId="8" xfId="0" applyFont="1" applyBorder="1" applyAlignment="1">
      <alignment horizontal="center" vertical="top" wrapText="1"/>
    </xf>
    <xf numFmtId="2" fontId="10" fillId="0" borderId="8" xfId="0" applyNumberFormat="1" applyFont="1" applyBorder="1" applyAlignment="1">
      <alignment horizontal="right" vertical="center" wrapText="1"/>
    </xf>
    <xf numFmtId="2" fontId="72" fillId="0" borderId="8" xfId="0" applyNumberFormat="1" applyFont="1" applyBorder="1" applyAlignment="1">
      <alignment horizontal="right" vertical="center" wrapText="1"/>
    </xf>
    <xf numFmtId="0" fontId="72" fillId="0" borderId="8" xfId="0" applyFont="1" applyBorder="1" applyAlignment="1">
      <alignment horizontal="right" vertical="center" wrapText="1"/>
    </xf>
    <xf numFmtId="0" fontId="74" fillId="0" borderId="8"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8" xfId="0" applyFont="1" applyBorder="1" applyAlignment="1">
      <alignment horizontal="center" wrapText="1"/>
    </xf>
    <xf numFmtId="0" fontId="61" fillId="0" borderId="0" xfId="0" applyFont="1" applyAlignment="1">
      <alignment horizontal="left"/>
    </xf>
    <xf numFmtId="0" fontId="73" fillId="0" borderId="8" xfId="0" applyFont="1" applyBorder="1" applyAlignment="1">
      <alignment horizontal="center" vertical="center" wrapText="1"/>
    </xf>
    <xf numFmtId="2" fontId="3" fillId="0" borderId="8" xfId="0" applyNumberFormat="1" applyFont="1" applyBorder="1" applyAlignment="1">
      <alignment horizontal="right" vertical="top" wrapText="1"/>
    </xf>
    <xf numFmtId="2" fontId="61" fillId="0" borderId="8" xfId="0" applyNumberFormat="1" applyFont="1" applyBorder="1" applyAlignment="1">
      <alignment horizontal="right" vertical="top" wrapText="1"/>
    </xf>
    <xf numFmtId="0" fontId="10" fillId="0" borderId="8" xfId="0" applyFont="1" applyBorder="1" applyAlignment="1" applyProtection="1">
      <alignment wrapText="1"/>
      <protection locked="0"/>
    </xf>
    <xf numFmtId="0" fontId="91" fillId="0" borderId="8" xfId="0" applyFont="1" applyBorder="1" applyAlignment="1">
      <alignment horizontal="center" vertical="center" wrapText="1"/>
    </xf>
    <xf numFmtId="0" fontId="92" fillId="0" borderId="8" xfId="0" applyFont="1" applyBorder="1" applyAlignment="1">
      <alignment vertical="center" wrapText="1"/>
    </xf>
    <xf numFmtId="49" fontId="10" fillId="0" borderId="8" xfId="0" applyNumberFormat="1" applyFont="1" applyBorder="1" applyAlignment="1">
      <alignment horizontal="center" vertical="center" wrapText="1"/>
    </xf>
    <xf numFmtId="0" fontId="75" fillId="0" borderId="8" xfId="0" applyFont="1" applyBorder="1" applyAlignment="1">
      <alignment horizontal="center" vertical="center" wrapText="1"/>
    </xf>
    <xf numFmtId="0" fontId="10" fillId="0" borderId="8" xfId="0" applyFont="1" applyBorder="1" applyAlignment="1">
      <alignment horizontal="justify" wrapText="1"/>
    </xf>
    <xf numFmtId="0" fontId="72" fillId="0" borderId="8" xfId="0" applyFont="1" applyBorder="1" applyAlignment="1">
      <alignment horizontal="justify" wrapText="1"/>
    </xf>
    <xf numFmtId="0" fontId="72" fillId="0" borderId="8" xfId="0" applyFont="1" applyBorder="1" applyAlignment="1">
      <alignment horizontal="justify" vertical="top" wrapText="1"/>
    </xf>
    <xf numFmtId="0" fontId="81" fillId="0" borderId="8" xfId="0" applyFont="1" applyBorder="1" applyAlignment="1">
      <alignment horizontal="justify" wrapText="1"/>
    </xf>
    <xf numFmtId="0" fontId="80" fillId="0" borderId="8" xfId="0" applyFont="1" applyBorder="1" applyAlignment="1">
      <alignment horizontal="center" vertical="center" wrapText="1"/>
    </xf>
    <xf numFmtId="2" fontId="10" fillId="0" borderId="8" xfId="0" applyNumberFormat="1" applyFont="1" applyBorder="1" applyAlignment="1" applyProtection="1">
      <alignment horizontal="right" wrapText="1"/>
      <protection locked="0"/>
    </xf>
    <xf numFmtId="2" fontId="81" fillId="0" borderId="8" xfId="0" applyNumberFormat="1" applyFont="1" applyBorder="1" applyAlignment="1" applyProtection="1">
      <alignment horizontal="right" wrapText="1"/>
      <protection locked="0"/>
    </xf>
    <xf numFmtId="0" fontId="10" fillId="0" borderId="8" xfId="0" applyFont="1" applyBorder="1" applyAlignment="1">
      <alignment horizontal="justify" vertical="top" wrapText="1"/>
    </xf>
    <xf numFmtId="0" fontId="81" fillId="0" borderId="8" xfId="0" applyFont="1" applyBorder="1" applyAlignment="1">
      <alignment horizontal="justify" vertical="top" wrapText="1"/>
    </xf>
    <xf numFmtId="0" fontId="14" fillId="0" borderId="8" xfId="0" applyFont="1" applyBorder="1" applyAlignment="1">
      <alignment horizontal="center" wrapText="1"/>
    </xf>
    <xf numFmtId="0" fontId="75" fillId="0" borderId="8" xfId="0" applyFont="1" applyBorder="1" applyAlignment="1">
      <alignment horizontal="center" wrapText="1"/>
    </xf>
    <xf numFmtId="0" fontId="162" fillId="0" borderId="8" xfId="0" applyFont="1" applyBorder="1" applyAlignment="1">
      <alignment horizontal="center" wrapText="1"/>
    </xf>
    <xf numFmtId="2" fontId="14" fillId="0" borderId="8" xfId="0" applyNumberFormat="1" applyFont="1" applyBorder="1" applyAlignment="1">
      <alignment horizontal="right"/>
    </xf>
    <xf numFmtId="2" fontId="68" fillId="0" borderId="8" xfId="0" applyNumberFormat="1" applyFont="1" applyBorder="1" applyAlignment="1">
      <alignment horizontal="right"/>
    </xf>
    <xf numFmtId="0" fontId="63" fillId="0" borderId="8" xfId="0" applyFont="1" applyBorder="1" applyAlignment="1">
      <alignment horizontal="justify" vertical="top" wrapText="1"/>
    </xf>
    <xf numFmtId="2" fontId="10" fillId="0" borderId="8" xfId="0" applyNumberFormat="1" applyFont="1" applyBorder="1" applyAlignment="1">
      <alignment horizontal="right" wrapText="1"/>
    </xf>
    <xf numFmtId="2" fontId="81" fillId="0" borderId="8" xfId="0" applyNumberFormat="1" applyFont="1" applyBorder="1" applyAlignment="1">
      <alignment horizontal="right" wrapText="1"/>
    </xf>
    <xf numFmtId="0" fontId="70" fillId="0" borderId="0" xfId="0" applyFont="1" applyAlignment="1">
      <alignment horizontal="center" vertical="center"/>
    </xf>
    <xf numFmtId="49" fontId="11" fillId="0" borderId="24" xfId="0" applyNumberFormat="1" applyFont="1" applyBorder="1" applyAlignment="1">
      <alignment horizontal="center" wrapText="1"/>
    </xf>
    <xf numFmtId="49" fontId="11" fillId="0" borderId="7" xfId="0" applyNumberFormat="1" applyFont="1" applyBorder="1" applyAlignment="1">
      <alignment horizontal="center" wrapText="1"/>
    </xf>
    <xf numFmtId="0" fontId="11" fillId="0" borderId="24" xfId="0" applyFont="1" applyBorder="1" applyAlignment="1">
      <alignment horizontal="center" wrapText="1"/>
    </xf>
    <xf numFmtId="0" fontId="11" fillId="0" borderId="7" xfId="0" applyFont="1" applyBorder="1" applyAlignment="1">
      <alignment horizontal="center" wrapText="1"/>
    </xf>
    <xf numFmtId="164" fontId="14" fillId="0" borderId="8" xfId="0" applyNumberFormat="1" applyFont="1" applyBorder="1" applyAlignment="1" applyProtection="1">
      <alignment horizontal="right" wrapText="1"/>
      <protection locked="0"/>
    </xf>
    <xf numFmtId="0" fontId="13" fillId="0" borderId="8" xfId="0" applyFont="1" applyBorder="1" applyAlignment="1" applyProtection="1">
      <alignment horizontal="center" vertical="top" wrapText="1"/>
      <protection locked="0"/>
    </xf>
    <xf numFmtId="0" fontId="14" fillId="0" borderId="8" xfId="0" applyFont="1" applyBorder="1" applyAlignment="1" applyProtection="1">
      <alignment horizontal="center" vertical="top" wrapText="1"/>
      <protection locked="0"/>
    </xf>
    <xf numFmtId="0" fontId="169" fillId="0" borderId="8" xfId="0" applyFont="1" applyBorder="1" applyAlignment="1">
      <alignment horizontal="justify" vertical="center" wrapText="1"/>
    </xf>
    <xf numFmtId="0" fontId="76" fillId="0" borderId="1" xfId="0" applyFont="1" applyBorder="1" applyAlignment="1">
      <alignment horizontal="justify" vertical="top" wrapText="1"/>
    </xf>
    <xf numFmtId="0" fontId="145" fillId="0" borderId="8" xfId="0" applyFont="1" applyBorder="1" applyAlignment="1">
      <alignment horizontal="justify" vertical="center" wrapText="1"/>
    </xf>
    <xf numFmtId="164" fontId="14" fillId="0" borderId="8" xfId="0" applyNumberFormat="1" applyFont="1" applyBorder="1" applyAlignment="1" applyProtection="1">
      <alignment horizontal="right" wrapText="1"/>
    </xf>
    <xf numFmtId="164" fontId="14" fillId="0" borderId="1" xfId="0" applyNumberFormat="1" applyFont="1" applyBorder="1" applyAlignment="1" applyProtection="1">
      <alignment horizontal="right" wrapText="1"/>
    </xf>
    <xf numFmtId="164" fontId="75" fillId="0" borderId="1" xfId="0" applyNumberFormat="1" applyFont="1" applyBorder="1" applyAlignment="1" applyProtection="1">
      <alignment horizontal="right" wrapText="1"/>
    </xf>
    <xf numFmtId="0" fontId="145" fillId="0" borderId="21" xfId="0" applyFont="1" applyBorder="1" applyAlignment="1">
      <alignment wrapText="1"/>
    </xf>
    <xf numFmtId="0" fontId="145" fillId="0" borderId="23" xfId="0" applyFont="1" applyBorder="1" applyAlignment="1">
      <alignment wrapText="1"/>
    </xf>
    <xf numFmtId="0" fontId="145" fillId="0" borderId="14" xfId="0" applyFont="1" applyBorder="1" applyAlignment="1">
      <alignment wrapText="1"/>
    </xf>
    <xf numFmtId="0" fontId="145" fillId="0" borderId="8" xfId="0" applyFont="1" applyBorder="1" applyAlignment="1">
      <alignment vertical="center" wrapText="1"/>
    </xf>
    <xf numFmtId="0" fontId="11" fillId="0" borderId="8" xfId="0" applyFont="1" applyBorder="1" applyAlignment="1">
      <alignment horizontal="center" vertical="center" wrapText="1"/>
    </xf>
    <xf numFmtId="0" fontId="79" fillId="0" borderId="4" xfId="0" applyFont="1" applyBorder="1" applyAlignment="1" applyProtection="1">
      <alignment horizontal="center" wrapText="1"/>
    </xf>
    <xf numFmtId="0" fontId="68" fillId="0" borderId="8" xfId="0" applyFont="1" applyBorder="1" applyAlignment="1">
      <alignment horizontal="center" wrapText="1"/>
    </xf>
    <xf numFmtId="0" fontId="13" fillId="0" borderId="0" xfId="0" applyFont="1" applyAlignment="1" applyProtection="1">
      <alignment horizontal="center"/>
    </xf>
    <xf numFmtId="0" fontId="68" fillId="0" borderId="8" xfId="0" applyFont="1" applyBorder="1" applyAlignment="1" applyProtection="1">
      <alignment horizontal="center" vertical="center"/>
      <protection locked="0"/>
    </xf>
    <xf numFmtId="0" fontId="73" fillId="0" borderId="8" xfId="0" applyFont="1" applyBorder="1" applyAlignment="1" applyProtection="1">
      <alignment horizontal="center" vertical="center" wrapText="1"/>
      <protection locked="0"/>
    </xf>
    <xf numFmtId="0" fontId="60" fillId="0" borderId="8" xfId="0" applyFont="1" applyBorder="1" applyAlignment="1">
      <alignment horizontal="center" wrapText="1"/>
    </xf>
    <xf numFmtId="2" fontId="14" fillId="0" borderId="8" xfId="0" applyNumberFormat="1" applyFont="1" applyBorder="1" applyAlignment="1" applyProtection="1">
      <alignment horizontal="right" vertical="center"/>
      <protection locked="0"/>
    </xf>
    <xf numFmtId="2" fontId="68" fillId="0" borderId="8" xfId="0" applyNumberFormat="1" applyFont="1" applyBorder="1" applyAlignment="1" applyProtection="1">
      <alignment horizontal="right" vertical="center"/>
      <protection locked="0"/>
    </xf>
    <xf numFmtId="167" fontId="60" fillId="0" borderId="8" xfId="0" applyNumberFormat="1" applyFont="1" applyBorder="1" applyAlignment="1">
      <alignment horizontal="center" vertical="top" wrapText="1"/>
    </xf>
    <xf numFmtId="164" fontId="72" fillId="0" borderId="8" xfId="0" applyNumberFormat="1" applyFont="1" applyBorder="1" applyAlignment="1">
      <alignment horizontal="center" wrapText="1"/>
    </xf>
    <xf numFmtId="2" fontId="79" fillId="0" borderId="3" xfId="0" applyNumberFormat="1" applyFont="1" applyBorder="1" applyAlignment="1">
      <alignment horizontal="center" wrapText="1"/>
    </xf>
    <xf numFmtId="164" fontId="10" fillId="0" borderId="8" xfId="0" applyNumberFormat="1" applyFont="1" applyBorder="1" applyAlignment="1">
      <alignment horizontal="center" wrapText="1"/>
    </xf>
    <xf numFmtId="164" fontId="34" fillId="0" borderId="8" xfId="0" applyNumberFormat="1" applyFont="1" applyBorder="1" applyAlignment="1" applyProtection="1">
      <alignment horizontal="right" wrapText="1"/>
    </xf>
    <xf numFmtId="164" fontId="34" fillId="0" borderId="8" xfId="0" applyNumberFormat="1" applyFont="1" applyBorder="1" applyAlignment="1" applyProtection="1">
      <alignment horizontal="right" wrapText="1"/>
      <protection locked="0"/>
    </xf>
    <xf numFmtId="2" fontId="79" fillId="0" borderId="3" xfId="0" applyNumberFormat="1" applyFont="1" applyBorder="1" applyAlignment="1">
      <alignment horizontal="left" wrapText="1"/>
    </xf>
    <xf numFmtId="0" fontId="117" fillId="0" borderId="0" xfId="0" applyFont="1" applyBorder="1" applyAlignment="1">
      <alignment horizontal="right" vertical="center" wrapText="1"/>
    </xf>
    <xf numFmtId="0" fontId="89" fillId="0" borderId="0" xfId="0" applyFont="1" applyBorder="1" applyAlignment="1">
      <alignment horizontal="justify" vertical="center" wrapText="1"/>
    </xf>
    <xf numFmtId="0" fontId="10" fillId="0" borderId="8" xfId="0" applyFont="1" applyBorder="1" applyAlignment="1">
      <alignment horizontal="right" vertical="center" wrapText="1"/>
    </xf>
    <xf numFmtId="0" fontId="89" fillId="0" borderId="8" xfId="0" applyFont="1" applyBorder="1" applyAlignment="1">
      <alignment horizontal="right" vertical="center" wrapText="1"/>
    </xf>
    <xf numFmtId="2" fontId="89" fillId="0" borderId="8" xfId="0" applyNumberFormat="1" applyFont="1" applyBorder="1" applyAlignment="1">
      <alignment horizontal="right" wrapText="1"/>
    </xf>
    <xf numFmtId="0" fontId="3" fillId="0" borderId="0" xfId="0" applyFont="1" applyAlignment="1" applyProtection="1">
      <alignment horizontal="left" vertical="top" wrapText="1"/>
      <protection locked="0"/>
    </xf>
    <xf numFmtId="2" fontId="86" fillId="0" borderId="3" xfId="0" applyNumberFormat="1" applyFont="1" applyBorder="1" applyAlignment="1">
      <alignment horizontal="center" wrapText="1"/>
    </xf>
    <xf numFmtId="0" fontId="119" fillId="0" borderId="8" xfId="0" applyFont="1" applyBorder="1" applyAlignment="1">
      <alignment horizontal="center" vertical="center" wrapText="1"/>
    </xf>
    <xf numFmtId="0" fontId="61" fillId="0" borderId="0" xfId="0" applyFont="1"/>
    <xf numFmtId="0" fontId="120" fillId="0" borderId="8" xfId="0" applyFont="1" applyBorder="1" applyAlignment="1">
      <alignment horizontal="center" vertical="center" wrapText="1"/>
    </xf>
    <xf numFmtId="0" fontId="94" fillId="0" borderId="8" xfId="0" applyFont="1" applyBorder="1" applyAlignment="1">
      <alignment horizontal="center" vertical="center" wrapText="1"/>
    </xf>
    <xf numFmtId="2" fontId="2" fillId="0" borderId="0" xfId="0" applyNumberFormat="1" applyFont="1" applyFill="1" applyBorder="1" applyAlignment="1" applyProtection="1">
      <alignment horizontal="left" vertical="top"/>
      <protection locked="0"/>
    </xf>
    <xf numFmtId="0" fontId="88" fillId="0" borderId="3" xfId="0" applyFont="1" applyBorder="1"/>
    <xf numFmtId="0" fontId="0" fillId="0" borderId="0" xfId="0" applyAlignment="1">
      <alignment horizontal="center"/>
    </xf>
    <xf numFmtId="0" fontId="57" fillId="0" borderId="0" xfId="0" applyFont="1" applyAlignment="1">
      <alignment horizontal="center" wrapText="1"/>
    </xf>
    <xf numFmtId="0" fontId="57" fillId="0" borderId="3" xfId="0" applyFont="1" applyBorder="1" applyAlignment="1">
      <alignment horizontal="center" wrapText="1"/>
    </xf>
    <xf numFmtId="0" fontId="151" fillId="0" borderId="0" xfId="0" applyFont="1" applyAlignment="1">
      <alignment horizontal="left" vertical="top" wrapText="1"/>
    </xf>
    <xf numFmtId="0" fontId="174" fillId="0" borderId="0" xfId="0" applyFont="1" applyAlignment="1">
      <alignment horizontal="center" wrapText="1"/>
    </xf>
    <xf numFmtId="2" fontId="144" fillId="0" borderId="3" xfId="0" applyNumberFormat="1" applyFont="1" applyBorder="1" applyAlignment="1">
      <alignment horizontal="left"/>
    </xf>
    <xf numFmtId="0" fontId="144" fillId="0" borderId="3" xfId="0" applyFont="1" applyBorder="1" applyAlignment="1">
      <alignment horizontal="left"/>
    </xf>
    <xf numFmtId="0" fontId="174" fillId="0" borderId="0" xfId="0" applyFont="1" applyAlignment="1">
      <alignment horizontal="center"/>
    </xf>
  </cellXfs>
  <cellStyles count="48">
    <cellStyle name="20% – Акцентування1" xfId="1" builtinId="30" customBuiltin="1"/>
    <cellStyle name="20% – Акцентування2" xfId="2" builtinId="34" customBuiltin="1"/>
    <cellStyle name="20% – Акцентування3" xfId="3" builtinId="38" customBuiltin="1"/>
    <cellStyle name="20% – Акцентування4" xfId="4" builtinId="42" customBuiltin="1"/>
    <cellStyle name="20% – Акцентування5" xfId="5" builtinId="46" customBuiltin="1"/>
    <cellStyle name="20% – Акцентування6" xfId="6" builtinId="50" customBuiltin="1"/>
    <cellStyle name="40% – Акцентування1" xfId="7" builtinId="31" customBuiltin="1"/>
    <cellStyle name="40% – Акцентування2" xfId="8" builtinId="35" customBuiltin="1"/>
    <cellStyle name="40% – Акцентування3" xfId="9" builtinId="39" customBuiltin="1"/>
    <cellStyle name="40% – Акцентування4" xfId="10" builtinId="43" customBuiltin="1"/>
    <cellStyle name="40% – Акцентування5" xfId="11" builtinId="47" customBuiltin="1"/>
    <cellStyle name="40% – Акцентування6" xfId="12" builtinId="51" customBuiltin="1"/>
    <cellStyle name="60% – Акцентування1" xfId="13" builtinId="32" customBuiltin="1"/>
    <cellStyle name="60% – Акцентування2" xfId="14" builtinId="36" customBuiltin="1"/>
    <cellStyle name="60% – Акцентування3" xfId="15" builtinId="40" customBuiltin="1"/>
    <cellStyle name="60% – Акцентування4" xfId="16" builtinId="44" customBuiltin="1"/>
    <cellStyle name="60% – Акцентування5" xfId="17" builtinId="48" customBuiltin="1"/>
    <cellStyle name="60% – Акцентування6" xfId="18" builtinId="52" customBuiltin="1"/>
    <cellStyle name="Акцентування1" xfId="19" builtinId="29" customBuiltin="1"/>
    <cellStyle name="Акцентування2" xfId="20" builtinId="33" customBuiltin="1"/>
    <cellStyle name="Акцентування3" xfId="21" builtinId="37" customBuiltin="1"/>
    <cellStyle name="Акцентування4" xfId="22" builtinId="41" customBuiltin="1"/>
    <cellStyle name="Акцентування5" xfId="23" builtinId="45" customBuiltin="1"/>
    <cellStyle name="Акцентування6" xfId="24" builtinId="49" customBuiltin="1"/>
    <cellStyle name="Ввід" xfId="25" builtinId="20" customBuiltin="1"/>
    <cellStyle name="Гіперпосилання" xfId="28" builtinId="8"/>
    <cellStyle name="Добре" xfId="47" builtinId="26" customBuiltin="1"/>
    <cellStyle name="Заголовок 1" xfId="29" builtinId="16" customBuiltin="1"/>
    <cellStyle name="Заголовок 2" xfId="30" builtinId="17" customBuiltin="1"/>
    <cellStyle name="Заголовок 3" xfId="31" builtinId="18" customBuiltin="1"/>
    <cellStyle name="Заголовок 4" xfId="32" builtinId="19" customBuiltin="1"/>
    <cellStyle name="Звичайний" xfId="0" builtinId="0"/>
    <cellStyle name="Зв'язана клітинка" xfId="44" builtinId="24" customBuiltin="1"/>
    <cellStyle name="Контрольна клітинка" xfId="34" builtinId="23" customBuiltin="1"/>
    <cellStyle name="Назва" xfId="35" builtinId="15" customBuiltin="1"/>
    <cellStyle name="Обчислення" xfId="27" builtinId="22" customBuiltin="1"/>
    <cellStyle name="Обычный 2" xfId="37"/>
    <cellStyle name="Обычный 3" xfId="38"/>
    <cellStyle name="Обычный_Опис до звіту" xfId="39"/>
    <cellStyle name="Обычный_увязка 2кв 09г. 3055" xfId="40"/>
    <cellStyle name="Підсумок" xfId="33" builtinId="25" customBuiltin="1"/>
    <cellStyle name="Поганий" xfId="41" builtinId="27" customBuiltin="1"/>
    <cellStyle name="Примечание 2" xfId="43"/>
    <cellStyle name="Результат" xfId="26" builtinId="21" customBuiltin="1"/>
    <cellStyle name="Середній" xfId="36" builtinId="28" customBuiltin="1"/>
    <cellStyle name="Стиль 1" xfId="45"/>
    <cellStyle name="Текст попередження" xfId="46" builtinId="11" customBuiltin="1"/>
    <cellStyle name="Текст пояснення" xfId="42" builtinId="53"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worksheet" Target="worksheets/sheet297.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s>
</file>

<file path=xl/ctrlProps/ctrlProp1.xml><?xml version="1.0" encoding="utf-8"?>
<formControlPr xmlns="http://schemas.microsoft.com/office/spreadsheetml/2009/9/main" objectType="Drop" dropLines="2" dropStyle="combo" dx="16" fmlaLink="$F$7" fmlaRange="$L$7:$L$8" noThreeD="1" sel="2" val="0"/>
</file>

<file path=xl/drawings/drawing1.xml><?xml version="1.0" encoding="utf-8"?>
<xdr:wsDr xmlns:xdr="http://schemas.openxmlformats.org/drawingml/2006/spreadsheetDrawing" xmlns:a="http://schemas.openxmlformats.org/drawingml/2006/main">
  <xdr:twoCellAnchor>
    <xdr:from>
      <xdr:col>3</xdr:col>
      <xdr:colOff>304800</xdr:colOff>
      <xdr:row>12</xdr:row>
      <xdr:rowOff>95250</xdr:rowOff>
    </xdr:from>
    <xdr:to>
      <xdr:col>3</xdr:col>
      <xdr:colOff>438150</xdr:colOff>
      <xdr:row>13</xdr:row>
      <xdr:rowOff>161925</xdr:rowOff>
    </xdr:to>
    <xdr:sp macro="" textlink="">
      <xdr:nvSpPr>
        <xdr:cNvPr id="2" name="Стрелка вниз 1"/>
        <xdr:cNvSpPr/>
      </xdr:nvSpPr>
      <xdr:spPr>
        <a:xfrm>
          <a:off x="2943225" y="2628900"/>
          <a:ext cx="133350" cy="2571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ru-RU"/>
        </a:p>
      </xdr:txBody>
    </xdr:sp>
    <xdr:clientData/>
  </xdr:twoCellAnchor>
  <xdr:twoCellAnchor>
    <xdr:from>
      <xdr:col>15</xdr:col>
      <xdr:colOff>76200</xdr:colOff>
      <xdr:row>9</xdr:row>
      <xdr:rowOff>76200</xdr:rowOff>
    </xdr:from>
    <xdr:to>
      <xdr:col>15</xdr:col>
      <xdr:colOff>542925</xdr:colOff>
      <xdr:row>9</xdr:row>
      <xdr:rowOff>171450</xdr:rowOff>
    </xdr:to>
    <xdr:sp macro="" textlink="">
      <xdr:nvSpPr>
        <xdr:cNvPr id="3" name="Стрелка влево 2"/>
        <xdr:cNvSpPr/>
      </xdr:nvSpPr>
      <xdr:spPr>
        <a:xfrm>
          <a:off x="10020300" y="2019300"/>
          <a:ext cx="466725" cy="952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95250</xdr:rowOff>
        </xdr:from>
        <xdr:to>
          <xdr:col>1</xdr:col>
          <xdr:colOff>838200</xdr:colOff>
          <xdr:row>6</xdr:row>
          <xdr:rowOff>180975</xdr:rowOff>
        </xdr:to>
        <xdr:sp macro="" textlink="">
          <xdr:nvSpPr>
            <xdr:cNvPr id="53959" name="Drop Down 711" hidden="1">
              <a:extLst>
                <a:ext uri="{63B3BB69-23CF-44E3-9099-C40C66FF867C}">
                  <a14:compatExt spid="_x0000_s5395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0</xdr:colOff>
      <xdr:row>27</xdr:row>
      <xdr:rowOff>95250</xdr:rowOff>
    </xdr:from>
    <xdr:to>
      <xdr:col>18</xdr:col>
      <xdr:colOff>31750</xdr:colOff>
      <xdr:row>33</xdr:row>
      <xdr:rowOff>15875</xdr:rowOff>
    </xdr:to>
    <xdr:cxnSp macro="">
      <xdr:nvCxnSpPr>
        <xdr:cNvPr id="3" name="Прямая со стрелкой 2"/>
        <xdr:cNvCxnSpPr/>
      </xdr:nvCxnSpPr>
      <xdr:spPr>
        <a:xfrm flipV="1">
          <a:off x="9159875" y="5810250"/>
          <a:ext cx="1238250" cy="1063625"/>
        </a:xfrm>
        <a:prstGeom prst="straightConnector1">
          <a:avLst/>
        </a:prstGeom>
        <a:ln w="31750" cap="sq" cmpd="sng">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1828800</xdr:colOff>
      <xdr:row>0</xdr:row>
      <xdr:rowOff>0</xdr:rowOff>
    </xdr:from>
    <xdr:to>
      <xdr:col>3</xdr:col>
      <xdr:colOff>752475</xdr:colOff>
      <xdr:row>1</xdr:row>
      <xdr:rowOff>57150</xdr:rowOff>
    </xdr:to>
    <xdr:sp macro="" textlink="">
      <xdr:nvSpPr>
        <xdr:cNvPr id="2" name="TextBox 1"/>
        <xdr:cNvSpPr txBox="1"/>
      </xdr:nvSpPr>
      <xdr:spPr>
        <a:xfrm>
          <a:off x="3829050" y="0"/>
          <a:ext cx="2133600" cy="6000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800">
              <a:latin typeface="Times New Roman" pitchFamily="18" charset="0"/>
              <a:cs typeface="Times New Roman" pitchFamily="18" charset="0"/>
            </a:rPr>
            <a:t>Додаток 22</a:t>
          </a:r>
        </a:p>
        <a:p>
          <a:r>
            <a:rPr lang="uk-UA" sz="800">
              <a:solidFill>
                <a:schemeClr val="dk1"/>
              </a:solidFill>
              <a:effectLst/>
              <a:latin typeface="Times New Roman" panose="02020603050405020304" pitchFamily="18" charset="0"/>
              <a:ea typeface="+mn-ea"/>
              <a:cs typeface="Times New Roman" panose="02020603050405020304" pitchFamily="18" charset="0"/>
            </a:rPr>
            <a:t>до Порядку складання фінансової, бюджетної та іншої звітності розпорядниками та одержувачами бюджетних коштів</a:t>
          </a:r>
          <a:endParaRPr lang="ru-RU" sz="800">
            <a:latin typeface="Times New Roman" pitchFamily="18" charset="0"/>
            <a:cs typeface="Times New Roman" pitchFamily="18" charset="0"/>
          </a:endParaRPr>
        </a:p>
      </xdr:txBody>
    </xdr:sp>
    <xdr:clientData/>
  </xdr:twoCellAnchor>
</xdr:wsDr>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ukrbudget.ru/" TargetMode="External"/><Relationship Id="rId7" Type="http://schemas.openxmlformats.org/officeDocument/2006/relationships/printerSettings" Target="../printerSettings/printerSettings2.bin"/><Relationship Id="rId2" Type="http://schemas.openxmlformats.org/officeDocument/2006/relationships/hyperlink" Target="http://kazna.ucoz.ua/" TargetMode="External"/><Relationship Id="rId1" Type="http://schemas.openxmlformats.org/officeDocument/2006/relationships/hyperlink" Target="http://kazna.ucoz.ua/" TargetMode="External"/><Relationship Id="rId6" Type="http://schemas.openxmlformats.org/officeDocument/2006/relationships/hyperlink" Target="http://budget.factor.ua/viewtopic.php?f=144&amp;t=2762" TargetMode="External"/><Relationship Id="rId11" Type="http://schemas.openxmlformats.org/officeDocument/2006/relationships/comments" Target="../comments1.xml"/><Relationship Id="rId5" Type="http://schemas.openxmlformats.org/officeDocument/2006/relationships/hyperlink" Target="mailto:Gorg1310@mail.ru" TargetMode="External"/><Relationship Id="rId10" Type="http://schemas.openxmlformats.org/officeDocument/2006/relationships/ctrlProp" Target="../ctrlProps/ctrlProp1.xml"/><Relationship Id="rId4" Type="http://schemas.openxmlformats.org/officeDocument/2006/relationships/hyperlink" Target="https://buhgalter.com.ua/blanks/rozumni-blanki-v-exsel/"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AA15"/>
  <sheetViews>
    <sheetView zoomScale="115" zoomScaleNormal="115" zoomScaleSheetLayoutView="115" workbookViewId="0">
      <selection activeCell="G1" sqref="G1"/>
    </sheetView>
  </sheetViews>
  <sheetFormatPr defaultRowHeight="15.75" x14ac:dyDescent="0.25"/>
  <cols>
    <col min="1" max="1" width="18.7109375" style="390" customWidth="1"/>
    <col min="2" max="2" width="22.140625" style="390" customWidth="1"/>
    <col min="3" max="4" width="23" style="390" customWidth="1"/>
    <col min="5" max="5" width="22.5703125" style="390" customWidth="1"/>
    <col min="6" max="6" width="19.140625" style="390" customWidth="1"/>
    <col min="7" max="7" width="18.140625" style="390" customWidth="1"/>
    <col min="8" max="9" width="9.140625" style="390"/>
    <col min="10" max="10" width="10.28515625" style="390" customWidth="1"/>
    <col min="11" max="11" width="9.28515625" style="390" customWidth="1"/>
    <col min="12" max="12" width="8.85546875" style="390" customWidth="1"/>
    <col min="13" max="13" width="6.5703125" style="390" customWidth="1"/>
    <col min="14" max="14" width="7.140625" style="390" customWidth="1"/>
    <col min="15" max="15" width="9.5703125" style="390" customWidth="1"/>
    <col min="16" max="17" width="11" style="390" customWidth="1"/>
    <col min="18" max="18" width="11.42578125" style="390" customWidth="1"/>
    <col min="19" max="19" width="3.7109375" style="390" customWidth="1"/>
    <col min="20" max="20" width="13.140625" style="390" customWidth="1"/>
    <col min="21" max="21" width="2.85546875" style="390" customWidth="1"/>
    <col min="22" max="22" width="2.5703125" style="390" customWidth="1"/>
    <col min="23" max="23" width="2.7109375" style="390" customWidth="1"/>
    <col min="24" max="25" width="2.85546875" style="390" customWidth="1"/>
    <col min="26" max="26" width="3" style="390" customWidth="1"/>
    <col min="27" max="27" width="3.42578125" style="390" customWidth="1"/>
    <col min="28" max="28" width="11.5703125" style="390" customWidth="1"/>
    <col min="29" max="29" width="11.140625" style="390" customWidth="1"/>
    <col min="30" max="30" width="9" style="390" customWidth="1"/>
    <col min="31" max="31" width="8" style="390" customWidth="1"/>
    <col min="32" max="32" width="10" style="390" bestFit="1" customWidth="1"/>
    <col min="33" max="16384" width="9.140625" style="390"/>
  </cols>
  <sheetData>
    <row r="1" spans="1:27" ht="18.75" x14ac:dyDescent="0.3">
      <c r="F1" s="391"/>
      <c r="G1" s="392"/>
    </row>
    <row r="2" spans="1:27" ht="18.75" customHeight="1" x14ac:dyDescent="0.25">
      <c r="A2" s="757" t="str">
        <f>ЗАПОЛНИТЬ!B3</f>
        <v>Дрогобицький міський центр соціальних служб для сім'ї, дітей та молоді</v>
      </c>
      <c r="B2" s="757"/>
      <c r="C2" s="757"/>
      <c r="D2" s="757"/>
      <c r="E2" s="757"/>
      <c r="F2" s="757"/>
      <c r="G2" s="757"/>
    </row>
    <row r="3" spans="1:27" ht="20.25" customHeight="1" x14ac:dyDescent="0.3">
      <c r="A3" s="758" t="s">
        <v>1592</v>
      </c>
      <c r="B3" s="758"/>
      <c r="C3" s="758"/>
      <c r="D3" s="758"/>
      <c r="E3" s="758"/>
      <c r="F3" s="758"/>
      <c r="G3" s="758"/>
      <c r="H3" s="393"/>
      <c r="I3" s="393"/>
      <c r="J3" s="393"/>
      <c r="K3" s="393"/>
      <c r="L3" s="393"/>
      <c r="M3" s="393"/>
      <c r="N3" s="393"/>
      <c r="O3" s="393"/>
      <c r="P3" s="393"/>
      <c r="Q3" s="393"/>
      <c r="R3" s="393"/>
      <c r="S3" s="393"/>
      <c r="T3" s="393"/>
      <c r="U3" s="393"/>
      <c r="V3" s="393"/>
      <c r="W3" s="393"/>
      <c r="X3" s="393"/>
      <c r="Y3" s="393"/>
      <c r="Z3" s="393"/>
      <c r="AA3" s="393"/>
    </row>
    <row r="4" spans="1:27" s="395" customFormat="1" ht="12.75" customHeight="1" x14ac:dyDescent="0.25">
      <c r="A4" s="759" t="str">
        <f>CONCATENATE("За ",ЗАПОЛНИТЬ!B17," ",ЗАПОЛНИТЬ!C17)</f>
        <v xml:space="preserve">За 2015 р. </v>
      </c>
      <c r="B4" s="759"/>
      <c r="C4" s="759"/>
      <c r="D4" s="759"/>
      <c r="E4" s="759"/>
      <c r="F4" s="759"/>
      <c r="G4" s="759"/>
      <c r="H4" s="394"/>
      <c r="I4" s="394"/>
      <c r="J4" s="394"/>
      <c r="K4" s="394"/>
      <c r="L4" s="394"/>
      <c r="M4" s="394"/>
      <c r="N4" s="394"/>
      <c r="O4" s="394"/>
      <c r="P4" s="394"/>
      <c r="Q4" s="394"/>
      <c r="R4" s="394"/>
      <c r="S4" s="394"/>
      <c r="T4" s="394"/>
      <c r="U4" s="394"/>
      <c r="V4" s="394"/>
      <c r="W4" s="394"/>
      <c r="X4" s="394"/>
      <c r="Y4" s="394"/>
      <c r="Z4" s="394"/>
      <c r="AA4" s="394"/>
    </row>
    <row r="5" spans="1:27" s="395" customFormat="1" ht="12.75" customHeight="1" x14ac:dyDescent="0.25">
      <c r="A5" s="759"/>
      <c r="B5" s="759"/>
      <c r="C5" s="759"/>
      <c r="D5" s="759"/>
      <c r="E5" s="759"/>
      <c r="F5" s="759"/>
      <c r="G5" s="759"/>
      <c r="H5" s="394"/>
      <c r="I5" s="394"/>
      <c r="J5" s="394"/>
      <c r="K5" s="394"/>
      <c r="L5" s="394"/>
      <c r="M5" s="394"/>
      <c r="N5" s="394"/>
      <c r="O5" s="394"/>
      <c r="P5" s="394"/>
      <c r="Q5" s="394"/>
      <c r="R5" s="394"/>
      <c r="S5" s="394"/>
      <c r="T5" s="394"/>
      <c r="U5" s="394"/>
      <c r="V5" s="394"/>
      <c r="W5" s="394"/>
      <c r="X5" s="394"/>
      <c r="Y5" s="394"/>
      <c r="Z5" s="394"/>
      <c r="AA5" s="394"/>
    </row>
    <row r="6" spans="1:27" s="395" customFormat="1" ht="78.75" x14ac:dyDescent="0.25">
      <c r="A6" s="396" t="s">
        <v>1593</v>
      </c>
      <c r="B6" s="396" t="s">
        <v>1594</v>
      </c>
      <c r="C6" s="396" t="s">
        <v>1595</v>
      </c>
      <c r="D6" s="396" t="s">
        <v>1596</v>
      </c>
      <c r="E6" s="396" t="s">
        <v>1597</v>
      </c>
      <c r="F6" s="396" t="s">
        <v>1598</v>
      </c>
      <c r="G6" s="396" t="s">
        <v>1599</v>
      </c>
    </row>
    <row r="7" spans="1:27" s="395" customFormat="1" x14ac:dyDescent="0.25">
      <c r="A7" s="396">
        <v>1</v>
      </c>
      <c r="B7" s="396">
        <v>2</v>
      </c>
      <c r="C7" s="396">
        <v>3</v>
      </c>
      <c r="D7" s="396">
        <v>4</v>
      </c>
      <c r="E7" s="396">
        <v>5</v>
      </c>
      <c r="F7" s="396">
        <v>6</v>
      </c>
      <c r="G7" s="396">
        <v>7</v>
      </c>
    </row>
    <row r="8" spans="1:27" s="395" customFormat="1" ht="31.5" customHeight="1" x14ac:dyDescent="0.25">
      <c r="A8" s="397">
        <f>Ф.4.1.ЗВЕД!H21</f>
        <v>0</v>
      </c>
      <c r="B8" s="397">
        <f>'Ф.7(СФ).ЗВЕД'!D26</f>
        <v>0</v>
      </c>
      <c r="C8" s="397">
        <f>'Ф.7(СФ).ЗВЕД'!E26</f>
        <v>0</v>
      </c>
      <c r="D8" s="397">
        <f>'Ф.7(СФ).ЗВЕД'!H26</f>
        <v>0</v>
      </c>
      <c r="E8" s="397">
        <f>'Ф.7(СФ).ЗВЕД'!I26</f>
        <v>0</v>
      </c>
      <c r="F8" s="397">
        <f>Ф.4.1.ЗВЕД!I21</f>
        <v>0</v>
      </c>
      <c r="G8" s="397">
        <f>SUM(A8)+SUM(B8)-SUM(C8)-SUM(D8)+SUM(E8)-SUM(F8)</f>
        <v>0</v>
      </c>
    </row>
    <row r="9" spans="1:27" x14ac:dyDescent="0.25">
      <c r="A9" s="398"/>
    </row>
    <row r="10" spans="1:27" ht="18.75" x14ac:dyDescent="0.3">
      <c r="A10" s="392" t="s">
        <v>1600</v>
      </c>
    </row>
    <row r="12" spans="1:27" x14ac:dyDescent="0.25">
      <c r="A12" s="399" t="str">
        <f>ЗАПОЛНИТЬ!F30</f>
        <v>Директор</v>
      </c>
      <c r="B12" s="400"/>
      <c r="C12" s="400"/>
      <c r="D12" s="401"/>
      <c r="E12" s="402"/>
      <c r="F12" s="755" t="str">
        <f>ЗАПОЛНИТЬ!F26</f>
        <v>О.Л.Матчишин</v>
      </c>
      <c r="G12" s="755"/>
    </row>
    <row r="13" spans="1:27" x14ac:dyDescent="0.25">
      <c r="A13" s="403"/>
      <c r="B13" s="403"/>
      <c r="C13" s="403"/>
      <c r="D13" s="404" t="s">
        <v>1601</v>
      </c>
      <c r="E13" s="404"/>
      <c r="F13" s="756" t="s">
        <v>1602</v>
      </c>
      <c r="G13" s="756"/>
    </row>
    <row r="14" spans="1:27" x14ac:dyDescent="0.25">
      <c r="A14" s="399" t="str">
        <f>ЗАПОЛНИТЬ!F31</f>
        <v>Головний бухгалтер</v>
      </c>
      <c r="B14" s="400"/>
      <c r="C14" s="400"/>
      <c r="D14" s="401"/>
      <c r="E14" s="402"/>
      <c r="F14" s="755" t="str">
        <f>ЗАПОЛНИТЬ!F28</f>
        <v>О.Г.Шевчук</v>
      </c>
      <c r="G14" s="755"/>
    </row>
    <row r="15" spans="1:27" x14ac:dyDescent="0.25">
      <c r="A15" s="403"/>
      <c r="B15" s="403"/>
      <c r="C15" s="403"/>
      <c r="D15" s="404" t="s">
        <v>1601</v>
      </c>
      <c r="E15" s="404"/>
      <c r="F15" s="756" t="s">
        <v>1602</v>
      </c>
      <c r="G15" s="756"/>
    </row>
  </sheetData>
  <sheetProtection formatColumns="0" formatRows="0"/>
  <mergeCells count="8">
    <mergeCell ref="F14:G14"/>
    <mergeCell ref="F15:G15"/>
    <mergeCell ref="A2:G2"/>
    <mergeCell ref="A3:G3"/>
    <mergeCell ref="A4:G4"/>
    <mergeCell ref="A5:G5"/>
    <mergeCell ref="F12:G12"/>
    <mergeCell ref="F13:G13"/>
  </mergeCells>
  <phoneticPr fontId="178" type="noConversion"/>
  <printOptions horizontalCentered="1"/>
  <pageMargins left="0.39370078740157483" right="0.39370078740157483" top="0.98425196850393704" bottom="0.98425196850393704" header="0.31496062992125984" footer="0.31496062992125984"/>
  <pageSetup paperSize="9" scale="94" orientation="landscape"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7"/>
  <dimension ref="A1:N105"/>
  <sheetViews>
    <sheetView topLeftCell="B13" workbookViewId="0">
      <selection activeCell="J32" sqref="J32"/>
    </sheetView>
  </sheetViews>
  <sheetFormatPr defaultRowHeight="15" x14ac:dyDescent="0.25"/>
  <cols>
    <col min="1" max="1" width="66" customWidth="1"/>
    <col min="2" max="2" width="5.28515625" customWidth="1"/>
    <col min="3" max="3" width="4.42578125" customWidth="1"/>
    <col min="4" max="4" width="11.710937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3"/>
      <c r="E13" s="909" t="str">
        <f>IF(D13&gt;0,VLOOKUP(D13,ДовидникКПК!B:C,2,FALSE),"")</f>
        <v/>
      </c>
      <c r="F13" s="909"/>
      <c r="G13" s="909"/>
      <c r="H13" s="909"/>
      <c r="I13" s="909"/>
      <c r="J13" s="909"/>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74" t="s">
        <v>4539</v>
      </c>
      <c r="E15" s="908" t="str">
        <f>IF(D15&gt;0,VLOOKUP(D15,ДовидникКФК!A:B,2,FALSE),"")</f>
        <v>Утримання центрів соціальних служб для сім`ї, дітей   та  молоді</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615500</v>
      </c>
      <c r="E23" s="455">
        <f>E26+E29+E32+E33+E37+E44+E45+E85+E53</f>
        <v>615500</v>
      </c>
      <c r="F23" s="455">
        <f>F24+F58+F78+F83+F86</f>
        <v>0</v>
      </c>
      <c r="G23" s="455">
        <f>G24+G58+G78+G83+G86</f>
        <v>606260.10000000009</v>
      </c>
      <c r="H23" s="455">
        <f>H24+H58+H78+H83+H86</f>
        <v>606260.10000000009</v>
      </c>
      <c r="I23" s="455">
        <f>I24+I58+I78+I83+I86</f>
        <v>606865.53</v>
      </c>
      <c r="J23" s="455">
        <f>F23+G23-H23</f>
        <v>0</v>
      </c>
    </row>
    <row r="24" spans="1:12" s="2" customFormat="1" ht="23.25" thickTop="1" thickBot="1" x14ac:dyDescent="0.25">
      <c r="A24" s="456" t="s">
        <v>1700</v>
      </c>
      <c r="B24" s="453">
        <v>2000</v>
      </c>
      <c r="C24" s="454" t="s">
        <v>4366</v>
      </c>
      <c r="D24" s="455">
        <f t="shared" ref="D24:I24" si="0">D25+D30+D46+D49+D53+D57</f>
        <v>615500</v>
      </c>
      <c r="E24" s="455">
        <v>0</v>
      </c>
      <c r="F24" s="455">
        <f t="shared" si="0"/>
        <v>0</v>
      </c>
      <c r="G24" s="455">
        <f t="shared" si="0"/>
        <v>606260.10000000009</v>
      </c>
      <c r="H24" s="455">
        <f t="shared" si="0"/>
        <v>606260.10000000009</v>
      </c>
      <c r="I24" s="455">
        <f t="shared" si="0"/>
        <v>606865.53</v>
      </c>
      <c r="J24" s="455">
        <f t="shared" ref="J24:J86" si="1">F24+G24-H24</f>
        <v>0</v>
      </c>
    </row>
    <row r="25" spans="1:12" s="2" customFormat="1" ht="12.75" thickTop="1" thickBot="1" x14ac:dyDescent="0.25">
      <c r="A25" s="457" t="s">
        <v>1701</v>
      </c>
      <c r="B25" s="453">
        <v>2100</v>
      </c>
      <c r="C25" s="454" t="s">
        <v>4367</v>
      </c>
      <c r="D25" s="455">
        <f>D26+D29</f>
        <v>563900</v>
      </c>
      <c r="E25" s="455">
        <v>0</v>
      </c>
      <c r="F25" s="455">
        <f>F26+F29</f>
        <v>0</v>
      </c>
      <c r="G25" s="455">
        <f>G26+G29</f>
        <v>563203.06000000006</v>
      </c>
      <c r="H25" s="455">
        <f>H26+H29</f>
        <v>563203.06000000006</v>
      </c>
      <c r="I25" s="455">
        <f>I26+I29</f>
        <v>563203.06000000006</v>
      </c>
      <c r="J25" s="455">
        <f t="shared" si="1"/>
        <v>0</v>
      </c>
    </row>
    <row r="26" spans="1:12" s="2" customFormat="1" ht="12.75" thickTop="1" thickBot="1" x14ac:dyDescent="0.25">
      <c r="A26" s="458" t="s">
        <v>1702</v>
      </c>
      <c r="B26" s="459">
        <v>2110</v>
      </c>
      <c r="C26" s="460" t="s">
        <v>4368</v>
      </c>
      <c r="D26" s="461">
        <f t="shared" ref="D26:I26" si="2">SUM(D27:D28)</f>
        <v>409200</v>
      </c>
      <c r="E26" s="462">
        <v>409200</v>
      </c>
      <c r="F26" s="461">
        <f t="shared" si="2"/>
        <v>0</v>
      </c>
      <c r="G26" s="461">
        <f t="shared" si="2"/>
        <v>408504.55</v>
      </c>
      <c r="H26" s="461">
        <f t="shared" si="2"/>
        <v>408504.55</v>
      </c>
      <c r="I26" s="461">
        <f t="shared" si="2"/>
        <v>408504.55</v>
      </c>
      <c r="J26" s="463">
        <f t="shared" si="1"/>
        <v>0</v>
      </c>
    </row>
    <row r="27" spans="1:12" s="2" customFormat="1" ht="12.75" thickTop="1" thickBot="1" x14ac:dyDescent="0.25">
      <c r="A27" s="464" t="s">
        <v>4335</v>
      </c>
      <c r="B27" s="465">
        <v>2111</v>
      </c>
      <c r="C27" s="466" t="s">
        <v>4369</v>
      </c>
      <c r="D27" s="467">
        <v>409200</v>
      </c>
      <c r="E27" s="468">
        <v>0</v>
      </c>
      <c r="F27" s="467">
        <v>0</v>
      </c>
      <c r="G27" s="467">
        <v>408504.55</v>
      </c>
      <c r="H27" s="467">
        <v>408504.55</v>
      </c>
      <c r="I27" s="467">
        <v>408504.55</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154700</v>
      </c>
      <c r="E29" s="462">
        <v>154700</v>
      </c>
      <c r="F29" s="462">
        <v>0</v>
      </c>
      <c r="G29" s="462">
        <v>154698.51</v>
      </c>
      <c r="H29" s="462">
        <v>154698.51</v>
      </c>
      <c r="I29" s="462">
        <v>154698.51</v>
      </c>
      <c r="J29" s="463">
        <f t="shared" si="1"/>
        <v>0</v>
      </c>
    </row>
    <row r="30" spans="1:12" s="2" customFormat="1" ht="11.25" customHeight="1" thickTop="1" thickBot="1" x14ac:dyDescent="0.25">
      <c r="A30" s="471" t="s">
        <v>1705</v>
      </c>
      <c r="B30" s="453">
        <v>2200</v>
      </c>
      <c r="C30" s="454" t="s">
        <v>4372</v>
      </c>
      <c r="D30" s="472">
        <f>SUM(D31:D37)+D43</f>
        <v>45900</v>
      </c>
      <c r="E30" s="472">
        <v>0</v>
      </c>
      <c r="F30" s="472">
        <f>SUM(F31:F37)+F43</f>
        <v>0</v>
      </c>
      <c r="G30" s="472">
        <f>SUM(G31:G37)+G43</f>
        <v>37440.36</v>
      </c>
      <c r="H30" s="472">
        <f>SUM(H31:H37)+H43</f>
        <v>37440.36</v>
      </c>
      <c r="I30" s="472">
        <f>SUM(I31:I37)+I43</f>
        <v>38047.880000000005</v>
      </c>
      <c r="J30" s="455">
        <f t="shared" si="1"/>
        <v>0</v>
      </c>
    </row>
    <row r="31" spans="1:12" s="2" customFormat="1" ht="12" customHeight="1" thickTop="1" thickBot="1" x14ac:dyDescent="0.25">
      <c r="A31" s="473" t="s">
        <v>1706</v>
      </c>
      <c r="B31" s="459">
        <v>2210</v>
      </c>
      <c r="C31" s="460" t="s">
        <v>4373</v>
      </c>
      <c r="D31" s="462">
        <v>6600</v>
      </c>
      <c r="E31" s="461">
        <v>0</v>
      </c>
      <c r="F31" s="462">
        <v>0</v>
      </c>
      <c r="G31" s="462">
        <v>6600</v>
      </c>
      <c r="H31" s="462">
        <v>6600</v>
      </c>
      <c r="I31" s="462">
        <v>9231.2000000000007</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8000</v>
      </c>
      <c r="E34" s="461">
        <v>0</v>
      </c>
      <c r="F34" s="462">
        <v>0</v>
      </c>
      <c r="G34" s="462">
        <v>7969.05</v>
      </c>
      <c r="H34" s="462">
        <v>7969.05</v>
      </c>
      <c r="I34" s="462">
        <v>6206.26</v>
      </c>
      <c r="J34" s="463">
        <f t="shared" si="1"/>
        <v>0</v>
      </c>
    </row>
    <row r="35" spans="1:10" s="2" customFormat="1" ht="12.75" thickTop="1" thickBot="1" x14ac:dyDescent="0.25">
      <c r="A35" s="458" t="s">
        <v>4336</v>
      </c>
      <c r="B35" s="459">
        <v>2250</v>
      </c>
      <c r="C35" s="459">
        <v>130</v>
      </c>
      <c r="D35" s="462">
        <v>2100</v>
      </c>
      <c r="E35" s="461">
        <v>0</v>
      </c>
      <c r="F35" s="462">
        <v>0</v>
      </c>
      <c r="G35" s="462">
        <v>2089.17</v>
      </c>
      <c r="H35" s="462">
        <v>2089.17</v>
      </c>
      <c r="I35" s="462">
        <v>1828.28</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29200</v>
      </c>
      <c r="E37" s="462">
        <v>29200</v>
      </c>
      <c r="F37" s="461">
        <f>SUM(F38:F42)</f>
        <v>0</v>
      </c>
      <c r="G37" s="461">
        <f>SUM(G38:G42)</f>
        <v>20782.14</v>
      </c>
      <c r="H37" s="461">
        <f>SUM(H38:H42)</f>
        <v>20782.14</v>
      </c>
      <c r="I37" s="461">
        <f>SUM(I38:I42)</f>
        <v>20782.14</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1300</v>
      </c>
      <c r="E39" s="468">
        <v>0</v>
      </c>
      <c r="F39" s="467">
        <v>0</v>
      </c>
      <c r="G39" s="467">
        <v>219.27</v>
      </c>
      <c r="H39" s="467">
        <v>219.27</v>
      </c>
      <c r="I39" s="467">
        <v>219.27</v>
      </c>
      <c r="J39" s="469">
        <f t="shared" si="1"/>
        <v>0</v>
      </c>
    </row>
    <row r="40" spans="1:10" s="2" customFormat="1" ht="12.75" thickTop="1" thickBot="1" x14ac:dyDescent="0.25">
      <c r="A40" s="464" t="s">
        <v>4339</v>
      </c>
      <c r="B40" s="465">
        <v>2273</v>
      </c>
      <c r="C40" s="465">
        <v>180</v>
      </c>
      <c r="D40" s="467">
        <v>6800</v>
      </c>
      <c r="E40" s="468">
        <v>0</v>
      </c>
      <c r="F40" s="467">
        <v>0</v>
      </c>
      <c r="G40" s="467">
        <v>5051.76</v>
      </c>
      <c r="H40" s="467">
        <v>5051.76</v>
      </c>
      <c r="I40" s="467">
        <v>5051.76</v>
      </c>
      <c r="J40" s="469">
        <f t="shared" si="1"/>
        <v>0</v>
      </c>
    </row>
    <row r="41" spans="1:10" s="2" customFormat="1" ht="12.75" thickTop="1" thickBot="1" x14ac:dyDescent="0.25">
      <c r="A41" s="464" t="s">
        <v>4340</v>
      </c>
      <c r="B41" s="465">
        <v>2274</v>
      </c>
      <c r="C41" s="465">
        <v>190</v>
      </c>
      <c r="D41" s="467">
        <v>21100</v>
      </c>
      <c r="E41" s="468">
        <v>0</v>
      </c>
      <c r="F41" s="467">
        <v>0</v>
      </c>
      <c r="G41" s="467">
        <v>15511.11</v>
      </c>
      <c r="H41" s="467">
        <v>15511.11</v>
      </c>
      <c r="I41" s="467">
        <v>15511.11</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5700</v>
      </c>
      <c r="E57" s="484">
        <v>0</v>
      </c>
      <c r="F57" s="485">
        <v>0</v>
      </c>
      <c r="G57" s="485">
        <v>5616.68</v>
      </c>
      <c r="H57" s="485">
        <v>5616.68</v>
      </c>
      <c r="I57" s="485">
        <v>5614.59</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22400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3">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8">
    <pageSetUpPr fitToPage="1"/>
  </sheetPr>
  <dimension ref="A1:O107"/>
  <sheetViews>
    <sheetView topLeftCell="A11"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9">
    <pageSetUpPr fitToPage="1"/>
  </sheetPr>
  <dimension ref="A1:O107"/>
  <sheetViews>
    <sheetView topLeftCell="A38"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4"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0">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1">
    <pageSetUpPr fitToPage="1"/>
  </sheetPr>
  <dimension ref="A1:O107"/>
  <sheetViews>
    <sheetView workbookViewId="0">
      <selection activeCell="E12" sqref="E12:I12"/>
    </sheetView>
  </sheetViews>
  <sheetFormatPr defaultRowHeight="15" x14ac:dyDescent="0.25"/>
  <cols>
    <col min="1" max="1" width="74.140625" customWidth="1"/>
    <col min="2" max="2" width="4.71093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
  <dimension ref="A1:N105"/>
  <sheetViews>
    <sheetView topLeftCell="A19" workbookViewId="0">
      <selection activeCell="J41" sqref="J41"/>
    </sheetView>
  </sheetViews>
  <sheetFormatPr defaultRowHeight="15" x14ac:dyDescent="0.25"/>
  <cols>
    <col min="1" max="1" width="66" customWidth="1"/>
    <col min="2" max="2" width="5.28515625" customWidth="1"/>
    <col min="3" max="3" width="4.42578125" customWidth="1"/>
    <col min="4" max="5" width="11.85546875" customWidth="1"/>
    <col min="6" max="6" width="9.85546875" customWidth="1"/>
    <col min="7" max="7" width="12.5703125" customWidth="1"/>
    <col min="8" max="8" width="11.5703125" customWidth="1"/>
    <col min="9" max="10" width="12.285156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3"/>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t="s">
        <v>4540</v>
      </c>
      <c r="E15" s="908" t="str">
        <f>IF(D15&gt;0,VLOOKUP(D15,ДовидникКФК!A:B,2,FALSE),"")</f>
        <v>Програми і заходи центрів соціальних служб для сім`ї, дітей  та  молоді</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38000</v>
      </c>
      <c r="E23" s="455">
        <f>E26+E29+E32+E33+E37+E44+E45+E85+E53</f>
        <v>38000</v>
      </c>
      <c r="F23" s="455">
        <f>F24+F58+F78+F83+F86</f>
        <v>0</v>
      </c>
      <c r="G23" s="455">
        <f>G24+G58+G78+G83+G86</f>
        <v>37996.6</v>
      </c>
      <c r="H23" s="455">
        <f>H24+H58+H78+H83+H86</f>
        <v>37996.6</v>
      </c>
      <c r="I23" s="455">
        <f>I24+I58+I78+I83+I86</f>
        <v>33996.6</v>
      </c>
      <c r="J23" s="455">
        <f>F23+G23-H23</f>
        <v>0</v>
      </c>
    </row>
    <row r="24" spans="1:12" s="2" customFormat="1" ht="23.25" thickTop="1" thickBot="1" x14ac:dyDescent="0.25">
      <c r="A24" s="456" t="s">
        <v>1700</v>
      </c>
      <c r="B24" s="453">
        <v>2000</v>
      </c>
      <c r="C24" s="454" t="s">
        <v>4366</v>
      </c>
      <c r="D24" s="455">
        <f t="shared" ref="D24:I24" si="0">D25+D30+D46+D49+D53+D57</f>
        <v>38000</v>
      </c>
      <c r="E24" s="455">
        <v>0</v>
      </c>
      <c r="F24" s="455">
        <f t="shared" si="0"/>
        <v>0</v>
      </c>
      <c r="G24" s="455">
        <f t="shared" si="0"/>
        <v>37996.6</v>
      </c>
      <c r="H24" s="455">
        <f t="shared" si="0"/>
        <v>37996.6</v>
      </c>
      <c r="I24" s="455">
        <f t="shared" si="0"/>
        <v>33996.6</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38000</v>
      </c>
      <c r="E30" s="472">
        <v>0</v>
      </c>
      <c r="F30" s="472">
        <f>SUM(F31:F37)+F43</f>
        <v>0</v>
      </c>
      <c r="G30" s="472">
        <f>SUM(G31:G37)+G43</f>
        <v>37996.6</v>
      </c>
      <c r="H30" s="472">
        <f>SUM(H31:H37)+H43</f>
        <v>37996.6</v>
      </c>
      <c r="I30" s="472">
        <f>SUM(I31:I37)+I43</f>
        <v>33996.6</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38000</v>
      </c>
      <c r="E43" s="461">
        <v>0</v>
      </c>
      <c r="F43" s="461">
        <f>SUM(F44:F45)</f>
        <v>0</v>
      </c>
      <c r="G43" s="461">
        <f>SUM(G44:G45)</f>
        <v>37996.6</v>
      </c>
      <c r="H43" s="461">
        <f>SUM(H44:H45)</f>
        <v>37996.6</v>
      </c>
      <c r="I43" s="461">
        <f>SUM(I44:I45)</f>
        <v>33996.6</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38000</v>
      </c>
      <c r="E45" s="467">
        <v>38000</v>
      </c>
      <c r="F45" s="467">
        <v>0</v>
      </c>
      <c r="G45" s="467">
        <v>37996.6</v>
      </c>
      <c r="H45" s="467">
        <v>37996.6</v>
      </c>
      <c r="I45" s="467">
        <v>33996.6</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2">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3">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4">
    <pageSetUpPr fitToPage="1"/>
  </sheetPr>
  <dimension ref="A1:O107"/>
  <sheetViews>
    <sheetView workbookViewId="0">
      <selection activeCell="E12" sqref="E12:I12"/>
    </sheetView>
  </sheetViews>
  <sheetFormatPr defaultRowHeight="15" x14ac:dyDescent="0.25"/>
  <cols>
    <col min="1" max="1" width="74.140625" customWidth="1"/>
    <col min="2" max="2" width="4.71093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5">
    <pageSetUpPr fitToPage="1"/>
  </sheetPr>
  <dimension ref="A1:O107"/>
  <sheetViews>
    <sheetView workbookViewId="0">
      <selection activeCell="E12" sqref="E12:I12"/>
    </sheetView>
  </sheetViews>
  <sheetFormatPr defaultRowHeight="15" x14ac:dyDescent="0.25"/>
  <cols>
    <col min="1" max="1" width="74.140625" customWidth="1"/>
    <col min="2" max="2" width="5.4257812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6">
    <pageSetUpPr fitToPage="1"/>
  </sheetPr>
  <dimension ref="A1:O107"/>
  <sheetViews>
    <sheetView workbookViewId="0">
      <selection activeCell="E12" sqref="E12:I12"/>
    </sheetView>
  </sheetViews>
  <sheetFormatPr defaultRowHeight="15" x14ac:dyDescent="0.25"/>
  <cols>
    <col min="1" max="1" width="74.140625" customWidth="1"/>
    <col min="2" max="2" width="5.570312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7">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8">
    <pageSetUpPr fitToPage="1"/>
  </sheetPr>
  <dimension ref="A1:O107"/>
  <sheetViews>
    <sheetView topLeftCell="A17"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9">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0">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1">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1.7109375" customWidth="1"/>
    <col min="5" max="5" width="13.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2">
    <pageSetUpPr fitToPage="1"/>
  </sheetPr>
  <dimension ref="A1:O107"/>
  <sheetViews>
    <sheetView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3">
    <pageSetUpPr fitToPage="1"/>
  </sheetPr>
  <dimension ref="A1:O107"/>
  <sheetViews>
    <sheetView topLeftCell="A11" workbookViewId="0">
      <selection activeCell="E12" sqref="E12:I12"/>
    </sheetView>
  </sheetViews>
  <sheetFormatPr defaultRowHeight="15" x14ac:dyDescent="0.25"/>
  <cols>
    <col min="1" max="1" width="74.140625" customWidth="1"/>
    <col min="2" max="2" width="5.855468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3" t="s">
        <v>1213</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B103:C103"/>
    <mergeCell ref="E103:F103"/>
    <mergeCell ref="I18:I20"/>
    <mergeCell ref="B101:C101"/>
    <mergeCell ref="E101:F101"/>
    <mergeCell ref="B102:C102"/>
    <mergeCell ref="E102:H102"/>
    <mergeCell ref="D18:D20"/>
    <mergeCell ref="B100:C100"/>
    <mergeCell ref="E100:H100"/>
    <mergeCell ref="B9:I9"/>
    <mergeCell ref="G18:G20"/>
    <mergeCell ref="H18:H20"/>
    <mergeCell ref="E15:K15"/>
    <mergeCell ref="A18:A20"/>
    <mergeCell ref="B18:B20"/>
    <mergeCell ref="K18:K20"/>
    <mergeCell ref="A15:C15"/>
    <mergeCell ref="F18:F20"/>
    <mergeCell ref="C18:C20"/>
    <mergeCell ref="J18:J20"/>
    <mergeCell ref="A6:K6"/>
    <mergeCell ref="F1:K2"/>
    <mergeCell ref="A3:K3"/>
    <mergeCell ref="A4:K4"/>
    <mergeCell ref="A5:C5"/>
    <mergeCell ref="E18:E20"/>
    <mergeCell ref="B10:I10"/>
    <mergeCell ref="B11:I11"/>
    <mergeCell ref="A12:C12"/>
    <mergeCell ref="E12:I12"/>
    <mergeCell ref="A13:C13"/>
    <mergeCell ref="E13:K13"/>
    <mergeCell ref="A14:C14"/>
    <mergeCell ref="E14:K14"/>
  </mergeCells>
  <phoneticPr fontId="178"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79">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15.75" customHeight="1" x14ac:dyDescent="0.25">
      <c r="A13" s="898" t="s">
        <v>4321</v>
      </c>
      <c r="B13" s="898"/>
      <c r="C13" s="17"/>
      <c r="D13" s="362"/>
      <c r="E13" s="918"/>
      <c r="F13" s="918"/>
      <c r="G13" s="918"/>
      <c r="H13" s="918"/>
      <c r="I13" s="918"/>
      <c r="J13" s="918"/>
      <c r="K13" s="918"/>
      <c r="L13" s="4"/>
    </row>
    <row r="14" spans="1:14" s="2" customFormat="1" ht="11.25" x14ac:dyDescent="0.2">
      <c r="A14" s="80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5">
      <c r="A15" s="809" t="s">
        <v>266</v>
      </c>
      <c r="B15" s="899"/>
      <c r="C15" s="19"/>
      <c r="D15" s="63"/>
      <c r="E15" s="906"/>
      <c r="F15" s="906"/>
      <c r="G15" s="906"/>
      <c r="H15" s="906"/>
      <c r="I15" s="906"/>
      <c r="J15" s="906"/>
      <c r="K15" s="906"/>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SUM(Ф.4.3.КФК1:Ф.4.3.КФК40!D22)</f>
        <v>94379.63</v>
      </c>
      <c r="E22" s="455">
        <f>SUM(Ф.4.3.КФК1:Ф.4.3.КФК40!E22)</f>
        <v>94379.63</v>
      </c>
      <c r="F22" s="455">
        <f>SUM(Ф.4.3.КФК1:Ф.4.3.КФК40!F22)</f>
        <v>0</v>
      </c>
      <c r="G22" s="455">
        <f>SUM(Ф.4.3.КФК1:Ф.4.3.КФК40!G22)</f>
        <v>0</v>
      </c>
      <c r="H22" s="455">
        <f>SUM(Ф.4.3.КФК1:Ф.4.3.КФК40!H22)</f>
        <v>94118.58</v>
      </c>
      <c r="I22" s="455">
        <f>SUM(Ф.4.3.КФК1:Ф.4.3.КФК40!I22)</f>
        <v>94118.58</v>
      </c>
      <c r="J22" s="455">
        <f>SUM(Ф.4.3.КФК1:Ф.4.3.КФК40!J22)</f>
        <v>29452.94</v>
      </c>
      <c r="K22" s="455">
        <f>SUM(Ф.4.3.КФК1:Ф.4.3.КФК40!K22)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SUM(Ф.4.3.КФК1:Ф.4.3.КФК40!D24)</f>
        <v>0</v>
      </c>
      <c r="E24" s="455">
        <f>SUM(Ф.4.3.КФК1:Ф.4.3.КФК40!E24)</f>
        <v>0</v>
      </c>
      <c r="F24" s="455">
        <f>SUM(Ф.4.3.КФК1:Ф.4.3.КФК40!F24)</f>
        <v>0</v>
      </c>
      <c r="G24" s="455">
        <f>SUM(Ф.4.3.КФК1:Ф.4.3.КФК40!G24)</f>
        <v>0</v>
      </c>
      <c r="H24" s="455">
        <f>SUM(Ф.4.3.КФК1:Ф.4.3.КФК40!H24)</f>
        <v>0</v>
      </c>
      <c r="I24" s="455">
        <f>SUM(Ф.4.3.КФК1:Ф.4.3.КФК40!I24)</f>
        <v>0</v>
      </c>
      <c r="J24" s="455">
        <f>SUM(Ф.4.3.КФК1:Ф.4.3.КФК40!J24)</f>
        <v>0</v>
      </c>
      <c r="K24" s="455">
        <f>SUM(Ф.4.3.КФК1:Ф.4.3.КФК40!K24)</f>
        <v>0</v>
      </c>
    </row>
    <row r="25" spans="1:11" s="2" customFormat="1" ht="12.75" thickTop="1" thickBot="1" x14ac:dyDescent="0.25">
      <c r="A25" s="457" t="s">
        <v>1701</v>
      </c>
      <c r="B25" s="453">
        <v>2100</v>
      </c>
      <c r="C25" s="454" t="s">
        <v>4367</v>
      </c>
      <c r="D25" s="455">
        <f>SUM(Ф.4.3.КФК1:Ф.4.3.КФК40!D25)</f>
        <v>0</v>
      </c>
      <c r="E25" s="455">
        <f>SUM(Ф.4.3.КФК1:Ф.4.3.КФК40!E25)</f>
        <v>0</v>
      </c>
      <c r="F25" s="455">
        <f>SUM(Ф.4.3.КФК1:Ф.4.3.КФК40!F25)</f>
        <v>0</v>
      </c>
      <c r="G25" s="455">
        <f>SUM(Ф.4.3.КФК1:Ф.4.3.КФК40!G25)</f>
        <v>0</v>
      </c>
      <c r="H25" s="455">
        <f>SUM(Ф.4.3.КФК1:Ф.4.3.КФК40!H25)</f>
        <v>0</v>
      </c>
      <c r="I25" s="455">
        <f>SUM(Ф.4.3.КФК1:Ф.4.3.КФК40!I25)</f>
        <v>0</v>
      </c>
      <c r="J25" s="455">
        <f>SUM(Ф.4.3.КФК1:Ф.4.3.КФК40!J25)</f>
        <v>0</v>
      </c>
      <c r="K25" s="455">
        <f>SUM(Ф.4.3.КФК1:Ф.4.3.КФК40!K25)</f>
        <v>0</v>
      </c>
    </row>
    <row r="26" spans="1:11" s="2" customFormat="1" ht="12.75" thickTop="1" thickBot="1" x14ac:dyDescent="0.25">
      <c r="A26" s="458" t="s">
        <v>1702</v>
      </c>
      <c r="B26" s="459">
        <v>2110</v>
      </c>
      <c r="C26" s="460" t="s">
        <v>4368</v>
      </c>
      <c r="D26" s="455">
        <f>SUM(Ф.4.3.КФК1:Ф.4.3.КФК40!D26)</f>
        <v>0</v>
      </c>
      <c r="E26" s="455">
        <f>SUM(Ф.4.3.КФК1:Ф.4.3.КФК40!E26)</f>
        <v>0</v>
      </c>
      <c r="F26" s="455">
        <f>SUM(Ф.4.3.КФК1:Ф.4.3.КФК40!F26)</f>
        <v>0</v>
      </c>
      <c r="G26" s="455">
        <f>SUM(Ф.4.3.КФК1:Ф.4.3.КФК40!G26)</f>
        <v>0</v>
      </c>
      <c r="H26" s="455">
        <f>SUM(Ф.4.3.КФК1:Ф.4.3.КФК40!H26)</f>
        <v>0</v>
      </c>
      <c r="I26" s="455">
        <f>SUM(Ф.4.3.КФК1:Ф.4.3.КФК40!I26)</f>
        <v>0</v>
      </c>
      <c r="J26" s="455">
        <f>SUM(Ф.4.3.КФК1:Ф.4.3.КФК40!J26)</f>
        <v>0</v>
      </c>
      <c r="K26" s="455">
        <f>SUM(Ф.4.3.КФК1:Ф.4.3.КФК40!K26)</f>
        <v>0</v>
      </c>
    </row>
    <row r="27" spans="1:11" s="2" customFormat="1" ht="12.75" thickTop="1" thickBot="1" x14ac:dyDescent="0.25">
      <c r="A27" s="464" t="s">
        <v>4335</v>
      </c>
      <c r="B27" s="465">
        <v>2111</v>
      </c>
      <c r="C27" s="466" t="s">
        <v>4369</v>
      </c>
      <c r="D27" s="455">
        <f>SUM(Ф.4.3.КФК1:Ф.4.3.КФК40!D27)</f>
        <v>0</v>
      </c>
      <c r="E27" s="455">
        <f>SUM(Ф.4.3.КФК1:Ф.4.3.КФК40!E27)</f>
        <v>0</v>
      </c>
      <c r="F27" s="455">
        <f>SUM(Ф.4.3.КФК1:Ф.4.3.КФК40!F27)</f>
        <v>0</v>
      </c>
      <c r="G27" s="455">
        <f>SUM(Ф.4.3.КФК1:Ф.4.3.КФК40!G27)</f>
        <v>0</v>
      </c>
      <c r="H27" s="455">
        <f>SUM(Ф.4.3.КФК1:Ф.4.3.КФК40!H27)</f>
        <v>0</v>
      </c>
      <c r="I27" s="455">
        <f>SUM(Ф.4.3.КФК1:Ф.4.3.КФК40!I27)</f>
        <v>0</v>
      </c>
      <c r="J27" s="455">
        <f>SUM(Ф.4.3.КФК1:Ф.4.3.КФК40!J27)</f>
        <v>0</v>
      </c>
      <c r="K27" s="455">
        <f>SUM(Ф.4.3.КФК1:Ф.4.3.КФК40!K27)</f>
        <v>0</v>
      </c>
    </row>
    <row r="28" spans="1:11" s="2" customFormat="1" ht="12.75" thickTop="1" thickBot="1" x14ac:dyDescent="0.25">
      <c r="A28" s="464" t="s">
        <v>1703</v>
      </c>
      <c r="B28" s="465">
        <v>2112</v>
      </c>
      <c r="C28" s="466" t="s">
        <v>4370</v>
      </c>
      <c r="D28" s="455">
        <f>SUM(Ф.4.3.КФК1:Ф.4.3.КФК40!D28)</f>
        <v>0</v>
      </c>
      <c r="E28" s="455">
        <f>SUM(Ф.4.3.КФК1:Ф.4.3.КФК40!E28)</f>
        <v>0</v>
      </c>
      <c r="F28" s="455">
        <f>SUM(Ф.4.3.КФК1:Ф.4.3.КФК40!F28)</f>
        <v>0</v>
      </c>
      <c r="G28" s="455">
        <f>SUM(Ф.4.3.КФК1:Ф.4.3.КФК40!G28)</f>
        <v>0</v>
      </c>
      <c r="H28" s="455">
        <f>SUM(Ф.4.3.КФК1:Ф.4.3.КФК40!H28)</f>
        <v>0</v>
      </c>
      <c r="I28" s="455">
        <f>SUM(Ф.4.3.КФК1:Ф.4.3.КФК40!I28)</f>
        <v>0</v>
      </c>
      <c r="J28" s="455">
        <f>SUM(Ф.4.3.КФК1:Ф.4.3.КФК40!J28)</f>
        <v>0</v>
      </c>
      <c r="K28" s="455">
        <f>SUM(Ф.4.3.КФК1:Ф.4.3.КФК40!K28)</f>
        <v>0</v>
      </c>
    </row>
    <row r="29" spans="1:11" s="2" customFormat="1" ht="11.25" customHeight="1" thickTop="1" thickBot="1" x14ac:dyDescent="0.25">
      <c r="A29" s="470" t="s">
        <v>1704</v>
      </c>
      <c r="B29" s="459">
        <v>2120</v>
      </c>
      <c r="C29" s="460" t="s">
        <v>4371</v>
      </c>
      <c r="D29" s="455">
        <f>SUM(Ф.4.3.КФК1:Ф.4.3.КФК40!D29)</f>
        <v>0</v>
      </c>
      <c r="E29" s="455">
        <f>SUM(Ф.4.3.КФК1:Ф.4.3.КФК40!E29)</f>
        <v>0</v>
      </c>
      <c r="F29" s="455">
        <f>SUM(Ф.4.3.КФК1:Ф.4.3.КФК40!F29)</f>
        <v>0</v>
      </c>
      <c r="G29" s="455">
        <f>SUM(Ф.4.3.КФК1:Ф.4.3.КФК40!G29)</f>
        <v>0</v>
      </c>
      <c r="H29" s="455">
        <f>SUM(Ф.4.3.КФК1:Ф.4.3.КФК40!H29)</f>
        <v>0</v>
      </c>
      <c r="I29" s="455">
        <f>SUM(Ф.4.3.КФК1:Ф.4.3.КФК40!I29)</f>
        <v>0</v>
      </c>
      <c r="J29" s="455">
        <f>SUM(Ф.4.3.КФК1:Ф.4.3.КФК40!J29)</f>
        <v>0</v>
      </c>
      <c r="K29" s="455">
        <f>SUM(Ф.4.3.КФК1:Ф.4.3.КФК40!K29)</f>
        <v>0</v>
      </c>
    </row>
    <row r="30" spans="1:11" s="2" customFormat="1" ht="12.75" thickTop="1" thickBot="1" x14ac:dyDescent="0.25">
      <c r="A30" s="471" t="s">
        <v>1705</v>
      </c>
      <c r="B30" s="453">
        <v>2200</v>
      </c>
      <c r="C30" s="454" t="s">
        <v>4372</v>
      </c>
      <c r="D30" s="455">
        <f>SUM(Ф.4.3.КФК1:Ф.4.3.КФК40!D30)</f>
        <v>0</v>
      </c>
      <c r="E30" s="455">
        <f>SUM(Ф.4.3.КФК1:Ф.4.3.КФК40!E30)</f>
        <v>0</v>
      </c>
      <c r="F30" s="455">
        <f>SUM(Ф.4.3.КФК1:Ф.4.3.КФК40!F30)</f>
        <v>0</v>
      </c>
      <c r="G30" s="455">
        <f>SUM(Ф.4.3.КФК1:Ф.4.3.КФК40!G30)</f>
        <v>0</v>
      </c>
      <c r="H30" s="455">
        <f>SUM(Ф.4.3.КФК1:Ф.4.3.КФК40!H30)</f>
        <v>0</v>
      </c>
      <c r="I30" s="455">
        <f>SUM(Ф.4.3.КФК1:Ф.4.3.КФК40!I30)</f>
        <v>0</v>
      </c>
      <c r="J30" s="455">
        <f>SUM(Ф.4.3.КФК1:Ф.4.3.КФК40!J30)</f>
        <v>0</v>
      </c>
      <c r="K30" s="455">
        <f>SUM(Ф.4.3.КФК1:Ф.4.3.КФК40!K30)</f>
        <v>0</v>
      </c>
    </row>
    <row r="31" spans="1:11" s="2" customFormat="1" ht="12.75" thickTop="1" thickBot="1" x14ac:dyDescent="0.25">
      <c r="A31" s="473" t="s">
        <v>1706</v>
      </c>
      <c r="B31" s="459">
        <v>2210</v>
      </c>
      <c r="C31" s="460" t="s">
        <v>4373</v>
      </c>
      <c r="D31" s="455">
        <f>SUM(Ф.4.3.КФК1:Ф.4.3.КФК40!D31)</f>
        <v>0</v>
      </c>
      <c r="E31" s="455">
        <f>SUM(Ф.4.3.КФК1:Ф.4.3.КФК40!E31)</f>
        <v>0</v>
      </c>
      <c r="F31" s="455">
        <f>SUM(Ф.4.3.КФК1:Ф.4.3.КФК40!F31)</f>
        <v>0</v>
      </c>
      <c r="G31" s="455">
        <f>SUM(Ф.4.3.КФК1:Ф.4.3.КФК40!G31)</f>
        <v>0</v>
      </c>
      <c r="H31" s="455">
        <f>SUM(Ф.4.3.КФК1:Ф.4.3.КФК40!H31)</f>
        <v>0</v>
      </c>
      <c r="I31" s="455">
        <f>SUM(Ф.4.3.КФК1:Ф.4.3.КФК40!I31)</f>
        <v>0</v>
      </c>
      <c r="J31" s="455">
        <f>SUM(Ф.4.3.КФК1:Ф.4.3.КФК40!J31)</f>
        <v>0</v>
      </c>
      <c r="K31" s="455">
        <f>SUM(Ф.4.3.КФК1:Ф.4.3.КФК40!K31)</f>
        <v>0</v>
      </c>
    </row>
    <row r="32" spans="1:11" s="2" customFormat="1" ht="12.75" thickTop="1" thickBot="1" x14ac:dyDescent="0.25">
      <c r="A32" s="473" t="s">
        <v>1707</v>
      </c>
      <c r="B32" s="459">
        <v>2220</v>
      </c>
      <c r="C32" s="459">
        <v>100</v>
      </c>
      <c r="D32" s="455">
        <f>SUM(Ф.4.3.КФК1:Ф.4.3.КФК40!D32)</f>
        <v>0</v>
      </c>
      <c r="E32" s="455">
        <f>SUM(Ф.4.3.КФК1:Ф.4.3.КФК40!E32)</f>
        <v>0</v>
      </c>
      <c r="F32" s="455">
        <f>SUM(Ф.4.3.КФК1:Ф.4.3.КФК40!F32)</f>
        <v>0</v>
      </c>
      <c r="G32" s="455">
        <f>SUM(Ф.4.3.КФК1:Ф.4.3.КФК40!G32)</f>
        <v>0</v>
      </c>
      <c r="H32" s="455">
        <f>SUM(Ф.4.3.КФК1:Ф.4.3.КФК40!H32)</f>
        <v>0</v>
      </c>
      <c r="I32" s="455">
        <f>SUM(Ф.4.3.КФК1:Ф.4.3.КФК40!I32)</f>
        <v>0</v>
      </c>
      <c r="J32" s="455">
        <f>SUM(Ф.4.3.КФК1:Ф.4.3.КФК40!J32)</f>
        <v>0</v>
      </c>
      <c r="K32" s="455">
        <f>SUM(Ф.4.3.КФК1:Ф.4.3.КФК40!K32)</f>
        <v>0</v>
      </c>
    </row>
    <row r="33" spans="1:11" s="2" customFormat="1" ht="12.75" thickTop="1" thickBot="1" x14ac:dyDescent="0.25">
      <c r="A33" s="473" t="s">
        <v>1708</v>
      </c>
      <c r="B33" s="459">
        <v>2230</v>
      </c>
      <c r="C33" s="459">
        <v>110</v>
      </c>
      <c r="D33" s="455">
        <f>SUM(Ф.4.3.КФК1:Ф.4.3.КФК40!D33)</f>
        <v>0</v>
      </c>
      <c r="E33" s="455">
        <f>SUM(Ф.4.3.КФК1:Ф.4.3.КФК40!E33)</f>
        <v>0</v>
      </c>
      <c r="F33" s="455">
        <f>SUM(Ф.4.3.КФК1:Ф.4.3.КФК40!F33)</f>
        <v>0</v>
      </c>
      <c r="G33" s="455">
        <f>SUM(Ф.4.3.КФК1:Ф.4.3.КФК40!G33)</f>
        <v>0</v>
      </c>
      <c r="H33" s="455">
        <f>SUM(Ф.4.3.КФК1:Ф.4.3.КФК40!H33)</f>
        <v>0</v>
      </c>
      <c r="I33" s="455">
        <f>SUM(Ф.4.3.КФК1:Ф.4.3.КФК40!I33)</f>
        <v>0</v>
      </c>
      <c r="J33" s="455">
        <f>SUM(Ф.4.3.КФК1:Ф.4.3.КФК40!J33)</f>
        <v>0</v>
      </c>
      <c r="K33" s="455">
        <f>SUM(Ф.4.3.КФК1:Ф.4.3.КФК40!K33)</f>
        <v>0</v>
      </c>
    </row>
    <row r="34" spans="1:11" s="2" customFormat="1" ht="12.75" thickTop="1" thickBot="1" x14ac:dyDescent="0.25">
      <c r="A34" s="458" t="s">
        <v>1709</v>
      </c>
      <c r="B34" s="459">
        <v>2240</v>
      </c>
      <c r="C34" s="459">
        <v>120</v>
      </c>
      <c r="D34" s="455">
        <f>SUM(Ф.4.3.КФК1:Ф.4.3.КФК40!D34)</f>
        <v>0</v>
      </c>
      <c r="E34" s="455">
        <f>SUM(Ф.4.3.КФК1:Ф.4.3.КФК40!E34)</f>
        <v>0</v>
      </c>
      <c r="F34" s="455">
        <f>SUM(Ф.4.3.КФК1:Ф.4.3.КФК40!F34)</f>
        <v>0</v>
      </c>
      <c r="G34" s="455">
        <f>SUM(Ф.4.3.КФК1:Ф.4.3.КФК40!G34)</f>
        <v>0</v>
      </c>
      <c r="H34" s="455">
        <f>SUM(Ф.4.3.КФК1:Ф.4.3.КФК40!H34)</f>
        <v>0</v>
      </c>
      <c r="I34" s="455">
        <f>SUM(Ф.4.3.КФК1:Ф.4.3.КФК40!I34)</f>
        <v>0</v>
      </c>
      <c r="J34" s="455">
        <f>SUM(Ф.4.3.КФК1:Ф.4.3.КФК40!J34)</f>
        <v>0</v>
      </c>
      <c r="K34" s="455">
        <f>SUM(Ф.4.3.КФК1:Ф.4.3.КФК40!K34)</f>
        <v>0</v>
      </c>
    </row>
    <row r="35" spans="1:11" s="2" customFormat="1" ht="12.75" thickTop="1" thickBot="1" x14ac:dyDescent="0.25">
      <c r="A35" s="458" t="s">
        <v>4336</v>
      </c>
      <c r="B35" s="459">
        <v>2250</v>
      </c>
      <c r="C35" s="459">
        <v>130</v>
      </c>
      <c r="D35" s="455">
        <f>SUM(Ф.4.3.КФК1:Ф.4.3.КФК40!D35)</f>
        <v>0</v>
      </c>
      <c r="E35" s="455">
        <f>SUM(Ф.4.3.КФК1:Ф.4.3.КФК40!E35)</f>
        <v>0</v>
      </c>
      <c r="F35" s="455">
        <f>SUM(Ф.4.3.КФК1:Ф.4.3.КФК40!F35)</f>
        <v>0</v>
      </c>
      <c r="G35" s="455">
        <f>SUM(Ф.4.3.КФК1:Ф.4.3.КФК40!G35)</f>
        <v>0</v>
      </c>
      <c r="H35" s="455">
        <f>SUM(Ф.4.3.КФК1:Ф.4.3.КФК40!H35)</f>
        <v>0</v>
      </c>
      <c r="I35" s="455">
        <f>SUM(Ф.4.3.КФК1:Ф.4.3.КФК40!I35)</f>
        <v>0</v>
      </c>
      <c r="J35" s="455">
        <f>SUM(Ф.4.3.КФК1:Ф.4.3.КФК40!J35)</f>
        <v>0</v>
      </c>
      <c r="K35" s="455">
        <f>SUM(Ф.4.3.КФК1:Ф.4.3.КФК40!K35)</f>
        <v>0</v>
      </c>
    </row>
    <row r="36" spans="1:11" s="2" customFormat="1" ht="12.75" customHeight="1" thickTop="1" thickBot="1" x14ac:dyDescent="0.25">
      <c r="A36" s="474" t="s">
        <v>1710</v>
      </c>
      <c r="B36" s="459">
        <v>2260</v>
      </c>
      <c r="C36" s="459">
        <v>140</v>
      </c>
      <c r="D36" s="455">
        <f>SUM(Ф.4.3.КФК1:Ф.4.3.КФК40!D36)</f>
        <v>0</v>
      </c>
      <c r="E36" s="455">
        <f>SUM(Ф.4.3.КФК1:Ф.4.3.КФК40!E36)</f>
        <v>0</v>
      </c>
      <c r="F36" s="455">
        <f>SUM(Ф.4.3.КФК1:Ф.4.3.КФК40!F36)</f>
        <v>0</v>
      </c>
      <c r="G36" s="455">
        <f>SUM(Ф.4.3.КФК1:Ф.4.3.КФК40!G36)</f>
        <v>0</v>
      </c>
      <c r="H36" s="455">
        <f>SUM(Ф.4.3.КФК1:Ф.4.3.КФК40!H36)</f>
        <v>0</v>
      </c>
      <c r="I36" s="455">
        <f>SUM(Ф.4.3.КФК1:Ф.4.3.КФК40!I36)</f>
        <v>0</v>
      </c>
      <c r="J36" s="455">
        <f>SUM(Ф.4.3.КФК1:Ф.4.3.КФК40!J36)</f>
        <v>0</v>
      </c>
      <c r="K36" s="455">
        <f>SUM(Ф.4.3.КФК1:Ф.4.3.КФК40!K36)</f>
        <v>0</v>
      </c>
    </row>
    <row r="37" spans="1:11" s="2" customFormat="1" ht="12.75" thickTop="1" thickBot="1" x14ac:dyDescent="0.25">
      <c r="A37" s="470" t="s">
        <v>4337</v>
      </c>
      <c r="B37" s="459">
        <v>2270</v>
      </c>
      <c r="C37" s="459">
        <v>150</v>
      </c>
      <c r="D37" s="455">
        <f>SUM(Ф.4.3.КФК1:Ф.4.3.КФК40!D37)</f>
        <v>0</v>
      </c>
      <c r="E37" s="455">
        <f>SUM(Ф.4.3.КФК1:Ф.4.3.КФК40!E37)</f>
        <v>0</v>
      </c>
      <c r="F37" s="455">
        <f>SUM(Ф.4.3.КФК1:Ф.4.3.КФК40!F37)</f>
        <v>0</v>
      </c>
      <c r="G37" s="455">
        <f>SUM(Ф.4.3.КФК1:Ф.4.3.КФК40!G37)</f>
        <v>0</v>
      </c>
      <c r="H37" s="455">
        <f>SUM(Ф.4.3.КФК1:Ф.4.3.КФК40!H37)</f>
        <v>0</v>
      </c>
      <c r="I37" s="455">
        <f>SUM(Ф.4.3.КФК1:Ф.4.3.КФК40!I37)</f>
        <v>0</v>
      </c>
      <c r="J37" s="455">
        <f>SUM(Ф.4.3.КФК1:Ф.4.3.КФК40!J37)</f>
        <v>0</v>
      </c>
      <c r="K37" s="455">
        <f>SUM(Ф.4.3.КФК1:Ф.4.3.КФК40!K37)</f>
        <v>0</v>
      </c>
    </row>
    <row r="38" spans="1:11" s="2" customFormat="1" ht="12.75" thickTop="1" thickBot="1" x14ac:dyDescent="0.25">
      <c r="A38" s="464" t="s">
        <v>4338</v>
      </c>
      <c r="B38" s="465">
        <v>2271</v>
      </c>
      <c r="C38" s="465">
        <v>160</v>
      </c>
      <c r="D38" s="455">
        <f>SUM(Ф.4.3.КФК1:Ф.4.3.КФК40!D38)</f>
        <v>0</v>
      </c>
      <c r="E38" s="455">
        <f>SUM(Ф.4.3.КФК1:Ф.4.3.КФК40!E38)</f>
        <v>0</v>
      </c>
      <c r="F38" s="455">
        <f>SUM(Ф.4.3.КФК1:Ф.4.3.КФК40!F38)</f>
        <v>0</v>
      </c>
      <c r="G38" s="455">
        <f>SUM(Ф.4.3.КФК1:Ф.4.3.КФК40!G38)</f>
        <v>0</v>
      </c>
      <c r="H38" s="455">
        <f>SUM(Ф.4.3.КФК1:Ф.4.3.КФК40!H38)</f>
        <v>0</v>
      </c>
      <c r="I38" s="455">
        <f>SUM(Ф.4.3.КФК1:Ф.4.3.КФК40!I38)</f>
        <v>0</v>
      </c>
      <c r="J38" s="455">
        <f>SUM(Ф.4.3.КФК1:Ф.4.3.КФК40!J38)</f>
        <v>0</v>
      </c>
      <c r="K38" s="455">
        <f>SUM(Ф.4.3.КФК1:Ф.4.3.КФК40!K38)</f>
        <v>0</v>
      </c>
    </row>
    <row r="39" spans="1:11" s="2" customFormat="1" ht="12.75" thickTop="1" thickBot="1" x14ac:dyDescent="0.25">
      <c r="A39" s="464" t="s">
        <v>1711</v>
      </c>
      <c r="B39" s="465">
        <v>2272</v>
      </c>
      <c r="C39" s="465">
        <v>170</v>
      </c>
      <c r="D39" s="455">
        <f>SUM(Ф.4.3.КФК1:Ф.4.3.КФК40!D39)</f>
        <v>0</v>
      </c>
      <c r="E39" s="455">
        <f>SUM(Ф.4.3.КФК1:Ф.4.3.КФК40!E39)</f>
        <v>0</v>
      </c>
      <c r="F39" s="455">
        <f>SUM(Ф.4.3.КФК1:Ф.4.3.КФК40!F39)</f>
        <v>0</v>
      </c>
      <c r="G39" s="455">
        <f>SUM(Ф.4.3.КФК1:Ф.4.3.КФК40!G39)</f>
        <v>0</v>
      </c>
      <c r="H39" s="455">
        <f>SUM(Ф.4.3.КФК1:Ф.4.3.КФК40!H39)</f>
        <v>0</v>
      </c>
      <c r="I39" s="455">
        <f>SUM(Ф.4.3.КФК1:Ф.4.3.КФК40!I39)</f>
        <v>0</v>
      </c>
      <c r="J39" s="455">
        <f>SUM(Ф.4.3.КФК1:Ф.4.3.КФК40!J39)</f>
        <v>0</v>
      </c>
      <c r="K39" s="455">
        <f>SUM(Ф.4.3.КФК1:Ф.4.3.КФК40!K39)</f>
        <v>0</v>
      </c>
    </row>
    <row r="40" spans="1:11" s="2" customFormat="1" ht="12.75" thickTop="1" thickBot="1" x14ac:dyDescent="0.25">
      <c r="A40" s="464" t="s">
        <v>4339</v>
      </c>
      <c r="B40" s="465">
        <v>2273</v>
      </c>
      <c r="C40" s="465">
        <v>180</v>
      </c>
      <c r="D40" s="455">
        <f>SUM(Ф.4.3.КФК1:Ф.4.3.КФК40!D40)</f>
        <v>0</v>
      </c>
      <c r="E40" s="455">
        <f>SUM(Ф.4.3.КФК1:Ф.4.3.КФК40!E40)</f>
        <v>0</v>
      </c>
      <c r="F40" s="455">
        <f>SUM(Ф.4.3.КФК1:Ф.4.3.КФК40!F40)</f>
        <v>0</v>
      </c>
      <c r="G40" s="455">
        <f>SUM(Ф.4.3.КФК1:Ф.4.3.КФК40!G40)</f>
        <v>0</v>
      </c>
      <c r="H40" s="455">
        <f>SUM(Ф.4.3.КФК1:Ф.4.3.КФК40!H40)</f>
        <v>0</v>
      </c>
      <c r="I40" s="455">
        <f>SUM(Ф.4.3.КФК1:Ф.4.3.КФК40!I40)</f>
        <v>0</v>
      </c>
      <c r="J40" s="455">
        <f>SUM(Ф.4.3.КФК1:Ф.4.3.КФК40!J40)</f>
        <v>0</v>
      </c>
      <c r="K40" s="455">
        <f>SUM(Ф.4.3.КФК1:Ф.4.3.КФК40!K40)</f>
        <v>0</v>
      </c>
    </row>
    <row r="41" spans="1:11" s="2" customFormat="1" ht="12.75" thickTop="1" thickBot="1" x14ac:dyDescent="0.25">
      <c r="A41" s="464" t="s">
        <v>4340</v>
      </c>
      <c r="B41" s="465">
        <v>2274</v>
      </c>
      <c r="C41" s="465">
        <v>190</v>
      </c>
      <c r="D41" s="455">
        <f>SUM(Ф.4.3.КФК1:Ф.4.3.КФК40!D41)</f>
        <v>0</v>
      </c>
      <c r="E41" s="455">
        <f>SUM(Ф.4.3.КФК1:Ф.4.3.КФК40!E41)</f>
        <v>0</v>
      </c>
      <c r="F41" s="455">
        <f>SUM(Ф.4.3.КФК1:Ф.4.3.КФК40!F41)</f>
        <v>0</v>
      </c>
      <c r="G41" s="455">
        <f>SUM(Ф.4.3.КФК1:Ф.4.3.КФК40!G41)</f>
        <v>0</v>
      </c>
      <c r="H41" s="455">
        <f>SUM(Ф.4.3.КФК1:Ф.4.3.КФК40!H41)</f>
        <v>0</v>
      </c>
      <c r="I41" s="455">
        <f>SUM(Ф.4.3.КФК1:Ф.4.3.КФК40!I41)</f>
        <v>0</v>
      </c>
      <c r="J41" s="455">
        <f>SUM(Ф.4.3.КФК1:Ф.4.3.КФК40!J41)</f>
        <v>0</v>
      </c>
      <c r="K41" s="455">
        <f>SUM(Ф.4.3.КФК1:Ф.4.3.КФК40!K41)</f>
        <v>0</v>
      </c>
    </row>
    <row r="42" spans="1:11" s="2" customFormat="1" ht="12.75" thickTop="1" thickBot="1" x14ac:dyDescent="0.25">
      <c r="A42" s="464" t="s">
        <v>4341</v>
      </c>
      <c r="B42" s="465">
        <v>2275</v>
      </c>
      <c r="C42" s="465">
        <v>200</v>
      </c>
      <c r="D42" s="455">
        <f>SUM(Ф.4.3.КФК1:Ф.4.3.КФК40!D42)</f>
        <v>0</v>
      </c>
      <c r="E42" s="455">
        <f>SUM(Ф.4.3.КФК1:Ф.4.3.КФК40!E42)</f>
        <v>0</v>
      </c>
      <c r="F42" s="455">
        <f>SUM(Ф.4.3.КФК1:Ф.4.3.КФК40!F42)</f>
        <v>0</v>
      </c>
      <c r="G42" s="455">
        <f>SUM(Ф.4.3.КФК1:Ф.4.3.КФК40!G42)</f>
        <v>0</v>
      </c>
      <c r="H42" s="455">
        <f>SUM(Ф.4.3.КФК1:Ф.4.3.КФК40!H42)</f>
        <v>0</v>
      </c>
      <c r="I42" s="455">
        <f>SUM(Ф.4.3.КФК1:Ф.4.3.КФК40!I42)</f>
        <v>0</v>
      </c>
      <c r="J42" s="455">
        <f>SUM(Ф.4.3.КФК1:Ф.4.3.КФК40!J42)</f>
        <v>0</v>
      </c>
      <c r="K42" s="455">
        <f>SUM(Ф.4.3.КФК1:Ф.4.3.КФК40!K42)</f>
        <v>0</v>
      </c>
    </row>
    <row r="43" spans="1:11" s="2" customFormat="1" ht="12" customHeight="1" thickTop="1" thickBot="1" x14ac:dyDescent="0.25">
      <c r="A43" s="474" t="s">
        <v>1712</v>
      </c>
      <c r="B43" s="459">
        <v>2280</v>
      </c>
      <c r="C43" s="459">
        <v>210</v>
      </c>
      <c r="D43" s="455">
        <f>SUM(Ф.4.3.КФК1:Ф.4.3.КФК40!D43)</f>
        <v>0</v>
      </c>
      <c r="E43" s="455">
        <f>SUM(Ф.4.3.КФК1:Ф.4.3.КФК40!E43)</f>
        <v>0</v>
      </c>
      <c r="F43" s="455">
        <f>SUM(Ф.4.3.КФК1:Ф.4.3.КФК40!F43)</f>
        <v>0</v>
      </c>
      <c r="G43" s="455">
        <f>SUM(Ф.4.3.КФК1:Ф.4.3.КФК40!G43)</f>
        <v>0</v>
      </c>
      <c r="H43" s="455">
        <f>SUM(Ф.4.3.КФК1:Ф.4.3.КФК40!H43)</f>
        <v>0</v>
      </c>
      <c r="I43" s="455">
        <f>SUM(Ф.4.3.КФК1:Ф.4.3.КФК40!I43)</f>
        <v>0</v>
      </c>
      <c r="J43" s="455">
        <f>SUM(Ф.4.3.КФК1:Ф.4.3.КФК40!J43)</f>
        <v>0</v>
      </c>
      <c r="K43" s="455">
        <f>SUM(Ф.4.3.КФК1:Ф.4.3.КФК40!K43)</f>
        <v>0</v>
      </c>
    </row>
    <row r="44" spans="1:11" s="2" customFormat="1" ht="12" customHeight="1" thickTop="1" thickBot="1" x14ac:dyDescent="0.25">
      <c r="A44" s="475" t="s">
        <v>1713</v>
      </c>
      <c r="B44" s="456">
        <v>2281</v>
      </c>
      <c r="C44" s="456">
        <v>220</v>
      </c>
      <c r="D44" s="455">
        <f>SUM(Ф.4.3.КФК1:Ф.4.3.КФК40!D44)</f>
        <v>0</v>
      </c>
      <c r="E44" s="455">
        <f>SUM(Ф.4.3.КФК1:Ф.4.3.КФК40!E44)</f>
        <v>0</v>
      </c>
      <c r="F44" s="455">
        <f>SUM(Ф.4.3.КФК1:Ф.4.3.КФК40!F44)</f>
        <v>0</v>
      </c>
      <c r="G44" s="455">
        <f>SUM(Ф.4.3.КФК1:Ф.4.3.КФК40!G44)</f>
        <v>0</v>
      </c>
      <c r="H44" s="455">
        <f>SUM(Ф.4.3.КФК1:Ф.4.3.КФК40!H44)</f>
        <v>0</v>
      </c>
      <c r="I44" s="455">
        <f>SUM(Ф.4.3.КФК1:Ф.4.3.КФК40!I44)</f>
        <v>0</v>
      </c>
      <c r="J44" s="455">
        <f>SUM(Ф.4.3.КФК1:Ф.4.3.КФК40!J44)</f>
        <v>0</v>
      </c>
      <c r="K44" s="455">
        <f>SUM(Ф.4.3.КФК1:Ф.4.3.КФК40!K44)</f>
        <v>0</v>
      </c>
    </row>
    <row r="45" spans="1:11" s="2" customFormat="1" ht="12" customHeight="1" thickTop="1" thickBot="1" x14ac:dyDescent="0.25">
      <c r="A45" s="476" t="s">
        <v>1714</v>
      </c>
      <c r="B45" s="456">
        <v>2282</v>
      </c>
      <c r="C45" s="456">
        <v>230</v>
      </c>
      <c r="D45" s="455">
        <f>SUM(Ф.4.3.КФК1:Ф.4.3.КФК40!D45)</f>
        <v>0</v>
      </c>
      <c r="E45" s="455">
        <f>SUM(Ф.4.3.КФК1:Ф.4.3.КФК40!E45)</f>
        <v>0</v>
      </c>
      <c r="F45" s="455">
        <f>SUM(Ф.4.3.КФК1:Ф.4.3.КФК40!F45)</f>
        <v>0</v>
      </c>
      <c r="G45" s="455">
        <f>SUM(Ф.4.3.КФК1:Ф.4.3.КФК40!G45)</f>
        <v>0</v>
      </c>
      <c r="H45" s="455">
        <f>SUM(Ф.4.3.КФК1:Ф.4.3.КФК40!H45)</f>
        <v>0</v>
      </c>
      <c r="I45" s="455">
        <f>SUM(Ф.4.3.КФК1:Ф.4.3.КФК40!I45)</f>
        <v>0</v>
      </c>
      <c r="J45" s="455">
        <f>SUM(Ф.4.3.КФК1:Ф.4.3.КФК40!J45)</f>
        <v>0</v>
      </c>
      <c r="K45" s="455">
        <f>SUM(Ф.4.3.КФК1:Ф.4.3.КФК40!K45)</f>
        <v>0</v>
      </c>
    </row>
    <row r="46" spans="1:11" s="2" customFormat="1" ht="12.75" thickTop="1" thickBot="1" x14ac:dyDescent="0.25">
      <c r="A46" s="457" t="s">
        <v>1715</v>
      </c>
      <c r="B46" s="477">
        <v>2400</v>
      </c>
      <c r="C46" s="477">
        <v>240</v>
      </c>
      <c r="D46" s="455">
        <f>SUM(Ф.4.3.КФК1:Ф.4.3.КФК40!D46)</f>
        <v>0</v>
      </c>
      <c r="E46" s="455">
        <f>SUM(Ф.4.3.КФК1:Ф.4.3.КФК40!E46)</f>
        <v>0</v>
      </c>
      <c r="F46" s="455">
        <f>SUM(Ф.4.3.КФК1:Ф.4.3.КФК40!F46)</f>
        <v>0</v>
      </c>
      <c r="G46" s="455">
        <f>SUM(Ф.4.3.КФК1:Ф.4.3.КФК40!G46)</f>
        <v>0</v>
      </c>
      <c r="H46" s="455">
        <f>SUM(Ф.4.3.КФК1:Ф.4.3.КФК40!H46)</f>
        <v>0</v>
      </c>
      <c r="I46" s="455">
        <f>SUM(Ф.4.3.КФК1:Ф.4.3.КФК40!I46)</f>
        <v>0</v>
      </c>
      <c r="J46" s="455">
        <f>SUM(Ф.4.3.КФК1:Ф.4.3.КФК40!J46)</f>
        <v>0</v>
      </c>
      <c r="K46" s="455">
        <f>SUM(Ф.4.3.КФК1:Ф.4.3.КФК40!K46)</f>
        <v>0</v>
      </c>
    </row>
    <row r="47" spans="1:11" s="2" customFormat="1" ht="12.75" thickTop="1" thickBot="1" x14ac:dyDescent="0.25">
      <c r="A47" s="478" t="s">
        <v>1716</v>
      </c>
      <c r="B47" s="479">
        <v>2410</v>
      </c>
      <c r="C47" s="479">
        <v>250</v>
      </c>
      <c r="D47" s="455">
        <f>SUM(Ф.4.3.КФК1:Ф.4.3.КФК40!D47)</f>
        <v>0</v>
      </c>
      <c r="E47" s="455">
        <f>SUM(Ф.4.3.КФК1:Ф.4.3.КФК40!E47)</f>
        <v>0</v>
      </c>
      <c r="F47" s="455">
        <f>SUM(Ф.4.3.КФК1:Ф.4.3.КФК40!F47)</f>
        <v>0</v>
      </c>
      <c r="G47" s="455">
        <f>SUM(Ф.4.3.КФК1:Ф.4.3.КФК40!G47)</f>
        <v>0</v>
      </c>
      <c r="H47" s="455">
        <f>SUM(Ф.4.3.КФК1:Ф.4.3.КФК40!H47)</f>
        <v>0</v>
      </c>
      <c r="I47" s="455">
        <f>SUM(Ф.4.3.КФК1:Ф.4.3.КФК40!I47)</f>
        <v>0</v>
      </c>
      <c r="J47" s="455">
        <f>SUM(Ф.4.3.КФК1:Ф.4.3.КФК40!J47)</f>
        <v>0</v>
      </c>
      <c r="K47" s="455">
        <f>SUM(Ф.4.3.КФК1:Ф.4.3.КФК40!K47)</f>
        <v>0</v>
      </c>
    </row>
    <row r="48" spans="1:11" s="2" customFormat="1" ht="12.75" thickTop="1" thickBot="1" x14ac:dyDescent="0.25">
      <c r="A48" s="478" t="s">
        <v>1717</v>
      </c>
      <c r="B48" s="479">
        <v>2420</v>
      </c>
      <c r="C48" s="479">
        <v>260</v>
      </c>
      <c r="D48" s="455">
        <f>SUM(Ф.4.3.КФК1:Ф.4.3.КФК40!D48)</f>
        <v>0</v>
      </c>
      <c r="E48" s="455">
        <f>SUM(Ф.4.3.КФК1:Ф.4.3.КФК40!E48)</f>
        <v>0</v>
      </c>
      <c r="F48" s="455">
        <f>SUM(Ф.4.3.КФК1:Ф.4.3.КФК40!F48)</f>
        <v>0</v>
      </c>
      <c r="G48" s="455">
        <f>SUM(Ф.4.3.КФК1:Ф.4.3.КФК40!G48)</f>
        <v>0</v>
      </c>
      <c r="H48" s="455">
        <f>SUM(Ф.4.3.КФК1:Ф.4.3.КФК40!H48)</f>
        <v>0</v>
      </c>
      <c r="I48" s="455">
        <f>SUM(Ф.4.3.КФК1:Ф.4.3.КФК40!I48)</f>
        <v>0</v>
      </c>
      <c r="J48" s="455">
        <f>SUM(Ф.4.3.КФК1:Ф.4.3.КФК40!J48)</f>
        <v>0</v>
      </c>
      <c r="K48" s="455">
        <f>SUM(Ф.4.3.КФК1:Ф.4.3.КФК40!K48)</f>
        <v>0</v>
      </c>
    </row>
    <row r="49" spans="1:11" s="2" customFormat="1" ht="11.25" customHeight="1" thickTop="1" thickBot="1" x14ac:dyDescent="0.25">
      <c r="A49" s="480" t="s">
        <v>1718</v>
      </c>
      <c r="B49" s="477">
        <v>2600</v>
      </c>
      <c r="C49" s="477">
        <v>270</v>
      </c>
      <c r="D49" s="455">
        <f>SUM(Ф.4.3.КФК1:Ф.4.3.КФК40!D49)</f>
        <v>0</v>
      </c>
      <c r="E49" s="455">
        <f>SUM(Ф.4.3.КФК1:Ф.4.3.КФК40!E49)</f>
        <v>0</v>
      </c>
      <c r="F49" s="455">
        <f>SUM(Ф.4.3.КФК1:Ф.4.3.КФК40!F49)</f>
        <v>0</v>
      </c>
      <c r="G49" s="455">
        <f>SUM(Ф.4.3.КФК1:Ф.4.3.КФК40!G49)</f>
        <v>0</v>
      </c>
      <c r="H49" s="455">
        <f>SUM(Ф.4.3.КФК1:Ф.4.3.КФК40!H49)</f>
        <v>0</v>
      </c>
      <c r="I49" s="455">
        <f>SUM(Ф.4.3.КФК1:Ф.4.3.КФК40!I49)</f>
        <v>0</v>
      </c>
      <c r="J49" s="455">
        <f>SUM(Ф.4.3.КФК1:Ф.4.3.КФК40!J49)</f>
        <v>0</v>
      </c>
      <c r="K49" s="455">
        <f>SUM(Ф.4.3.КФК1:Ф.4.3.КФК40!K49)</f>
        <v>0</v>
      </c>
    </row>
    <row r="50" spans="1:11" s="2" customFormat="1" ht="11.25" customHeight="1" thickTop="1" thickBot="1" x14ac:dyDescent="0.25">
      <c r="A50" s="470" t="s">
        <v>4342</v>
      </c>
      <c r="B50" s="479">
        <v>2610</v>
      </c>
      <c r="C50" s="479">
        <v>280</v>
      </c>
      <c r="D50" s="455">
        <f>SUM(Ф.4.3.КФК1:Ф.4.3.КФК40!D50)</f>
        <v>0</v>
      </c>
      <c r="E50" s="455">
        <f>SUM(Ф.4.3.КФК1:Ф.4.3.КФК40!E50)</f>
        <v>0</v>
      </c>
      <c r="F50" s="455">
        <f>SUM(Ф.4.3.КФК1:Ф.4.3.КФК40!F50)</f>
        <v>0</v>
      </c>
      <c r="G50" s="455">
        <f>SUM(Ф.4.3.КФК1:Ф.4.3.КФК40!G50)</f>
        <v>0</v>
      </c>
      <c r="H50" s="455">
        <f>SUM(Ф.4.3.КФК1:Ф.4.3.КФК40!H50)</f>
        <v>0</v>
      </c>
      <c r="I50" s="455">
        <f>SUM(Ф.4.3.КФК1:Ф.4.3.КФК40!I50)</f>
        <v>0</v>
      </c>
      <c r="J50" s="455">
        <f>SUM(Ф.4.3.КФК1:Ф.4.3.КФК40!J50)</f>
        <v>0</v>
      </c>
      <c r="K50" s="455">
        <f>SUM(Ф.4.3.КФК1:Ф.4.3.КФК40!K50)</f>
        <v>0</v>
      </c>
    </row>
    <row r="51" spans="1:11" s="2" customFormat="1" ht="12.75" thickTop="1" thickBot="1" x14ac:dyDescent="0.25">
      <c r="A51" s="470" t="s">
        <v>4343</v>
      </c>
      <c r="B51" s="479">
        <v>2620</v>
      </c>
      <c r="C51" s="479">
        <v>290</v>
      </c>
      <c r="D51" s="455">
        <f>SUM(Ф.4.3.КФК1:Ф.4.3.КФК40!D51)</f>
        <v>0</v>
      </c>
      <c r="E51" s="455">
        <f>SUM(Ф.4.3.КФК1:Ф.4.3.КФК40!E51)</f>
        <v>0</v>
      </c>
      <c r="F51" s="455">
        <f>SUM(Ф.4.3.КФК1:Ф.4.3.КФК40!F51)</f>
        <v>0</v>
      </c>
      <c r="G51" s="455">
        <f>SUM(Ф.4.3.КФК1:Ф.4.3.КФК40!G51)</f>
        <v>0</v>
      </c>
      <c r="H51" s="455">
        <f>SUM(Ф.4.3.КФК1:Ф.4.3.КФК40!H51)</f>
        <v>0</v>
      </c>
      <c r="I51" s="455">
        <f>SUM(Ф.4.3.КФК1:Ф.4.3.КФК40!I51)</f>
        <v>0</v>
      </c>
      <c r="J51" s="455">
        <f>SUM(Ф.4.3.КФК1:Ф.4.3.КФК40!J51)</f>
        <v>0</v>
      </c>
      <c r="K51" s="455">
        <f>SUM(Ф.4.3.КФК1:Ф.4.3.КФК40!K51)</f>
        <v>0</v>
      </c>
    </row>
    <row r="52" spans="1:11" s="2" customFormat="1" ht="12" customHeight="1" thickTop="1" thickBot="1" x14ac:dyDescent="0.25">
      <c r="A52" s="478" t="s">
        <v>1719</v>
      </c>
      <c r="B52" s="479">
        <v>2630</v>
      </c>
      <c r="C52" s="479">
        <v>300</v>
      </c>
      <c r="D52" s="455">
        <f>SUM(Ф.4.3.КФК1:Ф.4.3.КФК40!D52)</f>
        <v>0</v>
      </c>
      <c r="E52" s="455">
        <f>SUM(Ф.4.3.КФК1:Ф.4.3.КФК40!E52)</f>
        <v>0</v>
      </c>
      <c r="F52" s="455">
        <f>SUM(Ф.4.3.КФК1:Ф.4.3.КФК40!F52)</f>
        <v>0</v>
      </c>
      <c r="G52" s="455">
        <f>SUM(Ф.4.3.КФК1:Ф.4.3.КФК40!G52)</f>
        <v>0</v>
      </c>
      <c r="H52" s="455">
        <f>SUM(Ф.4.3.КФК1:Ф.4.3.КФК40!H52)</f>
        <v>0</v>
      </c>
      <c r="I52" s="455">
        <f>SUM(Ф.4.3.КФК1:Ф.4.3.КФК40!I52)</f>
        <v>0</v>
      </c>
      <c r="J52" s="455">
        <f>SUM(Ф.4.3.КФК1:Ф.4.3.КФК40!J52)</f>
        <v>0</v>
      </c>
      <c r="K52" s="455">
        <f>SUM(Ф.4.3.КФК1:Ф.4.3.КФК40!K52)</f>
        <v>0</v>
      </c>
    </row>
    <row r="53" spans="1:11" s="2" customFormat="1" ht="12.75" thickTop="1" thickBot="1" x14ac:dyDescent="0.25">
      <c r="A53" s="483" t="s">
        <v>1720</v>
      </c>
      <c r="B53" s="477">
        <v>2700</v>
      </c>
      <c r="C53" s="477">
        <v>310</v>
      </c>
      <c r="D53" s="455">
        <f>SUM(Ф.4.3.КФК1:Ф.4.3.КФК40!D53)</f>
        <v>0</v>
      </c>
      <c r="E53" s="455">
        <f>SUM(Ф.4.3.КФК1:Ф.4.3.КФК40!E53)</f>
        <v>0</v>
      </c>
      <c r="F53" s="455">
        <f>SUM(Ф.4.3.КФК1:Ф.4.3.КФК40!F53)</f>
        <v>0</v>
      </c>
      <c r="G53" s="455">
        <f>SUM(Ф.4.3.КФК1:Ф.4.3.КФК40!G53)</f>
        <v>0</v>
      </c>
      <c r="H53" s="455">
        <f>SUM(Ф.4.3.КФК1:Ф.4.3.КФК40!H53)</f>
        <v>0</v>
      </c>
      <c r="I53" s="455">
        <f>SUM(Ф.4.3.КФК1:Ф.4.3.КФК40!I53)</f>
        <v>0</v>
      </c>
      <c r="J53" s="455">
        <f>SUM(Ф.4.3.КФК1:Ф.4.3.КФК40!J53)</f>
        <v>0</v>
      </c>
      <c r="K53" s="455">
        <f>SUM(Ф.4.3.КФК1:Ф.4.3.КФК40!K53)</f>
        <v>0</v>
      </c>
    </row>
    <row r="54" spans="1:11" s="2" customFormat="1" ht="12.75" thickTop="1" thickBot="1" x14ac:dyDescent="0.25">
      <c r="A54" s="470" t="s">
        <v>1721</v>
      </c>
      <c r="B54" s="479">
        <v>2710</v>
      </c>
      <c r="C54" s="479">
        <v>320</v>
      </c>
      <c r="D54" s="455">
        <f>SUM(Ф.4.3.КФК1:Ф.4.3.КФК40!D54)</f>
        <v>0</v>
      </c>
      <c r="E54" s="455">
        <f>SUM(Ф.4.3.КФК1:Ф.4.3.КФК40!E54)</f>
        <v>0</v>
      </c>
      <c r="F54" s="455">
        <f>SUM(Ф.4.3.КФК1:Ф.4.3.КФК40!F54)</f>
        <v>0</v>
      </c>
      <c r="G54" s="455">
        <f>SUM(Ф.4.3.КФК1:Ф.4.3.КФК40!G54)</f>
        <v>0</v>
      </c>
      <c r="H54" s="455">
        <f>SUM(Ф.4.3.КФК1:Ф.4.3.КФК40!H54)</f>
        <v>0</v>
      </c>
      <c r="I54" s="455">
        <f>SUM(Ф.4.3.КФК1:Ф.4.3.КФК40!I54)</f>
        <v>0</v>
      </c>
      <c r="J54" s="455">
        <f>SUM(Ф.4.3.КФК1:Ф.4.3.КФК40!J54)</f>
        <v>0</v>
      </c>
      <c r="K54" s="455">
        <f>SUM(Ф.4.3.КФК1:Ф.4.3.КФК40!K54)</f>
        <v>0</v>
      </c>
    </row>
    <row r="55" spans="1:11" s="2" customFormat="1" ht="12.75" thickTop="1" thickBot="1" x14ac:dyDescent="0.25">
      <c r="A55" s="470" t="s">
        <v>1722</v>
      </c>
      <c r="B55" s="479">
        <v>2720</v>
      </c>
      <c r="C55" s="479">
        <v>330</v>
      </c>
      <c r="D55" s="455">
        <f>SUM(Ф.4.3.КФК1:Ф.4.3.КФК40!D55)</f>
        <v>0</v>
      </c>
      <c r="E55" s="455">
        <f>SUM(Ф.4.3.КФК1:Ф.4.3.КФК40!E55)</f>
        <v>0</v>
      </c>
      <c r="F55" s="455">
        <f>SUM(Ф.4.3.КФК1:Ф.4.3.КФК40!F55)</f>
        <v>0</v>
      </c>
      <c r="G55" s="455">
        <f>SUM(Ф.4.3.КФК1:Ф.4.3.КФК40!G55)</f>
        <v>0</v>
      </c>
      <c r="H55" s="455">
        <f>SUM(Ф.4.3.КФК1:Ф.4.3.КФК40!H55)</f>
        <v>0</v>
      </c>
      <c r="I55" s="455">
        <f>SUM(Ф.4.3.КФК1:Ф.4.3.КФК40!I55)</f>
        <v>0</v>
      </c>
      <c r="J55" s="455">
        <f>SUM(Ф.4.3.КФК1:Ф.4.3.КФК40!J55)</f>
        <v>0</v>
      </c>
      <c r="K55" s="455">
        <f>SUM(Ф.4.3.КФК1:Ф.4.3.КФК40!K55)</f>
        <v>0</v>
      </c>
    </row>
    <row r="56" spans="1:11" s="2" customFormat="1" ht="12.75" thickTop="1" thickBot="1" x14ac:dyDescent="0.25">
      <c r="A56" s="470" t="s">
        <v>1723</v>
      </c>
      <c r="B56" s="479">
        <v>2730</v>
      </c>
      <c r="C56" s="479">
        <v>340</v>
      </c>
      <c r="D56" s="455">
        <f>SUM(Ф.4.3.КФК1:Ф.4.3.КФК40!D56)</f>
        <v>0</v>
      </c>
      <c r="E56" s="455">
        <f>SUM(Ф.4.3.КФК1:Ф.4.3.КФК40!E56)</f>
        <v>0</v>
      </c>
      <c r="F56" s="455">
        <f>SUM(Ф.4.3.КФК1:Ф.4.3.КФК40!F56)</f>
        <v>0</v>
      </c>
      <c r="G56" s="455">
        <f>SUM(Ф.4.3.КФК1:Ф.4.3.КФК40!G56)</f>
        <v>0</v>
      </c>
      <c r="H56" s="455">
        <f>SUM(Ф.4.3.КФК1:Ф.4.3.КФК40!H56)</f>
        <v>0</v>
      </c>
      <c r="I56" s="455">
        <f>SUM(Ф.4.3.КФК1:Ф.4.3.КФК40!I56)</f>
        <v>0</v>
      </c>
      <c r="J56" s="455">
        <f>SUM(Ф.4.3.КФК1:Ф.4.3.КФК40!J56)</f>
        <v>0</v>
      </c>
      <c r="K56" s="455">
        <f>SUM(Ф.4.3.КФК1:Ф.4.3.КФК40!K56)</f>
        <v>0</v>
      </c>
    </row>
    <row r="57" spans="1:11" s="2" customFormat="1" ht="12.75" thickTop="1" thickBot="1" x14ac:dyDescent="0.25">
      <c r="A57" s="483" t="s">
        <v>1724</v>
      </c>
      <c r="B57" s="477">
        <v>2800</v>
      </c>
      <c r="C57" s="477">
        <v>350</v>
      </c>
      <c r="D57" s="455">
        <f>SUM(Ф.4.3.КФК1:Ф.4.3.КФК40!D57)</f>
        <v>0</v>
      </c>
      <c r="E57" s="455">
        <f>SUM(Ф.4.3.КФК1:Ф.4.3.КФК40!E57)</f>
        <v>0</v>
      </c>
      <c r="F57" s="455">
        <f>SUM(Ф.4.3.КФК1:Ф.4.3.КФК40!F57)</f>
        <v>0</v>
      </c>
      <c r="G57" s="455">
        <f>SUM(Ф.4.3.КФК1:Ф.4.3.КФК40!G57)</f>
        <v>0</v>
      </c>
      <c r="H57" s="455">
        <f>SUM(Ф.4.3.КФК1:Ф.4.3.КФК40!H57)</f>
        <v>0</v>
      </c>
      <c r="I57" s="455">
        <f>SUM(Ф.4.3.КФК1:Ф.4.3.КФК40!I57)</f>
        <v>0</v>
      </c>
      <c r="J57" s="455">
        <f>SUM(Ф.4.3.КФК1:Ф.4.3.КФК40!J57)</f>
        <v>0</v>
      </c>
      <c r="K57" s="455">
        <f>SUM(Ф.4.3.КФК1:Ф.4.3.КФК40!K57)</f>
        <v>0</v>
      </c>
    </row>
    <row r="58" spans="1:11" s="2" customFormat="1" ht="12.75" thickTop="1" thickBot="1" x14ac:dyDescent="0.25">
      <c r="A58" s="477" t="s">
        <v>1725</v>
      </c>
      <c r="B58" s="477">
        <v>3000</v>
      </c>
      <c r="C58" s="477">
        <v>360</v>
      </c>
      <c r="D58" s="455">
        <f>SUM(Ф.4.3.КФК1:Ф.4.3.КФК40!D58)</f>
        <v>94379.63</v>
      </c>
      <c r="E58" s="455">
        <f>SUM(Ф.4.3.КФК1:Ф.4.3.КФК40!E58)</f>
        <v>0</v>
      </c>
      <c r="F58" s="455">
        <f>SUM(Ф.4.3.КФК1:Ф.4.3.КФК40!F58)</f>
        <v>0</v>
      </c>
      <c r="G58" s="455">
        <f>SUM(Ф.4.3.КФК1:Ф.4.3.КФК40!G58)</f>
        <v>0</v>
      </c>
      <c r="H58" s="455">
        <f>SUM(Ф.4.3.КФК1:Ф.4.3.КФК40!H58)</f>
        <v>94118.58</v>
      </c>
      <c r="I58" s="455">
        <f>SUM(Ф.4.3.КФК1:Ф.4.3.КФК40!I58)</f>
        <v>94118.58</v>
      </c>
      <c r="J58" s="455">
        <f>SUM(Ф.4.3.КФК1:Ф.4.3.КФК40!J58)</f>
        <v>29452.94</v>
      </c>
      <c r="K58" s="455">
        <f>SUM(Ф.4.3.КФК1:Ф.4.3.КФК40!K58)</f>
        <v>0</v>
      </c>
    </row>
    <row r="59" spans="1:11" s="2" customFormat="1" ht="12.75" thickTop="1" thickBot="1" x14ac:dyDescent="0.25">
      <c r="A59" s="457" t="s">
        <v>4251</v>
      </c>
      <c r="B59" s="477">
        <v>3100</v>
      </c>
      <c r="C59" s="477">
        <v>370</v>
      </c>
      <c r="D59" s="455">
        <f>SUM(Ф.4.3.КФК1:Ф.4.3.КФК40!D59)</f>
        <v>94379.63</v>
      </c>
      <c r="E59" s="455">
        <f>SUM(Ф.4.3.КФК1:Ф.4.3.КФК40!E59)</f>
        <v>0</v>
      </c>
      <c r="F59" s="455">
        <f>SUM(Ф.4.3.КФК1:Ф.4.3.КФК40!F59)</f>
        <v>0</v>
      </c>
      <c r="G59" s="455">
        <f>SUM(Ф.4.3.КФК1:Ф.4.3.КФК40!G59)</f>
        <v>0</v>
      </c>
      <c r="H59" s="455">
        <f>SUM(Ф.4.3.КФК1:Ф.4.3.КФК40!H59)</f>
        <v>94118.58</v>
      </c>
      <c r="I59" s="455">
        <f>SUM(Ф.4.3.КФК1:Ф.4.3.КФК40!I59)</f>
        <v>94118.58</v>
      </c>
      <c r="J59" s="455">
        <f>SUM(Ф.4.3.КФК1:Ф.4.3.КФК40!J59)</f>
        <v>29452.94</v>
      </c>
      <c r="K59" s="455">
        <f>SUM(Ф.4.3.КФК1:Ф.4.3.КФК40!K59)</f>
        <v>0</v>
      </c>
    </row>
    <row r="60" spans="1:11" s="2" customFormat="1" ht="12.75" thickTop="1" thickBot="1" x14ac:dyDescent="0.25">
      <c r="A60" s="470" t="s">
        <v>4344</v>
      </c>
      <c r="B60" s="479">
        <v>3110</v>
      </c>
      <c r="C60" s="479">
        <v>380</v>
      </c>
      <c r="D60" s="455">
        <f>SUM(Ф.4.3.КФК1:Ф.4.3.КФК40!D60)</f>
        <v>0</v>
      </c>
      <c r="E60" s="455">
        <f>SUM(Ф.4.3.КФК1:Ф.4.3.КФК40!E60)</f>
        <v>0</v>
      </c>
      <c r="F60" s="455">
        <f>SUM(Ф.4.3.КФК1:Ф.4.3.КФК40!F60)</f>
        <v>0</v>
      </c>
      <c r="G60" s="455">
        <f>SUM(Ф.4.3.КФК1:Ф.4.3.КФК40!G60)</f>
        <v>0</v>
      </c>
      <c r="H60" s="455">
        <f>SUM(Ф.4.3.КФК1:Ф.4.3.КФК40!H60)</f>
        <v>0</v>
      </c>
      <c r="I60" s="455">
        <f>SUM(Ф.4.3.КФК1:Ф.4.3.КФК40!I60)</f>
        <v>0</v>
      </c>
      <c r="J60" s="455">
        <f>SUM(Ф.4.3.КФК1:Ф.4.3.КФК40!J60)</f>
        <v>0</v>
      </c>
      <c r="K60" s="455">
        <f>SUM(Ф.4.3.КФК1:Ф.4.3.КФК40!K60)</f>
        <v>0</v>
      </c>
    </row>
    <row r="61" spans="1:11" s="2" customFormat="1" ht="12.75" thickTop="1" thickBot="1" x14ac:dyDescent="0.25">
      <c r="A61" s="478" t="s">
        <v>4345</v>
      </c>
      <c r="B61" s="479">
        <v>3120</v>
      </c>
      <c r="C61" s="479">
        <v>390</v>
      </c>
      <c r="D61" s="455">
        <f>SUM(Ф.4.3.КФК1:Ф.4.3.КФК40!D61)</f>
        <v>0</v>
      </c>
      <c r="E61" s="455">
        <f>SUM(Ф.4.3.КФК1:Ф.4.3.КФК40!E61)</f>
        <v>0</v>
      </c>
      <c r="F61" s="455">
        <f>SUM(Ф.4.3.КФК1:Ф.4.3.КФК40!F61)</f>
        <v>0</v>
      </c>
      <c r="G61" s="455">
        <f>SUM(Ф.4.3.КФК1:Ф.4.3.КФК40!G61)</f>
        <v>0</v>
      </c>
      <c r="H61" s="455">
        <f>SUM(Ф.4.3.КФК1:Ф.4.3.КФК40!H61)</f>
        <v>0</v>
      </c>
      <c r="I61" s="455">
        <f>SUM(Ф.4.3.КФК1:Ф.4.3.КФК40!I61)</f>
        <v>0</v>
      </c>
      <c r="J61" s="455">
        <f>SUM(Ф.4.3.КФК1:Ф.4.3.КФК40!J61)</f>
        <v>0</v>
      </c>
      <c r="K61" s="455">
        <f>SUM(Ф.4.3.КФК1:Ф.4.3.КФК40!K61)</f>
        <v>0</v>
      </c>
    </row>
    <row r="62" spans="1:11" s="2" customFormat="1" ht="12.75" thickTop="1" thickBot="1" x14ac:dyDescent="0.25">
      <c r="A62" s="476" t="s">
        <v>1726</v>
      </c>
      <c r="B62" s="456">
        <v>3121</v>
      </c>
      <c r="C62" s="456">
        <v>400</v>
      </c>
      <c r="D62" s="455">
        <f>SUM(Ф.4.3.КФК1:Ф.4.3.КФК40!D62)</f>
        <v>0</v>
      </c>
      <c r="E62" s="455">
        <f>SUM(Ф.4.3.КФК1:Ф.4.3.КФК40!E62)</f>
        <v>0</v>
      </c>
      <c r="F62" s="455">
        <f>SUM(Ф.4.3.КФК1:Ф.4.3.КФК40!F62)</f>
        <v>0</v>
      </c>
      <c r="G62" s="455">
        <f>SUM(Ф.4.3.КФК1:Ф.4.3.КФК40!G62)</f>
        <v>0</v>
      </c>
      <c r="H62" s="455">
        <f>SUM(Ф.4.3.КФК1:Ф.4.3.КФК40!H62)</f>
        <v>0</v>
      </c>
      <c r="I62" s="455">
        <f>SUM(Ф.4.3.КФК1:Ф.4.3.КФК40!I62)</f>
        <v>0</v>
      </c>
      <c r="J62" s="455">
        <f>SUM(Ф.4.3.КФК1:Ф.4.3.КФК40!J62)</f>
        <v>0</v>
      </c>
      <c r="K62" s="455">
        <f>SUM(Ф.4.3.КФК1:Ф.4.3.КФК40!K62)</f>
        <v>0</v>
      </c>
    </row>
    <row r="63" spans="1:11" s="2" customFormat="1" ht="12.75" thickTop="1" thickBot="1" x14ac:dyDescent="0.25">
      <c r="A63" s="476" t="s">
        <v>1727</v>
      </c>
      <c r="B63" s="456">
        <v>3122</v>
      </c>
      <c r="C63" s="456">
        <v>410</v>
      </c>
      <c r="D63" s="455">
        <f>SUM(Ф.4.3.КФК1:Ф.4.3.КФК40!D63)</f>
        <v>0</v>
      </c>
      <c r="E63" s="455">
        <f>SUM(Ф.4.3.КФК1:Ф.4.3.КФК40!E63)</f>
        <v>0</v>
      </c>
      <c r="F63" s="455">
        <f>SUM(Ф.4.3.КФК1:Ф.4.3.КФК40!F63)</f>
        <v>0</v>
      </c>
      <c r="G63" s="455">
        <f>SUM(Ф.4.3.КФК1:Ф.4.3.КФК40!G63)</f>
        <v>0</v>
      </c>
      <c r="H63" s="455">
        <f>SUM(Ф.4.3.КФК1:Ф.4.3.КФК40!H63)</f>
        <v>0</v>
      </c>
      <c r="I63" s="455">
        <f>SUM(Ф.4.3.КФК1:Ф.4.3.КФК40!I63)</f>
        <v>0</v>
      </c>
      <c r="J63" s="455">
        <f>SUM(Ф.4.3.КФК1:Ф.4.3.КФК40!J63)</f>
        <v>0</v>
      </c>
      <c r="K63" s="455">
        <f>SUM(Ф.4.3.КФК1:Ф.4.3.КФК40!K63)</f>
        <v>0</v>
      </c>
    </row>
    <row r="64" spans="1:11" s="2" customFormat="1" ht="12.75" thickTop="1" thickBot="1" x14ac:dyDescent="0.25">
      <c r="A64" s="458" t="s">
        <v>4346</v>
      </c>
      <c r="B64" s="479">
        <v>3130</v>
      </c>
      <c r="C64" s="479">
        <v>420</v>
      </c>
      <c r="D64" s="455">
        <f>SUM(Ф.4.3.КФК1:Ф.4.3.КФК40!D64)</f>
        <v>0</v>
      </c>
      <c r="E64" s="455">
        <f>SUM(Ф.4.3.КФК1:Ф.4.3.КФК40!E64)</f>
        <v>0</v>
      </c>
      <c r="F64" s="455">
        <f>SUM(Ф.4.3.КФК1:Ф.4.3.КФК40!F64)</f>
        <v>0</v>
      </c>
      <c r="G64" s="455">
        <f>SUM(Ф.4.3.КФК1:Ф.4.3.КФК40!G64)</f>
        <v>0</v>
      </c>
      <c r="H64" s="455">
        <f>SUM(Ф.4.3.КФК1:Ф.4.3.КФК40!H64)</f>
        <v>0</v>
      </c>
      <c r="I64" s="455">
        <f>SUM(Ф.4.3.КФК1:Ф.4.3.КФК40!I64)</f>
        <v>0</v>
      </c>
      <c r="J64" s="455">
        <f>SUM(Ф.4.3.КФК1:Ф.4.3.КФК40!J64)</f>
        <v>0</v>
      </c>
      <c r="K64" s="455">
        <f>SUM(Ф.4.3.КФК1:Ф.4.3.КФК40!K64)</f>
        <v>0</v>
      </c>
    </row>
    <row r="65" spans="1:11" s="2" customFormat="1" ht="12.75" thickTop="1" thickBot="1" x14ac:dyDescent="0.25">
      <c r="A65" s="476" t="s">
        <v>1728</v>
      </c>
      <c r="B65" s="456">
        <v>3131</v>
      </c>
      <c r="C65" s="456">
        <v>430</v>
      </c>
      <c r="D65" s="455">
        <f>SUM(Ф.4.3.КФК1:Ф.4.3.КФК40!D65)</f>
        <v>0</v>
      </c>
      <c r="E65" s="455">
        <f>SUM(Ф.4.3.КФК1:Ф.4.3.КФК40!E65)</f>
        <v>0</v>
      </c>
      <c r="F65" s="455">
        <f>SUM(Ф.4.3.КФК1:Ф.4.3.КФК40!F65)</f>
        <v>0</v>
      </c>
      <c r="G65" s="455">
        <f>SUM(Ф.4.3.КФК1:Ф.4.3.КФК40!G65)</f>
        <v>0</v>
      </c>
      <c r="H65" s="455">
        <f>SUM(Ф.4.3.КФК1:Ф.4.3.КФК40!H65)</f>
        <v>0</v>
      </c>
      <c r="I65" s="455">
        <f>SUM(Ф.4.3.КФК1:Ф.4.3.КФК40!I65)</f>
        <v>0</v>
      </c>
      <c r="J65" s="455">
        <f>SUM(Ф.4.3.КФК1:Ф.4.3.КФК40!J65)</f>
        <v>0</v>
      </c>
      <c r="K65" s="455">
        <f>SUM(Ф.4.3.КФК1:Ф.4.3.КФК40!K65)</f>
        <v>0</v>
      </c>
    </row>
    <row r="66" spans="1:11" s="2" customFormat="1" ht="12.75" thickTop="1" thickBot="1" x14ac:dyDescent="0.25">
      <c r="A66" s="476" t="s">
        <v>4252</v>
      </c>
      <c r="B66" s="456">
        <v>3132</v>
      </c>
      <c r="C66" s="456">
        <v>440</v>
      </c>
      <c r="D66" s="455">
        <f>SUM(Ф.4.3.КФК1:Ф.4.3.КФК40!D66)</f>
        <v>0</v>
      </c>
      <c r="E66" s="455">
        <f>SUM(Ф.4.3.КФК1:Ф.4.3.КФК40!E66)</f>
        <v>0</v>
      </c>
      <c r="F66" s="455">
        <f>SUM(Ф.4.3.КФК1:Ф.4.3.КФК40!F66)</f>
        <v>0</v>
      </c>
      <c r="G66" s="455">
        <f>SUM(Ф.4.3.КФК1:Ф.4.3.КФК40!G66)</f>
        <v>0</v>
      </c>
      <c r="H66" s="455">
        <f>SUM(Ф.4.3.КФК1:Ф.4.3.КФК40!H66)</f>
        <v>0</v>
      </c>
      <c r="I66" s="455">
        <f>SUM(Ф.4.3.КФК1:Ф.4.3.КФК40!I66)</f>
        <v>0</v>
      </c>
      <c r="J66" s="455">
        <f>SUM(Ф.4.3.КФК1:Ф.4.3.КФК40!J66)</f>
        <v>0</v>
      </c>
      <c r="K66" s="455">
        <f>SUM(Ф.4.3.КФК1:Ф.4.3.КФК40!K66)</f>
        <v>0</v>
      </c>
    </row>
    <row r="67" spans="1:11" s="2" customFormat="1" ht="12.75" thickTop="1" thickBot="1" x14ac:dyDescent="0.25">
      <c r="A67" s="458" t="s">
        <v>4253</v>
      </c>
      <c r="B67" s="479">
        <v>3140</v>
      </c>
      <c r="C67" s="479">
        <v>450</v>
      </c>
      <c r="D67" s="455">
        <f>SUM(Ф.4.3.КФК1:Ф.4.3.КФК40!D67)</f>
        <v>94379.63</v>
      </c>
      <c r="E67" s="455">
        <f>SUM(Ф.4.3.КФК1:Ф.4.3.КФК40!E67)</f>
        <v>0</v>
      </c>
      <c r="F67" s="455">
        <f>SUM(Ф.4.3.КФК1:Ф.4.3.КФК40!F67)</f>
        <v>0</v>
      </c>
      <c r="G67" s="455">
        <f>SUM(Ф.4.3.КФК1:Ф.4.3.КФК40!G67)</f>
        <v>0</v>
      </c>
      <c r="H67" s="455">
        <f>SUM(Ф.4.3.КФК1:Ф.4.3.КФК40!H67)</f>
        <v>94118.58</v>
      </c>
      <c r="I67" s="455">
        <f>SUM(Ф.4.3.КФК1:Ф.4.3.КФК40!I67)</f>
        <v>94118.58</v>
      </c>
      <c r="J67" s="455">
        <f>SUM(Ф.4.3.КФК1:Ф.4.3.КФК40!J67)</f>
        <v>29452.94</v>
      </c>
      <c r="K67" s="455">
        <f>SUM(Ф.4.3.КФК1:Ф.4.3.КФК40!K67)</f>
        <v>0</v>
      </c>
    </row>
    <row r="68" spans="1:11" s="2" customFormat="1" ht="13.5" thickTop="1" thickBot="1" x14ac:dyDescent="0.25">
      <c r="A68" s="490" t="s">
        <v>1729</v>
      </c>
      <c r="B68" s="456">
        <v>3141</v>
      </c>
      <c r="C68" s="456">
        <v>460</v>
      </c>
      <c r="D68" s="455">
        <f>SUM(Ф.4.3.КФК1:Ф.4.3.КФК40!D68)</f>
        <v>0</v>
      </c>
      <c r="E68" s="455">
        <f>SUM(Ф.4.3.КФК1:Ф.4.3.КФК40!E68)</f>
        <v>0</v>
      </c>
      <c r="F68" s="455">
        <f>SUM(Ф.4.3.КФК1:Ф.4.3.КФК40!F68)</f>
        <v>0</v>
      </c>
      <c r="G68" s="455">
        <f>SUM(Ф.4.3.КФК1:Ф.4.3.КФК40!G68)</f>
        <v>0</v>
      </c>
      <c r="H68" s="455">
        <f>SUM(Ф.4.3.КФК1:Ф.4.3.КФК40!H68)</f>
        <v>0</v>
      </c>
      <c r="I68" s="455">
        <f>SUM(Ф.4.3.КФК1:Ф.4.3.КФК40!I68)</f>
        <v>0</v>
      </c>
      <c r="J68" s="455">
        <f>SUM(Ф.4.3.КФК1:Ф.4.3.КФК40!J68)</f>
        <v>0</v>
      </c>
      <c r="K68" s="455">
        <f>SUM(Ф.4.3.КФК1:Ф.4.3.КФК40!K68)</f>
        <v>0</v>
      </c>
    </row>
    <row r="69" spans="1:11" s="2" customFormat="1" ht="13.5" thickTop="1" thickBot="1" x14ac:dyDescent="0.25">
      <c r="A69" s="490" t="s">
        <v>1730</v>
      </c>
      <c r="B69" s="456">
        <v>3142</v>
      </c>
      <c r="C69" s="456">
        <v>470</v>
      </c>
      <c r="D69" s="455">
        <f>SUM(Ф.4.3.КФК1:Ф.4.3.КФК40!D69)</f>
        <v>29713.99</v>
      </c>
      <c r="E69" s="455">
        <f>SUM(Ф.4.3.КФК1:Ф.4.3.КФК40!E69)</f>
        <v>0</v>
      </c>
      <c r="F69" s="455">
        <f>SUM(Ф.4.3.КФК1:Ф.4.3.КФК40!F69)</f>
        <v>0</v>
      </c>
      <c r="G69" s="455">
        <f>SUM(Ф.4.3.КФК1:Ф.4.3.КФК40!G69)</f>
        <v>0</v>
      </c>
      <c r="H69" s="455">
        <f>SUM(Ф.4.3.КФК1:Ф.4.3.КФК40!H69)</f>
        <v>29452.94</v>
      </c>
      <c r="I69" s="455">
        <f>SUM(Ф.4.3.КФК1:Ф.4.3.КФК40!I69)</f>
        <v>29452.94</v>
      </c>
      <c r="J69" s="455">
        <f>SUM(Ф.4.3.КФК1:Ф.4.3.КФК40!J69)</f>
        <v>29452.94</v>
      </c>
      <c r="K69" s="455">
        <f>SUM(Ф.4.3.КФК1:Ф.4.3.КФК40!K69)</f>
        <v>0</v>
      </c>
    </row>
    <row r="70" spans="1:11" s="2" customFormat="1" ht="13.5" thickTop="1" thickBot="1" x14ac:dyDescent="0.25">
      <c r="A70" s="490" t="s">
        <v>1731</v>
      </c>
      <c r="B70" s="456">
        <v>3143</v>
      </c>
      <c r="C70" s="456">
        <v>480</v>
      </c>
      <c r="D70" s="455">
        <f>SUM(Ф.4.3.КФК1:Ф.4.3.КФК40!D70)</f>
        <v>64665.64</v>
      </c>
      <c r="E70" s="455">
        <f>SUM(Ф.4.3.КФК1:Ф.4.3.КФК40!E70)</f>
        <v>0</v>
      </c>
      <c r="F70" s="455">
        <f>SUM(Ф.4.3.КФК1:Ф.4.3.КФК40!F70)</f>
        <v>0</v>
      </c>
      <c r="G70" s="455">
        <f>SUM(Ф.4.3.КФК1:Ф.4.3.КФК40!G70)</f>
        <v>0</v>
      </c>
      <c r="H70" s="455">
        <f>SUM(Ф.4.3.КФК1:Ф.4.3.КФК40!H70)</f>
        <v>64665.64</v>
      </c>
      <c r="I70" s="455">
        <f>SUM(Ф.4.3.КФК1:Ф.4.3.КФК40!I70)</f>
        <v>64665.64</v>
      </c>
      <c r="J70" s="455">
        <f>SUM(Ф.4.3.КФК1:Ф.4.3.КФК40!J70)</f>
        <v>0</v>
      </c>
      <c r="K70" s="455">
        <f>SUM(Ф.4.3.КФК1:Ф.4.3.КФК40!K70)</f>
        <v>0</v>
      </c>
    </row>
    <row r="71" spans="1:11" s="2" customFormat="1" ht="12.75" thickTop="1" thickBot="1" x14ac:dyDescent="0.25">
      <c r="A71" s="458" t="s">
        <v>4347</v>
      </c>
      <c r="B71" s="479">
        <v>3150</v>
      </c>
      <c r="C71" s="479">
        <v>490</v>
      </c>
      <c r="D71" s="455">
        <f>SUM(Ф.4.3.КФК1:Ф.4.3.КФК40!D71)</f>
        <v>0</v>
      </c>
      <c r="E71" s="455">
        <f>SUM(Ф.4.3.КФК1:Ф.4.3.КФК40!E71)</f>
        <v>0</v>
      </c>
      <c r="F71" s="455">
        <f>SUM(Ф.4.3.КФК1:Ф.4.3.КФК40!F71)</f>
        <v>0</v>
      </c>
      <c r="G71" s="455">
        <f>SUM(Ф.4.3.КФК1:Ф.4.3.КФК40!G71)</f>
        <v>0</v>
      </c>
      <c r="H71" s="455">
        <f>SUM(Ф.4.3.КФК1:Ф.4.3.КФК40!H71)</f>
        <v>0</v>
      </c>
      <c r="I71" s="455">
        <f>SUM(Ф.4.3.КФК1:Ф.4.3.КФК40!I71)</f>
        <v>0</v>
      </c>
      <c r="J71" s="455">
        <f>SUM(Ф.4.3.КФК1:Ф.4.3.КФК40!J71)</f>
        <v>0</v>
      </c>
      <c r="K71" s="455">
        <f>SUM(Ф.4.3.КФК1:Ф.4.3.КФК40!K71)</f>
        <v>0</v>
      </c>
    </row>
    <row r="72" spans="1:11" s="2" customFormat="1" ht="12.75" thickTop="1" thickBot="1" x14ac:dyDescent="0.25">
      <c r="A72" s="458" t="s">
        <v>1732</v>
      </c>
      <c r="B72" s="479">
        <v>3160</v>
      </c>
      <c r="C72" s="479">
        <v>500</v>
      </c>
      <c r="D72" s="455">
        <f>SUM(Ф.4.3.КФК1:Ф.4.3.КФК40!D72)</f>
        <v>0</v>
      </c>
      <c r="E72" s="455">
        <f>SUM(Ф.4.3.КФК1:Ф.4.3.КФК40!E72)</f>
        <v>0</v>
      </c>
      <c r="F72" s="455">
        <f>SUM(Ф.4.3.КФК1:Ф.4.3.КФК40!F72)</f>
        <v>0</v>
      </c>
      <c r="G72" s="455">
        <f>SUM(Ф.4.3.КФК1:Ф.4.3.КФК40!G72)</f>
        <v>0</v>
      </c>
      <c r="H72" s="455">
        <f>SUM(Ф.4.3.КФК1:Ф.4.3.КФК40!H72)</f>
        <v>0</v>
      </c>
      <c r="I72" s="455">
        <f>SUM(Ф.4.3.КФК1:Ф.4.3.КФК40!I72)</f>
        <v>0</v>
      </c>
      <c r="J72" s="455">
        <f>SUM(Ф.4.3.КФК1:Ф.4.3.КФК40!J72)</f>
        <v>0</v>
      </c>
      <c r="K72" s="455">
        <f>SUM(Ф.4.3.КФК1:Ф.4.3.КФК40!K72)</f>
        <v>0</v>
      </c>
    </row>
    <row r="73" spans="1:11" s="2" customFormat="1" ht="12.75" thickTop="1" thickBot="1" x14ac:dyDescent="0.25">
      <c r="A73" s="457" t="s">
        <v>4348</v>
      </c>
      <c r="B73" s="477">
        <v>3200</v>
      </c>
      <c r="C73" s="477">
        <v>510</v>
      </c>
      <c r="D73" s="455">
        <f>SUM(Ф.4.3.КФК1:Ф.4.3.КФК40!D73)</f>
        <v>0</v>
      </c>
      <c r="E73" s="455">
        <f>SUM(Ф.4.3.КФК1:Ф.4.3.КФК40!E73)</f>
        <v>0</v>
      </c>
      <c r="F73" s="455">
        <f>SUM(Ф.4.3.КФК1:Ф.4.3.КФК40!F73)</f>
        <v>0</v>
      </c>
      <c r="G73" s="455">
        <f>SUM(Ф.4.3.КФК1:Ф.4.3.КФК40!G73)</f>
        <v>0</v>
      </c>
      <c r="H73" s="455">
        <f>SUM(Ф.4.3.КФК1:Ф.4.3.КФК40!H73)</f>
        <v>0</v>
      </c>
      <c r="I73" s="455">
        <f>SUM(Ф.4.3.КФК1:Ф.4.3.КФК40!I73)</f>
        <v>0</v>
      </c>
      <c r="J73" s="455">
        <f>SUM(Ф.4.3.КФК1:Ф.4.3.КФК40!J73)</f>
        <v>0</v>
      </c>
      <c r="K73" s="455">
        <f>SUM(Ф.4.3.КФК1:Ф.4.3.КФК40!K73)</f>
        <v>0</v>
      </c>
    </row>
    <row r="74" spans="1:11" s="2" customFormat="1" ht="12.75" thickTop="1" thickBot="1" x14ac:dyDescent="0.25">
      <c r="A74" s="470" t="s">
        <v>4803</v>
      </c>
      <c r="B74" s="479">
        <v>3210</v>
      </c>
      <c r="C74" s="479">
        <v>520</v>
      </c>
      <c r="D74" s="455">
        <f>SUM(Ф.4.3.КФК1:Ф.4.3.КФК40!D74)</f>
        <v>0</v>
      </c>
      <c r="E74" s="455">
        <f>SUM(Ф.4.3.КФК1:Ф.4.3.КФК40!E74)</f>
        <v>0</v>
      </c>
      <c r="F74" s="455">
        <f>SUM(Ф.4.3.КФК1:Ф.4.3.КФК40!F74)</f>
        <v>0</v>
      </c>
      <c r="G74" s="455">
        <f>SUM(Ф.4.3.КФК1:Ф.4.3.КФК40!G74)</f>
        <v>0</v>
      </c>
      <c r="H74" s="455">
        <f>SUM(Ф.4.3.КФК1:Ф.4.3.КФК40!H74)</f>
        <v>0</v>
      </c>
      <c r="I74" s="455">
        <f>SUM(Ф.4.3.КФК1:Ф.4.3.КФК40!I74)</f>
        <v>0</v>
      </c>
      <c r="J74" s="455">
        <f>SUM(Ф.4.3.КФК1:Ф.4.3.КФК40!J74)</f>
        <v>0</v>
      </c>
      <c r="K74" s="455">
        <f>SUM(Ф.4.3.КФК1:Ф.4.3.КФК40!K74)</f>
        <v>0</v>
      </c>
    </row>
    <row r="75" spans="1:11" s="2" customFormat="1" ht="12.75" thickTop="1" thickBot="1" x14ac:dyDescent="0.25">
      <c r="A75" s="470" t="s">
        <v>4349</v>
      </c>
      <c r="B75" s="479">
        <v>3220</v>
      </c>
      <c r="C75" s="479">
        <v>530</v>
      </c>
      <c r="D75" s="455">
        <f>SUM(Ф.4.3.КФК1:Ф.4.3.КФК40!D75)</f>
        <v>0</v>
      </c>
      <c r="E75" s="455">
        <f>SUM(Ф.4.3.КФК1:Ф.4.3.КФК40!E75)</f>
        <v>0</v>
      </c>
      <c r="F75" s="455">
        <f>SUM(Ф.4.3.КФК1:Ф.4.3.КФК40!F75)</f>
        <v>0</v>
      </c>
      <c r="G75" s="455">
        <f>SUM(Ф.4.3.КФК1:Ф.4.3.КФК40!G75)</f>
        <v>0</v>
      </c>
      <c r="H75" s="455">
        <f>SUM(Ф.4.3.КФК1:Ф.4.3.КФК40!H75)</f>
        <v>0</v>
      </c>
      <c r="I75" s="455">
        <f>SUM(Ф.4.3.КФК1:Ф.4.3.КФК40!I75)</f>
        <v>0</v>
      </c>
      <c r="J75" s="455">
        <f>SUM(Ф.4.3.КФК1:Ф.4.3.КФК40!J75)</f>
        <v>0</v>
      </c>
      <c r="K75" s="455">
        <f>SUM(Ф.4.3.КФК1:Ф.4.3.КФК40!K75)</f>
        <v>0</v>
      </c>
    </row>
    <row r="76" spans="1:11" s="2" customFormat="1" ht="11.25" customHeight="1" thickTop="1" thickBot="1" x14ac:dyDescent="0.25">
      <c r="A76" s="458" t="s">
        <v>1733</v>
      </c>
      <c r="B76" s="479">
        <v>3230</v>
      </c>
      <c r="C76" s="479">
        <v>540</v>
      </c>
      <c r="D76" s="455">
        <f>SUM(Ф.4.3.КФК1:Ф.4.3.КФК40!D76)</f>
        <v>0</v>
      </c>
      <c r="E76" s="455">
        <f>SUM(Ф.4.3.КФК1:Ф.4.3.КФК40!E76)</f>
        <v>0</v>
      </c>
      <c r="F76" s="455">
        <f>SUM(Ф.4.3.КФК1:Ф.4.3.КФК40!F76)</f>
        <v>0</v>
      </c>
      <c r="G76" s="455">
        <f>SUM(Ф.4.3.КФК1:Ф.4.3.КФК40!G76)</f>
        <v>0</v>
      </c>
      <c r="H76" s="455">
        <f>SUM(Ф.4.3.КФК1:Ф.4.3.КФК40!H76)</f>
        <v>0</v>
      </c>
      <c r="I76" s="455">
        <f>SUM(Ф.4.3.КФК1:Ф.4.3.КФК40!I76)</f>
        <v>0</v>
      </c>
      <c r="J76" s="455">
        <f>SUM(Ф.4.3.КФК1:Ф.4.3.КФК40!J76)</f>
        <v>0</v>
      </c>
      <c r="K76" s="455">
        <f>SUM(Ф.4.3.КФК1:Ф.4.3.КФК40!K76)</f>
        <v>0</v>
      </c>
    </row>
    <row r="77" spans="1:11" s="2" customFormat="1" ht="12.75" thickTop="1" thickBot="1" x14ac:dyDescent="0.25">
      <c r="A77" s="470" t="s">
        <v>4350</v>
      </c>
      <c r="B77" s="479">
        <v>3240</v>
      </c>
      <c r="C77" s="479">
        <v>550</v>
      </c>
      <c r="D77" s="455">
        <f>SUM(Ф.4.3.КФК1:Ф.4.3.КФК40!D77)</f>
        <v>0</v>
      </c>
      <c r="E77" s="455">
        <f>SUM(Ф.4.3.КФК1:Ф.4.3.КФК40!E77)</f>
        <v>0</v>
      </c>
      <c r="F77" s="455">
        <f>SUM(Ф.4.3.КФК1:Ф.4.3.КФК40!F77)</f>
        <v>0</v>
      </c>
      <c r="G77" s="455">
        <f>SUM(Ф.4.3.КФК1:Ф.4.3.КФК40!G77)</f>
        <v>0</v>
      </c>
      <c r="H77" s="455">
        <f>SUM(Ф.4.3.КФК1:Ф.4.3.КФК40!H77)</f>
        <v>0</v>
      </c>
      <c r="I77" s="455">
        <f>SUM(Ф.4.3.КФК1:Ф.4.3.КФК40!I77)</f>
        <v>0</v>
      </c>
      <c r="J77" s="455">
        <f>SUM(Ф.4.3.КФК1:Ф.4.3.КФК40!J77)</f>
        <v>0</v>
      </c>
      <c r="K77" s="455">
        <f>SUM(Ф.4.3.КФК1:Ф.4.3.КФК40!K77)</f>
        <v>0</v>
      </c>
    </row>
    <row r="78" spans="1:11" s="2" customFormat="1" ht="12.75" thickTop="1" thickBot="1" x14ac:dyDescent="0.25">
      <c r="A78" s="477" t="s">
        <v>4207</v>
      </c>
      <c r="B78" s="477">
        <v>4100</v>
      </c>
      <c r="C78" s="477">
        <v>560</v>
      </c>
      <c r="D78" s="455">
        <f>SUM(Ф.4.3.КФК1:Ф.4.3.КФК40!D78)</f>
        <v>0</v>
      </c>
      <c r="E78" s="455">
        <f>SUM(Ф.4.3.КФК1:Ф.4.3.КФК40!E78)</f>
        <v>0</v>
      </c>
      <c r="F78" s="455">
        <f>SUM(Ф.4.3.КФК1:Ф.4.3.КФК40!F78)</f>
        <v>0</v>
      </c>
      <c r="G78" s="455">
        <f>SUM(Ф.4.3.КФК1:Ф.4.3.КФК40!G78)</f>
        <v>0</v>
      </c>
      <c r="H78" s="455">
        <f>SUM(Ф.4.3.КФК1:Ф.4.3.КФК40!H78)</f>
        <v>0</v>
      </c>
      <c r="I78" s="455">
        <f>SUM(Ф.4.3.КФК1:Ф.4.3.КФК40!I78)</f>
        <v>0</v>
      </c>
      <c r="J78" s="455">
        <f>SUM(Ф.4.3.КФК1:Ф.4.3.КФК40!J78)</f>
        <v>0</v>
      </c>
      <c r="K78" s="455">
        <f>SUM(Ф.4.3.КФК1:Ф.4.3.КФК40!K78)</f>
        <v>0</v>
      </c>
    </row>
    <row r="79" spans="1:11" s="2" customFormat="1" ht="12.75" thickTop="1" thickBot="1" x14ac:dyDescent="0.25">
      <c r="A79" s="458" t="s">
        <v>4353</v>
      </c>
      <c r="B79" s="479">
        <v>4110</v>
      </c>
      <c r="C79" s="479">
        <v>570</v>
      </c>
      <c r="D79" s="455">
        <f>SUM(Ф.4.3.КФК1:Ф.4.3.КФК40!D79)</f>
        <v>0</v>
      </c>
      <c r="E79" s="455">
        <f>SUM(Ф.4.3.КФК1:Ф.4.3.КФК40!E79)</f>
        <v>0</v>
      </c>
      <c r="F79" s="455">
        <f>SUM(Ф.4.3.КФК1:Ф.4.3.КФК40!F79)</f>
        <v>0</v>
      </c>
      <c r="G79" s="455">
        <f>SUM(Ф.4.3.КФК1:Ф.4.3.КФК40!G79)</f>
        <v>0</v>
      </c>
      <c r="H79" s="455">
        <f>SUM(Ф.4.3.КФК1:Ф.4.3.КФК40!H79)</f>
        <v>0</v>
      </c>
      <c r="I79" s="455">
        <f>SUM(Ф.4.3.КФК1:Ф.4.3.КФК40!I79)</f>
        <v>0</v>
      </c>
      <c r="J79" s="455">
        <f>SUM(Ф.4.3.КФК1:Ф.4.3.КФК40!J79)</f>
        <v>0</v>
      </c>
      <c r="K79" s="455">
        <f>SUM(Ф.4.3.КФК1:Ф.4.3.КФК40!K79)</f>
        <v>0</v>
      </c>
    </row>
    <row r="80" spans="1:11" s="2" customFormat="1" ht="12.75" thickTop="1" thickBot="1" x14ac:dyDescent="0.25">
      <c r="A80" s="476" t="s">
        <v>4354</v>
      </c>
      <c r="B80" s="456">
        <v>4111</v>
      </c>
      <c r="C80" s="456">
        <v>580</v>
      </c>
      <c r="D80" s="455">
        <f>SUM(Ф.4.3.КФК1:Ф.4.3.КФК40!D80)</f>
        <v>0</v>
      </c>
      <c r="E80" s="455">
        <f>SUM(Ф.4.3.КФК1:Ф.4.3.КФК40!E80)</f>
        <v>0</v>
      </c>
      <c r="F80" s="455">
        <f>SUM(Ф.4.3.КФК1:Ф.4.3.КФК40!F80)</f>
        <v>0</v>
      </c>
      <c r="G80" s="455">
        <f>SUM(Ф.4.3.КФК1:Ф.4.3.КФК40!G80)</f>
        <v>0</v>
      </c>
      <c r="H80" s="455">
        <f>SUM(Ф.4.3.КФК1:Ф.4.3.КФК40!H80)</f>
        <v>0</v>
      </c>
      <c r="I80" s="455">
        <f>SUM(Ф.4.3.КФК1:Ф.4.3.КФК40!I80)</f>
        <v>0</v>
      </c>
      <c r="J80" s="455">
        <f>SUM(Ф.4.3.КФК1:Ф.4.3.КФК40!J80)</f>
        <v>0</v>
      </c>
      <c r="K80" s="455">
        <f>SUM(Ф.4.3.КФК1:Ф.4.3.КФК40!K80)</f>
        <v>0</v>
      </c>
    </row>
    <row r="81" spans="1:11" s="2" customFormat="1" ht="12.75" thickTop="1" thickBot="1" x14ac:dyDescent="0.25">
      <c r="A81" s="476" t="s">
        <v>4355</v>
      </c>
      <c r="B81" s="456">
        <v>4112</v>
      </c>
      <c r="C81" s="456">
        <v>590</v>
      </c>
      <c r="D81" s="455">
        <f>SUM(Ф.4.3.КФК1:Ф.4.3.КФК40!D81)</f>
        <v>0</v>
      </c>
      <c r="E81" s="455">
        <f>SUM(Ф.4.3.КФК1:Ф.4.3.КФК40!E81)</f>
        <v>0</v>
      </c>
      <c r="F81" s="455">
        <f>SUM(Ф.4.3.КФК1:Ф.4.3.КФК40!F81)</f>
        <v>0</v>
      </c>
      <c r="G81" s="455">
        <f>SUM(Ф.4.3.КФК1:Ф.4.3.КФК40!G81)</f>
        <v>0</v>
      </c>
      <c r="H81" s="455">
        <f>SUM(Ф.4.3.КФК1:Ф.4.3.КФК40!H81)</f>
        <v>0</v>
      </c>
      <c r="I81" s="455">
        <f>SUM(Ф.4.3.КФК1:Ф.4.3.КФК40!I81)</f>
        <v>0</v>
      </c>
      <c r="J81" s="455">
        <f>SUM(Ф.4.3.КФК1:Ф.4.3.КФК40!J81)</f>
        <v>0</v>
      </c>
      <c r="K81" s="455">
        <f>SUM(Ф.4.3.КФК1:Ф.4.3.КФК40!K81)</f>
        <v>0</v>
      </c>
    </row>
    <row r="82" spans="1:11" s="2" customFormat="1" ht="14.25" thickTop="1" thickBot="1" x14ac:dyDescent="0.25">
      <c r="A82" s="493" t="s">
        <v>4208</v>
      </c>
      <c r="B82" s="456">
        <v>4113</v>
      </c>
      <c r="C82" s="456">
        <v>600</v>
      </c>
      <c r="D82" s="455">
        <f>SUM(Ф.4.3.КФК1:Ф.4.3.КФК40!D82)</f>
        <v>0</v>
      </c>
      <c r="E82" s="455">
        <f>SUM(Ф.4.3.КФК1:Ф.4.3.КФК40!E82)</f>
        <v>0</v>
      </c>
      <c r="F82" s="455">
        <f>SUM(Ф.4.3.КФК1:Ф.4.3.КФК40!F82)</f>
        <v>0</v>
      </c>
      <c r="G82" s="455">
        <f>SUM(Ф.4.3.КФК1:Ф.4.3.КФК40!G82)</f>
        <v>0</v>
      </c>
      <c r="H82" s="455">
        <f>SUM(Ф.4.3.КФК1:Ф.4.3.КФК40!H82)</f>
        <v>0</v>
      </c>
      <c r="I82" s="455">
        <f>SUM(Ф.4.3.КФК1:Ф.4.3.КФК40!I82)</f>
        <v>0</v>
      </c>
      <c r="J82" s="455">
        <f>SUM(Ф.4.3.КФК1:Ф.4.3.КФК40!J82)</f>
        <v>0</v>
      </c>
      <c r="K82" s="455">
        <f>SUM(Ф.4.3.КФК1:Ф.4.3.КФК40!K82)</f>
        <v>0</v>
      </c>
    </row>
    <row r="83" spans="1:11" s="2" customFormat="1" ht="12.75" thickTop="1" thickBot="1" x14ac:dyDescent="0.25">
      <c r="A83" s="477" t="s">
        <v>4248</v>
      </c>
      <c r="B83" s="477">
        <v>4200</v>
      </c>
      <c r="C83" s="477">
        <v>610</v>
      </c>
      <c r="D83" s="455">
        <f>SUM(Ф.4.3.КФК1:Ф.4.3.КФК40!D83)</f>
        <v>0</v>
      </c>
      <c r="E83" s="455">
        <f>SUM(Ф.4.3.КФК1:Ф.4.3.КФК40!E83)</f>
        <v>0</v>
      </c>
      <c r="F83" s="455">
        <f>SUM(Ф.4.3.КФК1:Ф.4.3.КФК40!F83)</f>
        <v>0</v>
      </c>
      <c r="G83" s="455">
        <f>SUM(Ф.4.3.КФК1:Ф.4.3.КФК40!G83)</f>
        <v>0</v>
      </c>
      <c r="H83" s="455">
        <f>SUM(Ф.4.3.КФК1:Ф.4.3.КФК40!H83)</f>
        <v>0</v>
      </c>
      <c r="I83" s="455">
        <f>SUM(Ф.4.3.КФК1:Ф.4.3.КФК40!I83)</f>
        <v>0</v>
      </c>
      <c r="J83" s="455">
        <f>SUM(Ф.4.3.КФК1:Ф.4.3.КФК40!J83)</f>
        <v>0</v>
      </c>
      <c r="K83" s="455">
        <f>SUM(Ф.4.3.КФК1:Ф.4.3.КФК40!K83)</f>
        <v>0</v>
      </c>
    </row>
    <row r="84" spans="1:11" s="2" customFormat="1" ht="12.75" thickTop="1" thickBot="1" x14ac:dyDescent="0.25">
      <c r="A84" s="458" t="s">
        <v>4356</v>
      </c>
      <c r="B84" s="479">
        <v>4210</v>
      </c>
      <c r="C84" s="479">
        <v>620</v>
      </c>
      <c r="D84" s="455">
        <f>SUM(Ф.4.3.КФК1:Ф.4.3.КФК40!D84)</f>
        <v>0</v>
      </c>
      <c r="E84" s="455">
        <f>SUM(Ф.4.3.КФК1:Ф.4.3.КФК40!E84)</f>
        <v>0</v>
      </c>
      <c r="F84" s="455">
        <f>SUM(Ф.4.3.КФК1:Ф.4.3.КФК40!F84)</f>
        <v>0</v>
      </c>
      <c r="G84" s="455">
        <f>SUM(Ф.4.3.КФК1:Ф.4.3.КФК40!G84)</f>
        <v>0</v>
      </c>
      <c r="H84" s="455">
        <f>SUM(Ф.4.3.КФК1:Ф.4.3.КФК40!H84)</f>
        <v>0</v>
      </c>
      <c r="I84" s="455">
        <f>SUM(Ф.4.3.КФК1:Ф.4.3.КФК40!I84)</f>
        <v>0</v>
      </c>
      <c r="J84" s="455">
        <f>SUM(Ф.4.3.КФК1:Ф.4.3.КФК40!J84)</f>
        <v>0</v>
      </c>
      <c r="K84" s="455">
        <f>SUM(Ф.4.3.КФК1:Ф.4.3.КФК40!K84)</f>
        <v>0</v>
      </c>
    </row>
    <row r="85" spans="1:11" s="2" customFormat="1" ht="12.75" thickTop="1" thickBot="1" x14ac:dyDescent="0.25">
      <c r="A85" s="476" t="s">
        <v>4357</v>
      </c>
      <c r="B85" s="456">
        <v>5000</v>
      </c>
      <c r="C85" s="456">
        <v>630</v>
      </c>
      <c r="D85" s="487" t="s">
        <v>4213</v>
      </c>
      <c r="E85" s="455">
        <f>SUM(Ф.4.3.КФК1:Ф.4.3.КФК40!E85)</f>
        <v>94379.63</v>
      </c>
      <c r="F85" s="494" t="s">
        <v>4213</v>
      </c>
      <c r="G85" s="494" t="s">
        <v>4213</v>
      </c>
      <c r="H85" s="494" t="s">
        <v>4213</v>
      </c>
      <c r="I85" s="494" t="s">
        <v>4213</v>
      </c>
      <c r="J85" s="494" t="s">
        <v>4213</v>
      </c>
      <c r="K85" s="494" t="s">
        <v>4213</v>
      </c>
    </row>
    <row r="86" spans="1:11" s="2" customFormat="1" ht="12.75" hidden="1" thickTop="1" thickBot="1" x14ac:dyDescent="0.25">
      <c r="A86" s="88"/>
      <c r="B86" s="131"/>
      <c r="C86" s="182"/>
      <c r="D86" s="386"/>
      <c r="E86" s="455">
        <f>SUM(Ф.4.3.КФК1:Ф.4.3.КФК40!E86)</f>
        <v>0</v>
      </c>
      <c r="F86" s="386"/>
      <c r="G86" s="386"/>
      <c r="H86" s="386"/>
      <c r="I86" s="386"/>
      <c r="J86" s="386"/>
      <c r="K86" s="386"/>
    </row>
    <row r="87" spans="1:11" s="2" customFormat="1" ht="12.75" hidden="1" thickTop="1" thickBot="1" x14ac:dyDescent="0.25">
      <c r="A87" s="81"/>
      <c r="B87" s="82"/>
      <c r="C87" s="14"/>
      <c r="D87" s="386"/>
      <c r="E87" s="455">
        <f>SUM(Ф.4.3.КФК1:Ф.4.3.КФК40!E87)</f>
        <v>0</v>
      </c>
      <c r="F87" s="386"/>
      <c r="G87" s="386"/>
      <c r="H87" s="386"/>
      <c r="I87" s="386"/>
      <c r="J87" s="386"/>
      <c r="K87" s="386"/>
    </row>
    <row r="88" spans="1:11" s="2" customFormat="1" ht="12.75" hidden="1" thickTop="1" thickBot="1" x14ac:dyDescent="0.25">
      <c r="A88" s="81"/>
      <c r="B88" s="82"/>
      <c r="C88" s="14"/>
      <c r="D88" s="386"/>
      <c r="E88" s="455">
        <f>SUM(Ф.4.3.КФК1:Ф.4.3.КФК40!E88)</f>
        <v>0</v>
      </c>
      <c r="F88" s="386"/>
      <c r="G88" s="386"/>
      <c r="H88" s="386"/>
      <c r="I88" s="386"/>
      <c r="J88" s="386"/>
      <c r="K88" s="386"/>
    </row>
    <row r="89" spans="1:11" s="2" customFormat="1" ht="12.75" hidden="1" thickTop="1" thickBot="1" x14ac:dyDescent="0.25">
      <c r="A89" s="81"/>
      <c r="B89" s="82"/>
      <c r="C89" s="14"/>
      <c r="D89" s="386"/>
      <c r="E89" s="455">
        <f>SUM(Ф.4.3.КФК1:Ф.4.3.КФК40!E89)</f>
        <v>0</v>
      </c>
      <c r="F89" s="386"/>
      <c r="G89" s="386"/>
      <c r="H89" s="386"/>
      <c r="I89" s="386"/>
      <c r="J89" s="386"/>
      <c r="K89" s="386"/>
    </row>
    <row r="90" spans="1:11" s="2" customFormat="1" ht="13.5" hidden="1" thickTop="1" thickBot="1" x14ac:dyDescent="0.25">
      <c r="A90" s="86"/>
      <c r="B90" s="87"/>
      <c r="C90" s="14"/>
      <c r="D90" s="386"/>
      <c r="E90" s="455">
        <f>SUM(Ф.4.3.КФК1:Ф.4.3.КФК40!E90)</f>
        <v>0</v>
      </c>
      <c r="F90" s="386"/>
      <c r="G90" s="386"/>
      <c r="H90" s="386"/>
      <c r="I90" s="386"/>
      <c r="J90" s="386"/>
      <c r="K90" s="386"/>
    </row>
    <row r="91" spans="1:11" s="2" customFormat="1" ht="12.75" hidden="1" thickTop="1" thickBot="1" x14ac:dyDescent="0.25">
      <c r="A91" s="88"/>
      <c r="B91" s="89"/>
      <c r="C91" s="14"/>
      <c r="D91" s="386"/>
      <c r="E91" s="455">
        <f>SUM(Ф.4.3.КФК1:Ф.4.3.КФК40!E91)</f>
        <v>0</v>
      </c>
      <c r="F91" s="386"/>
      <c r="G91" s="386"/>
      <c r="H91" s="386"/>
      <c r="I91" s="386"/>
      <c r="J91" s="386"/>
      <c r="K91" s="386"/>
    </row>
    <row r="92" spans="1:11" s="2" customFormat="1" ht="12.75" hidden="1" thickTop="1" thickBot="1" x14ac:dyDescent="0.25">
      <c r="A92" s="88"/>
      <c r="B92" s="89"/>
      <c r="C92" s="14"/>
      <c r="D92" s="386"/>
      <c r="E92" s="455">
        <f>SUM(Ф.4.3.КФК1:Ф.4.3.КФК40!E92)</f>
        <v>0</v>
      </c>
      <c r="F92" s="386"/>
      <c r="G92" s="386"/>
      <c r="H92" s="386"/>
      <c r="I92" s="386"/>
      <c r="J92" s="386"/>
      <c r="K92" s="386"/>
    </row>
    <row r="93" spans="1:11" s="2" customFormat="1" ht="12.75" hidden="1" thickTop="1" thickBot="1" x14ac:dyDescent="0.25">
      <c r="A93" s="84"/>
      <c r="B93" s="85"/>
      <c r="C93" s="14"/>
      <c r="D93" s="386"/>
      <c r="E93" s="455">
        <f>SUM(Ф.4.3.КФК1:Ф.4.3.КФК40!E93)</f>
        <v>0</v>
      </c>
      <c r="F93" s="386"/>
      <c r="G93" s="386"/>
      <c r="H93" s="386"/>
      <c r="I93" s="386"/>
      <c r="J93" s="386"/>
      <c r="K93" s="386"/>
    </row>
    <row r="94" spans="1:11" s="2" customFormat="1" ht="12" thickTop="1" x14ac:dyDescent="0.2">
      <c r="A94" s="181" t="s">
        <v>4584</v>
      </c>
      <c r="B94" s="31"/>
      <c r="C94" s="32"/>
      <c r="D94" s="29"/>
      <c r="E94" s="111"/>
      <c r="F94" s="29"/>
      <c r="G94" s="29"/>
      <c r="H94" s="29"/>
      <c r="I94" s="29"/>
      <c r="J94" s="29"/>
      <c r="K94" s="29"/>
    </row>
    <row r="95" spans="1:11" s="2" customFormat="1" ht="3" customHeight="1" x14ac:dyDescent="0.2">
      <c r="A95" s="30"/>
      <c r="B95" s="31"/>
      <c r="C95" s="32"/>
      <c r="D95" s="29"/>
      <c r="E95" s="111"/>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A14:B14"/>
    <mergeCell ref="A15:B15"/>
    <mergeCell ref="H1:K3"/>
    <mergeCell ref="A4:K4"/>
    <mergeCell ref="B9:I9"/>
    <mergeCell ref="A5:G5"/>
    <mergeCell ref="A6:K6"/>
    <mergeCell ref="B10:I10"/>
    <mergeCell ref="A12:B12"/>
    <mergeCell ref="A13:B13"/>
    <mergeCell ref="A18:A20"/>
    <mergeCell ref="C18:C20"/>
    <mergeCell ref="B11:I11"/>
    <mergeCell ref="D18:D20"/>
    <mergeCell ref="E18:E20"/>
    <mergeCell ref="E15:K15"/>
    <mergeCell ref="H18:H20"/>
    <mergeCell ref="I18:I20"/>
    <mergeCell ref="F18:F20"/>
    <mergeCell ref="B18:B20"/>
    <mergeCell ref="E14:K14"/>
    <mergeCell ref="E13:K13"/>
    <mergeCell ref="E12:I12"/>
    <mergeCell ref="G18:G20"/>
    <mergeCell ref="J18:J20"/>
    <mergeCell ref="K18:K20"/>
    <mergeCell ref="B100:D100"/>
    <mergeCell ref="F97:H97"/>
    <mergeCell ref="F98:G98"/>
    <mergeCell ref="F99:H99"/>
    <mergeCell ref="F100:G100"/>
    <mergeCell ref="B97:D97"/>
    <mergeCell ref="B99:D99"/>
    <mergeCell ref="B98:D98"/>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0">
    <pageSetUpPr fitToPage="1"/>
  </sheetPr>
  <dimension ref="A1:N102"/>
  <sheetViews>
    <sheetView topLeftCell="A21" workbookViewId="0">
      <selection activeCell="J63" sqref="J63"/>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t="s">
        <v>3974</v>
      </c>
      <c r="E15" s="908" t="str">
        <f>IF(D15&gt;0,VLOOKUP(D15,ДовидникКФК!A:B,2,FALSE),"")</f>
        <v>Капітальні вкладення</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29713.99</v>
      </c>
      <c r="E22" s="455">
        <f>E26+E29+E32+E33+E37+E44+E45+E85+E53</f>
        <v>29713.99</v>
      </c>
      <c r="F22" s="455">
        <f>F24+F58+F78+F83</f>
        <v>0</v>
      </c>
      <c r="G22" s="455">
        <f>G24+G58+G78+G83</f>
        <v>0</v>
      </c>
      <c r="H22" s="455">
        <f>H24+H58+H78+H83</f>
        <v>29452.94</v>
      </c>
      <c r="I22" s="455">
        <f>I24+I58+I78+I83</f>
        <v>29452.94</v>
      </c>
      <c r="J22" s="455">
        <f>J24+J58+J78+J83</f>
        <v>29452.94</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29713.99</v>
      </c>
      <c r="E58" s="484">
        <f t="shared" si="6"/>
        <v>0</v>
      </c>
      <c r="F58" s="484">
        <f t="shared" si="6"/>
        <v>0</v>
      </c>
      <c r="G58" s="484">
        <f t="shared" si="6"/>
        <v>0</v>
      </c>
      <c r="H58" s="484">
        <f t="shared" si="6"/>
        <v>29452.94</v>
      </c>
      <c r="I58" s="484">
        <f t="shared" si="6"/>
        <v>29452.94</v>
      </c>
      <c r="J58" s="484">
        <f t="shared" si="6"/>
        <v>29452.94</v>
      </c>
      <c r="K58" s="455">
        <f t="shared" si="1"/>
        <v>0</v>
      </c>
    </row>
    <row r="59" spans="1:11" s="2" customFormat="1" ht="12.75" thickTop="1" thickBot="1" x14ac:dyDescent="0.25">
      <c r="A59" s="457" t="s">
        <v>4251</v>
      </c>
      <c r="B59" s="477">
        <v>3100</v>
      </c>
      <c r="C59" s="477">
        <v>370</v>
      </c>
      <c r="D59" s="484">
        <f t="shared" ref="D59:J59" si="7">D60+D61+D64+D67+D71+D72</f>
        <v>29713.99</v>
      </c>
      <c r="E59" s="484">
        <f t="shared" si="7"/>
        <v>0</v>
      </c>
      <c r="F59" s="484">
        <f t="shared" si="7"/>
        <v>0</v>
      </c>
      <c r="G59" s="484">
        <f t="shared" si="7"/>
        <v>0</v>
      </c>
      <c r="H59" s="484">
        <f t="shared" si="7"/>
        <v>29452.94</v>
      </c>
      <c r="I59" s="484">
        <f t="shared" si="7"/>
        <v>29452.94</v>
      </c>
      <c r="J59" s="484">
        <f t="shared" si="7"/>
        <v>29452.94</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29713.99</v>
      </c>
      <c r="E67" s="482">
        <f t="shared" si="10"/>
        <v>0</v>
      </c>
      <c r="F67" s="482">
        <f t="shared" si="10"/>
        <v>0</v>
      </c>
      <c r="G67" s="482">
        <f t="shared" si="10"/>
        <v>0</v>
      </c>
      <c r="H67" s="482">
        <f t="shared" si="10"/>
        <v>29452.94</v>
      </c>
      <c r="I67" s="482">
        <f t="shared" si="10"/>
        <v>29452.94</v>
      </c>
      <c r="J67" s="482">
        <f t="shared" si="10"/>
        <v>29452.94</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29713.99</v>
      </c>
      <c r="E69" s="488">
        <v>0</v>
      </c>
      <c r="F69" s="487">
        <v>0</v>
      </c>
      <c r="G69" s="487">
        <v>0</v>
      </c>
      <c r="H69" s="487">
        <v>29452.94</v>
      </c>
      <c r="I69" s="487">
        <v>29452.94</v>
      </c>
      <c r="J69" s="487">
        <v>29452.94</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SUM(D74:D77)</f>
        <v>0</v>
      </c>
      <c r="E73" s="484">
        <f t="shared" ref="E73:J73" si="11">SUM(E74:E77)</f>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29713.99</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106"/>
      <c r="E87" s="116"/>
      <c r="F87" s="106"/>
      <c r="G87" s="106"/>
      <c r="H87" s="106"/>
      <c r="I87" s="106"/>
      <c r="J87" s="106"/>
      <c r="K87" s="73"/>
    </row>
    <row r="88" spans="1:11" s="2" customFormat="1" ht="11.25" hidden="1" x14ac:dyDescent="0.2">
      <c r="A88" s="81"/>
      <c r="B88" s="82"/>
      <c r="C88" s="14"/>
      <c r="D88" s="106"/>
      <c r="E88" s="116"/>
      <c r="F88" s="106"/>
      <c r="G88" s="106"/>
      <c r="H88" s="106"/>
      <c r="I88" s="106"/>
      <c r="J88" s="106"/>
      <c r="K88" s="73"/>
    </row>
    <row r="89" spans="1:11" s="2" customFormat="1" ht="11.25" hidden="1" x14ac:dyDescent="0.2">
      <c r="A89" s="81"/>
      <c r="B89" s="82"/>
      <c r="C89" s="14"/>
      <c r="D89" s="106"/>
      <c r="E89" s="116"/>
      <c r="F89" s="106"/>
      <c r="G89" s="106"/>
      <c r="H89" s="106"/>
      <c r="I89" s="106"/>
      <c r="J89" s="106"/>
      <c r="K89" s="7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1">
    <pageSetUpPr fitToPage="1"/>
  </sheetPr>
  <dimension ref="A1:N102"/>
  <sheetViews>
    <sheetView topLeftCell="A26" workbookViewId="0">
      <selection activeCell="I66" sqref="I66"/>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t="s">
        <v>3988</v>
      </c>
      <c r="E15" s="908" t="str">
        <f>IF(D15&gt;0,VLOOKUP(D15,ДовидникКФК!A:B,2,FALSE),"")</f>
        <v>Збереження, розвиток, реконструкція та реставрація  пам'яток   історії та культури</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64665.64</v>
      </c>
      <c r="E22" s="455">
        <f>E26+E29+E32+E33+E37+E44+E45+E85+E53</f>
        <v>64665.64</v>
      </c>
      <c r="F22" s="455">
        <f>F24+F58+F78+F83</f>
        <v>0</v>
      </c>
      <c r="G22" s="455">
        <f>G24+G58+G78+G83</f>
        <v>0</v>
      </c>
      <c r="H22" s="455">
        <f>H24+H58+H78+H83</f>
        <v>64665.64</v>
      </c>
      <c r="I22" s="455">
        <f>I24+I58+I78+I83</f>
        <v>64665.64</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64665.64</v>
      </c>
      <c r="E58" s="484">
        <f t="shared" si="6"/>
        <v>0</v>
      </c>
      <c r="F58" s="484">
        <f t="shared" si="6"/>
        <v>0</v>
      </c>
      <c r="G58" s="484">
        <f t="shared" si="6"/>
        <v>0</v>
      </c>
      <c r="H58" s="484">
        <f t="shared" si="6"/>
        <v>64665.64</v>
      </c>
      <c r="I58" s="484">
        <f t="shared" si="6"/>
        <v>64665.64</v>
      </c>
      <c r="J58" s="484">
        <f t="shared" si="6"/>
        <v>0</v>
      </c>
      <c r="K58" s="455">
        <f t="shared" si="1"/>
        <v>0</v>
      </c>
    </row>
    <row r="59" spans="1:11" s="2" customFormat="1" ht="12.75" thickTop="1" thickBot="1" x14ac:dyDescent="0.25">
      <c r="A59" s="457" t="s">
        <v>4251</v>
      </c>
      <c r="B59" s="477">
        <v>3100</v>
      </c>
      <c r="C59" s="477">
        <v>370</v>
      </c>
      <c r="D59" s="484">
        <f t="shared" ref="D59:J59" si="7">D60+D61+D64+D67+D71+D72</f>
        <v>64665.64</v>
      </c>
      <c r="E59" s="484">
        <f t="shared" si="7"/>
        <v>0</v>
      </c>
      <c r="F59" s="484">
        <f t="shared" si="7"/>
        <v>0</v>
      </c>
      <c r="G59" s="484">
        <f t="shared" si="7"/>
        <v>0</v>
      </c>
      <c r="H59" s="484">
        <f t="shared" si="7"/>
        <v>64665.64</v>
      </c>
      <c r="I59" s="484">
        <f t="shared" si="7"/>
        <v>64665.64</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64665.64</v>
      </c>
      <c r="E67" s="482">
        <f t="shared" si="10"/>
        <v>0</v>
      </c>
      <c r="F67" s="482">
        <f t="shared" si="10"/>
        <v>0</v>
      </c>
      <c r="G67" s="482">
        <f t="shared" si="10"/>
        <v>0</v>
      </c>
      <c r="H67" s="482">
        <f t="shared" si="10"/>
        <v>64665.64</v>
      </c>
      <c r="I67" s="482">
        <f t="shared" si="10"/>
        <v>64665.64</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64665.64</v>
      </c>
      <c r="E70" s="488">
        <v>0</v>
      </c>
      <c r="F70" s="487">
        <v>0</v>
      </c>
      <c r="G70" s="487">
        <v>0</v>
      </c>
      <c r="H70" s="487">
        <v>64665.64</v>
      </c>
      <c r="I70" s="487">
        <v>64665.64</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64665.64</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2">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3">
    <pageSetUpPr fitToPage="1"/>
  </sheetPr>
  <dimension ref="A1:N102"/>
  <sheetViews>
    <sheetView topLeftCell="A19"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4">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5">
    <pageSetUpPr fitToPage="1"/>
  </sheetPr>
  <dimension ref="A1:N102"/>
  <sheetViews>
    <sheetView topLeftCell="A2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6">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0"/>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7">
    <pageSetUpPr fitToPage="1"/>
  </sheetPr>
  <dimension ref="A1:N102"/>
  <sheetViews>
    <sheetView topLeftCell="A1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8">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9">
    <pageSetUpPr fitToPage="1"/>
  </sheetPr>
  <dimension ref="A1:N102"/>
  <sheetViews>
    <sheetView topLeftCell="A8"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0">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1">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2">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3">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94">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106"/>
      <c r="E87" s="116"/>
      <c r="F87" s="106"/>
      <c r="G87" s="106"/>
      <c r="H87" s="106"/>
      <c r="I87" s="106"/>
      <c r="J87" s="106"/>
      <c r="K87" s="23"/>
    </row>
    <row r="88" spans="1:11" s="2" customFormat="1" ht="11.25" hidden="1" x14ac:dyDescent="0.2">
      <c r="A88" s="81"/>
      <c r="B88" s="82"/>
      <c r="C88" s="14"/>
      <c r="D88" s="106"/>
      <c r="E88" s="116"/>
      <c r="F88" s="106"/>
      <c r="G88" s="106"/>
      <c r="H88" s="106"/>
      <c r="I88" s="106"/>
      <c r="J88" s="106"/>
      <c r="K88" s="23"/>
    </row>
    <row r="89" spans="1:11" s="2" customFormat="1" ht="11.25" hidden="1" x14ac:dyDescent="0.2">
      <c r="A89" s="81"/>
      <c r="B89" s="82"/>
      <c r="C89" s="14"/>
      <c r="D89" s="106"/>
      <c r="E89" s="116"/>
      <c r="F89" s="106"/>
      <c r="G89" s="106"/>
      <c r="H89" s="106"/>
      <c r="I89" s="106"/>
      <c r="J89" s="106"/>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H18:H20"/>
    <mergeCell ref="B10:I10"/>
    <mergeCell ref="H1:K3"/>
    <mergeCell ref="A4:K4"/>
    <mergeCell ref="B9:I9"/>
    <mergeCell ref="A5:G5"/>
    <mergeCell ref="A6:K6"/>
    <mergeCell ref="B100:D100"/>
    <mergeCell ref="F100:G100"/>
    <mergeCell ref="B99:D99"/>
    <mergeCell ref="B98:D98"/>
    <mergeCell ref="F98:G98"/>
    <mergeCell ref="F99:H99"/>
    <mergeCell ref="K18:K20"/>
    <mergeCell ref="A14:B14"/>
    <mergeCell ref="B97:D97"/>
    <mergeCell ref="F97:H97"/>
    <mergeCell ref="F18:F20"/>
    <mergeCell ref="B18:B20"/>
    <mergeCell ref="C18:C20"/>
    <mergeCell ref="D18:D20"/>
    <mergeCell ref="E14:K14"/>
    <mergeCell ref="A15:B15"/>
    <mergeCell ref="E15:K15"/>
    <mergeCell ref="J18:J20"/>
    <mergeCell ref="I18:I20"/>
    <mergeCell ref="E18:E20"/>
    <mergeCell ref="A18:A20"/>
    <mergeCell ref="G18:G20"/>
    <mergeCell ref="B11:I11"/>
    <mergeCell ref="A12:B12"/>
    <mergeCell ref="E12:I12"/>
    <mergeCell ref="A13:B13"/>
    <mergeCell ref="E13:K13"/>
  </mergeCells>
  <phoneticPr fontId="0"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4">
    <pageSetUpPr fitToPage="1"/>
  </sheetPr>
  <dimension ref="A1:N102"/>
  <sheetViews>
    <sheetView topLeftCell="A19"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106"/>
      <c r="E87" s="116"/>
      <c r="F87" s="106"/>
      <c r="G87" s="106"/>
      <c r="H87" s="106"/>
      <c r="I87" s="106"/>
      <c r="J87" s="106"/>
      <c r="K87" s="73"/>
    </row>
    <row r="88" spans="1:11" s="2" customFormat="1" ht="11.25" hidden="1" x14ac:dyDescent="0.2">
      <c r="A88" s="81"/>
      <c r="B88" s="82"/>
      <c r="C88" s="14"/>
      <c r="D88" s="106"/>
      <c r="E88" s="116"/>
      <c r="F88" s="106"/>
      <c r="G88" s="106"/>
      <c r="H88" s="106"/>
      <c r="I88" s="106"/>
      <c r="J88" s="106"/>
      <c r="K88" s="73"/>
    </row>
    <row r="89" spans="1:11" s="2" customFormat="1" ht="11.25" hidden="1" x14ac:dyDescent="0.2">
      <c r="A89" s="81"/>
      <c r="B89" s="82"/>
      <c r="C89" s="14"/>
      <c r="D89" s="106"/>
      <c r="E89" s="116"/>
      <c r="F89" s="106"/>
      <c r="G89" s="106"/>
      <c r="H89" s="106"/>
      <c r="I89" s="106"/>
      <c r="J89" s="106"/>
      <c r="K89" s="7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5">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1"/>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6">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7">
    <pageSetUpPr fitToPage="1"/>
  </sheetPr>
  <dimension ref="A1:N102"/>
  <sheetViews>
    <sheetView topLeftCell="A19"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8">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9">
    <pageSetUpPr fitToPage="1"/>
  </sheetPr>
  <dimension ref="A1:N102"/>
  <sheetViews>
    <sheetView topLeftCell="A2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0">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1">
    <pageSetUpPr fitToPage="1"/>
  </sheetPr>
  <dimension ref="A1:N102"/>
  <sheetViews>
    <sheetView topLeftCell="A1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2">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3">
    <pageSetUpPr fitToPage="1"/>
  </sheetPr>
  <dimension ref="A1:N102"/>
  <sheetViews>
    <sheetView topLeftCell="A8"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4">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5">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2"/>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6">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7">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24"/>
      <c r="E87" s="113"/>
      <c r="F87" s="24"/>
      <c r="G87" s="24"/>
      <c r="H87" s="24"/>
      <c r="I87" s="24"/>
      <c r="J87" s="24"/>
      <c r="K87" s="23"/>
    </row>
    <row r="88" spans="1:11" s="2" customFormat="1" ht="11.25" hidden="1" x14ac:dyDescent="0.2">
      <c r="A88" s="81"/>
      <c r="B88" s="82"/>
      <c r="C88" s="14"/>
      <c r="D88" s="24"/>
      <c r="E88" s="113"/>
      <c r="F88" s="24"/>
      <c r="G88" s="24"/>
      <c r="H88" s="24"/>
      <c r="I88" s="24"/>
      <c r="J88" s="24"/>
      <c r="K88" s="23"/>
    </row>
    <row r="89" spans="1:11" s="2" customFormat="1" ht="11.25" hidden="1" x14ac:dyDescent="0.2">
      <c r="A89" s="81"/>
      <c r="B89" s="82"/>
      <c r="C89" s="14"/>
      <c r="D89" s="24"/>
      <c r="E89" s="113"/>
      <c r="F89" s="24"/>
      <c r="G89" s="24"/>
      <c r="H89" s="24"/>
      <c r="I89" s="24"/>
      <c r="J89" s="24"/>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8">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1.25" hidden="1" x14ac:dyDescent="0.2">
      <c r="A87" s="81"/>
      <c r="B87" s="82"/>
      <c r="C87" s="14"/>
      <c r="D87" s="106"/>
      <c r="E87" s="116"/>
      <c r="F87" s="106"/>
      <c r="G87" s="106"/>
      <c r="H87" s="106"/>
      <c r="I87" s="106"/>
      <c r="J87" s="106"/>
      <c r="K87" s="23"/>
    </row>
    <row r="88" spans="1:11" s="2" customFormat="1" ht="11.25" hidden="1" x14ac:dyDescent="0.2">
      <c r="A88" s="81"/>
      <c r="B88" s="82"/>
      <c r="C88" s="14"/>
      <c r="D88" s="106"/>
      <c r="E88" s="116"/>
      <c r="F88" s="106"/>
      <c r="G88" s="106"/>
      <c r="H88" s="106"/>
      <c r="I88" s="106"/>
      <c r="J88" s="106"/>
      <c r="K88" s="23"/>
    </row>
    <row r="89" spans="1:11" s="2" customFormat="1" ht="11.25" hidden="1" x14ac:dyDescent="0.2">
      <c r="A89" s="81"/>
      <c r="B89" s="82"/>
      <c r="C89" s="14"/>
      <c r="D89" s="106"/>
      <c r="E89" s="116"/>
      <c r="F89" s="106"/>
      <c r="G89" s="106"/>
      <c r="H89" s="106"/>
      <c r="I89" s="106"/>
      <c r="J89" s="106"/>
      <c r="K89" s="23"/>
    </row>
    <row r="90" spans="1:11" s="2" customFormat="1" ht="12" hidden="1" x14ac:dyDescent="0.2">
      <c r="A90" s="86"/>
      <c r="B90" s="87"/>
      <c r="C90" s="115"/>
      <c r="D90" s="148"/>
      <c r="E90" s="140"/>
      <c r="F90" s="148"/>
      <c r="G90" s="148"/>
      <c r="H90" s="148"/>
      <c r="I90" s="148"/>
      <c r="J90" s="148"/>
      <c r="K90" s="173"/>
    </row>
    <row r="91" spans="1:11" s="2" customFormat="1" ht="11.25" hidden="1" x14ac:dyDescent="0.2">
      <c r="A91" s="88"/>
      <c r="B91" s="89"/>
      <c r="C91" s="14"/>
      <c r="D91" s="151"/>
      <c r="E91" s="149"/>
      <c r="F91" s="151"/>
      <c r="G91" s="151"/>
      <c r="H91" s="151"/>
      <c r="I91" s="151"/>
      <c r="J91" s="151"/>
      <c r="K91" s="132"/>
    </row>
    <row r="92" spans="1:11" s="2" customFormat="1" ht="11.25" hidden="1" x14ac:dyDescent="0.2">
      <c r="A92" s="88"/>
      <c r="B92" s="89"/>
      <c r="C92" s="14"/>
      <c r="D92" s="151"/>
      <c r="E92" s="149"/>
      <c r="F92" s="151"/>
      <c r="G92" s="151"/>
      <c r="H92" s="151"/>
      <c r="I92" s="151"/>
      <c r="J92" s="151"/>
      <c r="K92" s="132"/>
    </row>
    <row r="93" spans="1:11" s="2" customFormat="1" ht="11.25" hidden="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00:D100"/>
    <mergeCell ref="F100:G100"/>
    <mergeCell ref="K18:K20"/>
    <mergeCell ref="A15:B15"/>
    <mergeCell ref="E15:K15"/>
    <mergeCell ref="A18:A20"/>
    <mergeCell ref="B18:B20"/>
    <mergeCell ref="J18:J20"/>
    <mergeCell ref="I18:I20"/>
    <mergeCell ref="G18:G20"/>
    <mergeCell ref="B11:I11"/>
    <mergeCell ref="A12:B12"/>
    <mergeCell ref="E12:I12"/>
    <mergeCell ref="F97:H97"/>
    <mergeCell ref="A13:B13"/>
    <mergeCell ref="E13:K13"/>
    <mergeCell ref="A14:B14"/>
    <mergeCell ref="E14:K14"/>
    <mergeCell ref="C18:C20"/>
    <mergeCell ref="H18:H20"/>
    <mergeCell ref="E18:E20"/>
    <mergeCell ref="D18:D20"/>
    <mergeCell ref="B99:D99"/>
    <mergeCell ref="F99:H99"/>
    <mergeCell ref="B98:D98"/>
    <mergeCell ref="F98:G98"/>
    <mergeCell ref="F18:F20"/>
    <mergeCell ref="B97:D97"/>
    <mergeCell ref="B9:I9"/>
    <mergeCell ref="B10:I10"/>
    <mergeCell ref="H1:K3"/>
    <mergeCell ref="A4:K4"/>
    <mergeCell ref="A5:G5"/>
    <mergeCell ref="A6:K6"/>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89">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0">
    <pageSetUpPr fitToPage="1"/>
  </sheetPr>
  <dimension ref="A1:N102"/>
  <sheetViews>
    <sheetView topLeftCell="A2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1">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2">
    <pageSetUpPr fitToPage="1"/>
  </sheetPr>
  <dimension ref="A1:N102"/>
  <sheetViews>
    <sheetView topLeftCell="A10"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3">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4">
    <pageSetUpPr fitToPage="1"/>
  </sheetPr>
  <dimension ref="A1:N102"/>
  <sheetViews>
    <sheetView topLeftCell="A61"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5">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3"/>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6">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7">
    <pageSetUpPr fitToPage="1"/>
  </sheetPr>
  <dimension ref="A1:N102"/>
  <sheetViews>
    <sheetView topLeftCell="A65"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8">
    <pageSetUpPr fitToPage="1"/>
  </sheetPr>
  <dimension ref="A1:N102"/>
  <sheetViews>
    <sheetView workbookViewId="0">
      <selection activeCell="E12" sqref="E12:I12"/>
    </sheetView>
  </sheetViews>
  <sheetFormatPr defaultRowHeight="15" x14ac:dyDescent="0.25"/>
  <cols>
    <col min="1" max="1" width="68.42578125" customWidth="1"/>
    <col min="2" max="2" width="5" customWidth="1"/>
    <col min="3" max="3" width="4" customWidth="1"/>
    <col min="4" max="4" width="11.28515625" customWidth="1"/>
    <col min="5" max="5" width="10" customWidth="1"/>
    <col min="6" max="6" width="8.140625" customWidth="1"/>
    <col min="7" max="7" width="8" customWidth="1"/>
    <col min="8" max="8" width="11.85546875" customWidth="1"/>
    <col min="9" max="9" width="11.7109375" customWidth="1"/>
    <col min="10" max="10" width="12" customWidth="1"/>
    <col min="11" max="11" width="9.85546875" customWidth="1"/>
  </cols>
  <sheetData>
    <row r="1" spans="1:14" s="1" customFormat="1" ht="15" customHeight="1" x14ac:dyDescent="0.25">
      <c r="H1" s="887" t="s">
        <v>929</v>
      </c>
      <c r="I1" s="897"/>
      <c r="J1" s="897"/>
      <c r="K1" s="897"/>
    </row>
    <row r="2" spans="1:14" s="1" customFormat="1" x14ac:dyDescent="0.25">
      <c r="G2" s="16"/>
      <c r="H2" s="897"/>
      <c r="I2" s="897"/>
      <c r="J2" s="897"/>
      <c r="K2" s="897"/>
    </row>
    <row r="3" spans="1:14" s="1" customFormat="1" ht="3" hidden="1" customHeight="1" x14ac:dyDescent="0.25">
      <c r="G3" s="16"/>
      <c r="H3" s="897"/>
      <c r="I3" s="897"/>
      <c r="J3" s="897"/>
      <c r="K3" s="897"/>
    </row>
    <row r="4" spans="1:14" s="1" customFormat="1" x14ac:dyDescent="0.25">
      <c r="A4" s="901" t="s">
        <v>4562</v>
      </c>
      <c r="B4" s="901"/>
      <c r="C4" s="901"/>
      <c r="D4" s="901"/>
      <c r="E4" s="901"/>
      <c r="F4" s="901"/>
      <c r="G4" s="901"/>
      <c r="H4" s="901"/>
      <c r="I4" s="901"/>
      <c r="J4" s="901"/>
      <c r="K4" s="901"/>
      <c r="L4" s="15"/>
      <c r="M4" s="15"/>
      <c r="N4" s="15"/>
    </row>
    <row r="5" spans="1:14" s="1" customFormat="1" ht="15" customHeight="1" x14ac:dyDescent="0.25">
      <c r="A5" s="903" t="str">
        <f>IF(ЗАПОЛНИТЬ!$F$7=1,CONCATENATE(шапки!A5),CONCATENATE(шапки!A5,шапки!C5))</f>
        <v xml:space="preserve">про надходження і використання інших надходжень спеціального фонду (форма№ 4-3д, </v>
      </c>
      <c r="B5" s="903"/>
      <c r="C5" s="903"/>
      <c r="D5" s="903"/>
      <c r="E5" s="903"/>
      <c r="F5" s="903"/>
      <c r="G5" s="903"/>
      <c r="H5" s="77" t="str">
        <f>IF(ЗАПОЛНИТЬ!$F$7=1,шапки!C5,шапки!D5)</f>
        <v>№ 4-3м)</v>
      </c>
      <c r="I5" s="76" t="str">
        <f>IF(ЗАПОЛНИТЬ!$F$7=1,шапки!D5,"")</f>
        <v/>
      </c>
      <c r="J5" s="321"/>
      <c r="K5" s="321"/>
      <c r="L5" s="15"/>
      <c r="M5" s="15"/>
      <c r="N5" s="15"/>
    </row>
    <row r="6" spans="1:14" s="1" customFormat="1" ht="13.5" customHeight="1" x14ac:dyDescent="0.25">
      <c r="A6" s="780" t="str">
        <f>CONCATENATE("за ",ЗАПОЛНИТЬ!$B$17," ",ЗАПОЛНИТЬ!$C$17)</f>
        <v xml:space="preserve">за 2015 р. </v>
      </c>
      <c r="B6" s="780"/>
      <c r="C6" s="780"/>
      <c r="D6" s="780"/>
      <c r="E6" s="780"/>
      <c r="F6" s="780"/>
      <c r="G6" s="780"/>
      <c r="H6" s="780"/>
      <c r="I6" s="780"/>
      <c r="J6" s="780"/>
      <c r="K6" s="780"/>
    </row>
    <row r="7" spans="1:14" s="2" customFormat="1" ht="11.25" hidden="1" x14ac:dyDescent="0.2"/>
    <row r="8" spans="1:14" s="2" customFormat="1" ht="9.75" customHeight="1" x14ac:dyDescent="0.2">
      <c r="K8" s="177" t="s">
        <v>4563</v>
      </c>
    </row>
    <row r="9" spans="1:14" s="2" customFormat="1" ht="2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49">
        <f>ЗАПОЛНИТЬ!B14</f>
        <v>4610600000</v>
      </c>
      <c r="L10" s="5"/>
    </row>
    <row r="11" spans="1:14" s="2" customFormat="1" ht="11.25" customHeight="1" x14ac:dyDescent="0.2">
      <c r="A11" s="5" t="str">
        <f>Ф.4.2.КФК15!A11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5"/>
    </row>
    <row r="12" spans="1:14" s="2" customFormat="1" ht="11.25" customHeight="1" x14ac:dyDescent="0.2">
      <c r="A12" s="920" t="s">
        <v>4319</v>
      </c>
      <c r="B12" s="920"/>
      <c r="C12" s="17"/>
      <c r="D12" s="175" t="str">
        <f>ЗАПОЛНИТЬ!H9</f>
        <v>-</v>
      </c>
      <c r="E12" s="919" t="str">
        <f>IF(D12&gt;0,VLOOKUP(D12,'ДовидникКВК(ГОС)'!A:B,2,FALSE),"")</f>
        <v>-</v>
      </c>
      <c r="F12" s="919"/>
      <c r="G12" s="919"/>
      <c r="H12" s="919"/>
      <c r="I12" s="919"/>
      <c r="J12" s="234"/>
      <c r="K12" s="234"/>
      <c r="L12" s="4"/>
    </row>
    <row r="13" spans="1:14" s="2" customFormat="1" ht="21.75" customHeight="1" x14ac:dyDescent="0.2">
      <c r="A13" s="898" t="s">
        <v>4321</v>
      </c>
      <c r="B13" s="898"/>
      <c r="C13" s="17"/>
      <c r="D13" s="363"/>
      <c r="E13" s="902" t="str">
        <f>IF(D13&gt;0,VLOOKUP(D13,ДовидникКПК!B:C,2,FALSE),"")</f>
        <v/>
      </c>
      <c r="F13" s="902"/>
      <c r="G13" s="902"/>
      <c r="H13" s="902"/>
      <c r="I13" s="902"/>
      <c r="J13" s="902"/>
      <c r="K13" s="902"/>
      <c r="L13" s="4"/>
    </row>
    <row r="14" spans="1:14" s="2" customFormat="1" ht="11.25" x14ac:dyDescent="0.2">
      <c r="A14" s="899" t="s">
        <v>1119</v>
      </c>
      <c r="B14" s="899"/>
      <c r="C14" s="19"/>
      <c r="D14" s="137" t="str">
        <f>ЗАПОЛНИТЬ!H10</f>
        <v>03</v>
      </c>
      <c r="E14" s="908" t="str">
        <f>ЗАПОЛНИТЬ!I10</f>
        <v>Державна адміністрація (…виконавчі органи місцевих рад)</v>
      </c>
      <c r="F14" s="908"/>
      <c r="G14" s="908"/>
      <c r="H14" s="908"/>
      <c r="I14" s="908"/>
      <c r="J14" s="908"/>
      <c r="K14" s="908"/>
      <c r="L14" s="6"/>
    </row>
    <row r="15" spans="1:14" s="2" customFormat="1" ht="43.5" customHeight="1" x14ac:dyDescent="0.2">
      <c r="A15" s="899" t="s">
        <v>266</v>
      </c>
      <c r="B15" s="899"/>
      <c r="C15" s="19"/>
      <c r="D15" s="60"/>
      <c r="E15" s="908" t="str">
        <f>IF(D15&gt;0,VLOOKUP(D15,ДовидникКФК!A:B,2,FALSE),"")</f>
        <v/>
      </c>
      <c r="F15" s="908"/>
      <c r="G15" s="908"/>
      <c r="H15" s="908"/>
      <c r="I15" s="908"/>
      <c r="J15" s="908"/>
      <c r="K15" s="908"/>
      <c r="L15" s="6"/>
    </row>
    <row r="16" spans="1:14" s="2" customFormat="1" ht="11.25" x14ac:dyDescent="0.2">
      <c r="A16" s="128" t="s">
        <v>4071</v>
      </c>
    </row>
    <row r="17" spans="1:11" s="2" customFormat="1" ht="12" thickBot="1" x14ac:dyDescent="0.25">
      <c r="A17" s="7" t="s">
        <v>4322</v>
      </c>
    </row>
    <row r="18" spans="1:11" s="2" customFormat="1" ht="17.25" customHeight="1" thickTop="1" thickBot="1" x14ac:dyDescent="0.25">
      <c r="A18" s="795" t="s">
        <v>4324</v>
      </c>
      <c r="B18" s="801" t="s">
        <v>4572</v>
      </c>
      <c r="C18" s="801" t="s">
        <v>4326</v>
      </c>
      <c r="D18" s="801" t="s">
        <v>4583</v>
      </c>
      <c r="E18" s="801" t="s">
        <v>4800</v>
      </c>
      <c r="F18" s="801" t="s">
        <v>4571</v>
      </c>
      <c r="G18" s="801" t="s">
        <v>4376</v>
      </c>
      <c r="H18" s="801" t="s">
        <v>4569</v>
      </c>
      <c r="I18" s="801" t="s">
        <v>3575</v>
      </c>
      <c r="J18" s="801" t="s">
        <v>3576</v>
      </c>
      <c r="K18" s="801" t="s">
        <v>4568</v>
      </c>
    </row>
    <row r="19" spans="1:11" s="2" customFormat="1" ht="12.75" thickTop="1" thickBot="1" x14ac:dyDescent="0.25">
      <c r="A19" s="795"/>
      <c r="B19" s="801"/>
      <c r="C19" s="801"/>
      <c r="D19" s="801"/>
      <c r="E19" s="801"/>
      <c r="F19" s="801"/>
      <c r="G19" s="801"/>
      <c r="H19" s="801"/>
      <c r="I19" s="801"/>
      <c r="J19" s="801"/>
      <c r="K19" s="801"/>
    </row>
    <row r="20" spans="1:11" s="2" customFormat="1" ht="15.75" customHeight="1" thickTop="1" thickBot="1" x14ac:dyDescent="0.25">
      <c r="A20" s="795"/>
      <c r="B20" s="801"/>
      <c r="C20" s="801"/>
      <c r="D20" s="801"/>
      <c r="E20" s="801"/>
      <c r="F20" s="801"/>
      <c r="G20" s="801"/>
      <c r="H20" s="801"/>
      <c r="I20" s="801"/>
      <c r="J20" s="801"/>
      <c r="K20" s="801"/>
    </row>
    <row r="21" spans="1:11" s="2" customFormat="1" ht="12.75" thickTop="1" thickBot="1" x14ac:dyDescent="0.25">
      <c r="A21" s="495">
        <v>1</v>
      </c>
      <c r="B21" s="495">
        <v>2</v>
      </c>
      <c r="C21" s="495">
        <v>3</v>
      </c>
      <c r="D21" s="495">
        <v>4</v>
      </c>
      <c r="E21" s="495">
        <v>5</v>
      </c>
      <c r="F21" s="452">
        <v>6</v>
      </c>
      <c r="G21" s="495">
        <v>7</v>
      </c>
      <c r="H21" s="495">
        <v>8</v>
      </c>
      <c r="I21" s="495">
        <v>9</v>
      </c>
      <c r="J21" s="495">
        <v>10</v>
      </c>
      <c r="K21" s="495">
        <v>11</v>
      </c>
    </row>
    <row r="22" spans="1:11" s="2" customFormat="1" ht="12.75" thickTop="1" thickBot="1" x14ac:dyDescent="0.25">
      <c r="A22" s="453" t="s">
        <v>1699</v>
      </c>
      <c r="B22" s="453" t="s">
        <v>4333</v>
      </c>
      <c r="C22" s="454" t="s">
        <v>4365</v>
      </c>
      <c r="D22" s="455">
        <f>D24+D58+D78+D83</f>
        <v>0</v>
      </c>
      <c r="E22" s="455">
        <f>E26+E29+E32+E33+E37+E44+E45+E85+E53</f>
        <v>0</v>
      </c>
      <c r="F22" s="455">
        <f>F24+F58+F78+F83</f>
        <v>0</v>
      </c>
      <c r="G22" s="455">
        <f>G24+G58+G78+G83</f>
        <v>0</v>
      </c>
      <c r="H22" s="455">
        <f>H24+H58+H78+H83</f>
        <v>0</v>
      </c>
      <c r="I22" s="455">
        <f>I24+I58+I78+I83</f>
        <v>0</v>
      </c>
      <c r="J22" s="455">
        <f>J24+J58+J78+J83</f>
        <v>0</v>
      </c>
      <c r="K22" s="455">
        <f>F22-G22+H22-I22</f>
        <v>0</v>
      </c>
    </row>
    <row r="23" spans="1:11" s="2" customFormat="1" ht="12.75" thickTop="1" thickBot="1" x14ac:dyDescent="0.25">
      <c r="A23" s="451" t="s">
        <v>4726</v>
      </c>
      <c r="B23" s="453"/>
      <c r="C23" s="454"/>
      <c r="D23" s="455"/>
      <c r="E23" s="455"/>
      <c r="F23" s="455"/>
      <c r="G23" s="455"/>
      <c r="H23" s="455"/>
      <c r="I23" s="455"/>
      <c r="J23" s="455"/>
      <c r="K23" s="455"/>
    </row>
    <row r="24" spans="1:11" s="2" customFormat="1" ht="12.75" thickTop="1" thickBot="1" x14ac:dyDescent="0.25">
      <c r="A24" s="456" t="s">
        <v>1735</v>
      </c>
      <c r="B24" s="453">
        <v>2000</v>
      </c>
      <c r="C24" s="454" t="s">
        <v>4366</v>
      </c>
      <c r="D24" s="455">
        <f t="shared" ref="D24:J24" si="0">D25+D30+D46+D49+D53+D57</f>
        <v>0</v>
      </c>
      <c r="E24" s="455">
        <v>0</v>
      </c>
      <c r="F24" s="455">
        <f t="shared" si="0"/>
        <v>0</v>
      </c>
      <c r="G24" s="455">
        <f t="shared" si="0"/>
        <v>0</v>
      </c>
      <c r="H24" s="455">
        <f t="shared" si="0"/>
        <v>0</v>
      </c>
      <c r="I24" s="455">
        <f t="shared" si="0"/>
        <v>0</v>
      </c>
      <c r="J24" s="455">
        <f t="shared" si="0"/>
        <v>0</v>
      </c>
      <c r="K24" s="455">
        <f t="shared" ref="K24:K84" si="1">F24-G24+H24-I24</f>
        <v>0</v>
      </c>
    </row>
    <row r="25" spans="1:11"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J26+J29</f>
        <v>0</v>
      </c>
      <c r="K25" s="455">
        <f t="shared" si="1"/>
        <v>0</v>
      </c>
    </row>
    <row r="26" spans="1:11" s="2" customFormat="1" ht="12.75" thickTop="1" thickBot="1" x14ac:dyDescent="0.25">
      <c r="A26" s="458" t="s">
        <v>1702</v>
      </c>
      <c r="B26" s="459">
        <v>2110</v>
      </c>
      <c r="C26" s="460" t="s">
        <v>4368</v>
      </c>
      <c r="D26" s="461">
        <f t="shared" ref="D26:J26" si="2">SUM(D27:D28)</f>
        <v>0</v>
      </c>
      <c r="E26" s="462">
        <f t="shared" si="2"/>
        <v>0</v>
      </c>
      <c r="F26" s="461">
        <f t="shared" si="2"/>
        <v>0</v>
      </c>
      <c r="G26" s="461">
        <f t="shared" si="2"/>
        <v>0</v>
      </c>
      <c r="H26" s="461">
        <f t="shared" si="2"/>
        <v>0</v>
      </c>
      <c r="I26" s="461">
        <f t="shared" si="2"/>
        <v>0</v>
      </c>
      <c r="J26" s="461">
        <f t="shared" si="2"/>
        <v>0</v>
      </c>
      <c r="K26" s="455">
        <f t="shared" si="1"/>
        <v>0</v>
      </c>
    </row>
    <row r="27" spans="1:11" s="2" customFormat="1" ht="12.75" thickTop="1" thickBot="1" x14ac:dyDescent="0.25">
      <c r="A27" s="464" t="s">
        <v>4335</v>
      </c>
      <c r="B27" s="465">
        <v>2111</v>
      </c>
      <c r="C27" s="466" t="s">
        <v>4369</v>
      </c>
      <c r="D27" s="467">
        <v>0</v>
      </c>
      <c r="E27" s="468">
        <v>0</v>
      </c>
      <c r="F27" s="467">
        <v>0</v>
      </c>
      <c r="G27" s="467">
        <v>0</v>
      </c>
      <c r="H27" s="467">
        <v>0</v>
      </c>
      <c r="I27" s="467">
        <v>0</v>
      </c>
      <c r="J27" s="467">
        <v>0</v>
      </c>
      <c r="K27" s="455">
        <f t="shared" si="1"/>
        <v>0</v>
      </c>
    </row>
    <row r="28" spans="1:11" s="2" customFormat="1" ht="12.75" thickTop="1" thickBot="1" x14ac:dyDescent="0.25">
      <c r="A28" s="464" t="s">
        <v>1703</v>
      </c>
      <c r="B28" s="465">
        <v>2112</v>
      </c>
      <c r="C28" s="466" t="s">
        <v>4370</v>
      </c>
      <c r="D28" s="467">
        <v>0</v>
      </c>
      <c r="E28" s="468">
        <v>0</v>
      </c>
      <c r="F28" s="467">
        <v>0</v>
      </c>
      <c r="G28" s="467">
        <v>0</v>
      </c>
      <c r="H28" s="467">
        <v>0</v>
      </c>
      <c r="I28" s="467">
        <v>0</v>
      </c>
      <c r="J28" s="467">
        <v>0</v>
      </c>
      <c r="K28" s="455">
        <f t="shared" si="1"/>
        <v>0</v>
      </c>
    </row>
    <row r="29" spans="1:11" s="2" customFormat="1" ht="11.25" customHeight="1" thickTop="1" thickBot="1" x14ac:dyDescent="0.25">
      <c r="A29" s="470" t="s">
        <v>1704</v>
      </c>
      <c r="B29" s="459">
        <v>2120</v>
      </c>
      <c r="C29" s="460" t="s">
        <v>4371</v>
      </c>
      <c r="D29" s="462">
        <v>0</v>
      </c>
      <c r="E29" s="462">
        <v>0</v>
      </c>
      <c r="F29" s="462">
        <v>0</v>
      </c>
      <c r="G29" s="462">
        <v>0</v>
      </c>
      <c r="H29" s="462">
        <v>0</v>
      </c>
      <c r="I29" s="462">
        <v>0</v>
      </c>
      <c r="J29" s="462">
        <v>0</v>
      </c>
      <c r="K29" s="455">
        <f t="shared" si="1"/>
        <v>0</v>
      </c>
    </row>
    <row r="30" spans="1:11" s="2" customFormat="1" ht="12.75"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72">
        <f>SUM(J31:J37)+J43</f>
        <v>0</v>
      </c>
      <c r="K30" s="455">
        <f t="shared" si="1"/>
        <v>0</v>
      </c>
    </row>
    <row r="31" spans="1:11" s="2" customFormat="1" ht="12.75" thickTop="1" thickBot="1" x14ac:dyDescent="0.25">
      <c r="A31" s="473" t="s">
        <v>1706</v>
      </c>
      <c r="B31" s="459">
        <v>2210</v>
      </c>
      <c r="C31" s="460" t="s">
        <v>4373</v>
      </c>
      <c r="D31" s="462">
        <v>0</v>
      </c>
      <c r="E31" s="461">
        <v>0</v>
      </c>
      <c r="F31" s="462">
        <v>0</v>
      </c>
      <c r="G31" s="462">
        <v>0</v>
      </c>
      <c r="H31" s="462">
        <v>0</v>
      </c>
      <c r="I31" s="462">
        <v>0</v>
      </c>
      <c r="J31" s="462">
        <v>0</v>
      </c>
      <c r="K31" s="455">
        <f t="shared" si="1"/>
        <v>0</v>
      </c>
    </row>
    <row r="32" spans="1:11" s="2" customFormat="1" ht="12.75" thickTop="1" thickBot="1" x14ac:dyDescent="0.25">
      <c r="A32" s="473" t="s">
        <v>1707</v>
      </c>
      <c r="B32" s="459">
        <v>2220</v>
      </c>
      <c r="C32" s="459">
        <v>100</v>
      </c>
      <c r="D32" s="462">
        <v>0</v>
      </c>
      <c r="E32" s="462">
        <v>0</v>
      </c>
      <c r="F32" s="462">
        <v>0</v>
      </c>
      <c r="G32" s="462">
        <v>0</v>
      </c>
      <c r="H32" s="462">
        <v>0</v>
      </c>
      <c r="I32" s="462">
        <v>0</v>
      </c>
      <c r="J32" s="462">
        <v>0</v>
      </c>
      <c r="K32" s="455">
        <f t="shared" si="1"/>
        <v>0</v>
      </c>
    </row>
    <row r="33" spans="1:11" s="2" customFormat="1" ht="12.75" thickTop="1" thickBot="1" x14ac:dyDescent="0.25">
      <c r="A33" s="473" t="s">
        <v>1708</v>
      </c>
      <c r="B33" s="459">
        <v>2230</v>
      </c>
      <c r="C33" s="459">
        <v>110</v>
      </c>
      <c r="D33" s="462">
        <v>0</v>
      </c>
      <c r="E33" s="462">
        <v>0</v>
      </c>
      <c r="F33" s="462">
        <v>0</v>
      </c>
      <c r="G33" s="462">
        <v>0</v>
      </c>
      <c r="H33" s="462">
        <v>0</v>
      </c>
      <c r="I33" s="462">
        <v>0</v>
      </c>
      <c r="J33" s="462">
        <v>0</v>
      </c>
      <c r="K33" s="455">
        <f t="shared" si="1"/>
        <v>0</v>
      </c>
    </row>
    <row r="34" spans="1:11" s="2" customFormat="1" ht="12.75" thickTop="1" thickBot="1" x14ac:dyDescent="0.25">
      <c r="A34" s="458" t="s">
        <v>1709</v>
      </c>
      <c r="B34" s="459">
        <v>2240</v>
      </c>
      <c r="C34" s="459">
        <v>120</v>
      </c>
      <c r="D34" s="462">
        <v>0</v>
      </c>
      <c r="E34" s="461">
        <v>0</v>
      </c>
      <c r="F34" s="462">
        <v>0</v>
      </c>
      <c r="G34" s="462">
        <v>0</v>
      </c>
      <c r="H34" s="462">
        <v>0</v>
      </c>
      <c r="I34" s="462">
        <v>0</v>
      </c>
      <c r="J34" s="462">
        <v>0</v>
      </c>
      <c r="K34" s="455">
        <f t="shared" si="1"/>
        <v>0</v>
      </c>
    </row>
    <row r="35" spans="1:11" s="2" customFormat="1" ht="12.75" thickTop="1" thickBot="1" x14ac:dyDescent="0.25">
      <c r="A35" s="458" t="s">
        <v>4336</v>
      </c>
      <c r="B35" s="459">
        <v>2250</v>
      </c>
      <c r="C35" s="459">
        <v>130</v>
      </c>
      <c r="D35" s="462">
        <v>0</v>
      </c>
      <c r="E35" s="461">
        <v>0</v>
      </c>
      <c r="F35" s="462">
        <v>0</v>
      </c>
      <c r="G35" s="462">
        <v>0</v>
      </c>
      <c r="H35" s="462">
        <v>0</v>
      </c>
      <c r="I35" s="462">
        <v>0</v>
      </c>
      <c r="J35" s="462">
        <v>0</v>
      </c>
      <c r="K35" s="455">
        <f t="shared" si="1"/>
        <v>0</v>
      </c>
    </row>
    <row r="36" spans="1:11" s="2" customFormat="1" ht="12.75" customHeight="1" thickTop="1" thickBot="1" x14ac:dyDescent="0.25">
      <c r="A36" s="474" t="s">
        <v>1710</v>
      </c>
      <c r="B36" s="459">
        <v>2260</v>
      </c>
      <c r="C36" s="459">
        <v>140</v>
      </c>
      <c r="D36" s="462">
        <v>0</v>
      </c>
      <c r="E36" s="461">
        <v>0</v>
      </c>
      <c r="F36" s="462">
        <v>0</v>
      </c>
      <c r="G36" s="462">
        <v>0</v>
      </c>
      <c r="H36" s="462">
        <v>0</v>
      </c>
      <c r="I36" s="462">
        <v>0</v>
      </c>
      <c r="J36" s="462">
        <v>0</v>
      </c>
      <c r="K36" s="455">
        <f t="shared" si="1"/>
        <v>0</v>
      </c>
    </row>
    <row r="37" spans="1:11"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1">
        <f>SUM(J38:J42)</f>
        <v>0</v>
      </c>
      <c r="K37" s="455">
        <f t="shared" si="1"/>
        <v>0</v>
      </c>
    </row>
    <row r="38" spans="1:11" s="2" customFormat="1" ht="12.75" thickTop="1" thickBot="1" x14ac:dyDescent="0.25">
      <c r="A38" s="464" t="s">
        <v>4338</v>
      </c>
      <c r="B38" s="465">
        <v>2271</v>
      </c>
      <c r="C38" s="465">
        <v>160</v>
      </c>
      <c r="D38" s="467">
        <v>0</v>
      </c>
      <c r="E38" s="468">
        <v>0</v>
      </c>
      <c r="F38" s="467">
        <v>0</v>
      </c>
      <c r="G38" s="467">
        <v>0</v>
      </c>
      <c r="H38" s="467">
        <v>0</v>
      </c>
      <c r="I38" s="467">
        <v>0</v>
      </c>
      <c r="J38" s="467">
        <v>0</v>
      </c>
      <c r="K38" s="455">
        <f t="shared" si="1"/>
        <v>0</v>
      </c>
    </row>
    <row r="39" spans="1:11" s="2" customFormat="1" ht="12.75" thickTop="1" thickBot="1" x14ac:dyDescent="0.25">
      <c r="A39" s="464" t="s">
        <v>1711</v>
      </c>
      <c r="B39" s="465">
        <v>2272</v>
      </c>
      <c r="C39" s="465">
        <v>170</v>
      </c>
      <c r="D39" s="467">
        <v>0</v>
      </c>
      <c r="E39" s="468">
        <v>0</v>
      </c>
      <c r="F39" s="467">
        <v>0</v>
      </c>
      <c r="G39" s="467">
        <v>0</v>
      </c>
      <c r="H39" s="467">
        <v>0</v>
      </c>
      <c r="I39" s="467">
        <v>0</v>
      </c>
      <c r="J39" s="467">
        <v>0</v>
      </c>
      <c r="K39" s="455">
        <f t="shared" si="1"/>
        <v>0</v>
      </c>
    </row>
    <row r="40" spans="1:11" s="2" customFormat="1" ht="12.75" thickTop="1" thickBot="1" x14ac:dyDescent="0.25">
      <c r="A40" s="464" t="s">
        <v>4339</v>
      </c>
      <c r="B40" s="465">
        <v>2273</v>
      </c>
      <c r="C40" s="465">
        <v>180</v>
      </c>
      <c r="D40" s="467">
        <v>0</v>
      </c>
      <c r="E40" s="468">
        <v>0</v>
      </c>
      <c r="F40" s="467">
        <v>0</v>
      </c>
      <c r="G40" s="467">
        <v>0</v>
      </c>
      <c r="H40" s="467">
        <v>0</v>
      </c>
      <c r="I40" s="467">
        <v>0</v>
      </c>
      <c r="J40" s="467">
        <v>0</v>
      </c>
      <c r="K40" s="455">
        <f t="shared" si="1"/>
        <v>0</v>
      </c>
    </row>
    <row r="41" spans="1:11" s="2" customFormat="1" ht="12.75" thickTop="1" thickBot="1" x14ac:dyDescent="0.25">
      <c r="A41" s="464" t="s">
        <v>4340</v>
      </c>
      <c r="B41" s="465">
        <v>2274</v>
      </c>
      <c r="C41" s="465">
        <v>190</v>
      </c>
      <c r="D41" s="467">
        <v>0</v>
      </c>
      <c r="E41" s="468">
        <v>0</v>
      </c>
      <c r="F41" s="467">
        <v>0</v>
      </c>
      <c r="G41" s="467">
        <v>0</v>
      </c>
      <c r="H41" s="467">
        <v>0</v>
      </c>
      <c r="I41" s="467">
        <v>0</v>
      </c>
      <c r="J41" s="467">
        <v>0</v>
      </c>
      <c r="K41" s="455">
        <f t="shared" si="1"/>
        <v>0</v>
      </c>
    </row>
    <row r="42" spans="1:11" s="2" customFormat="1" ht="12.75" thickTop="1" thickBot="1" x14ac:dyDescent="0.25">
      <c r="A42" s="464" t="s">
        <v>4341</v>
      </c>
      <c r="B42" s="465">
        <v>2275</v>
      </c>
      <c r="C42" s="465">
        <v>200</v>
      </c>
      <c r="D42" s="467">
        <v>0</v>
      </c>
      <c r="E42" s="468">
        <v>0</v>
      </c>
      <c r="F42" s="467">
        <v>0</v>
      </c>
      <c r="G42" s="467">
        <v>0</v>
      </c>
      <c r="H42" s="467">
        <v>0</v>
      </c>
      <c r="I42" s="467">
        <v>0</v>
      </c>
      <c r="J42" s="467">
        <v>0</v>
      </c>
      <c r="K42" s="455">
        <f t="shared" si="1"/>
        <v>0</v>
      </c>
    </row>
    <row r="43" spans="1:11" s="2" customFormat="1" ht="12"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1">
        <f>SUM(J44:J45)</f>
        <v>0</v>
      </c>
      <c r="K43" s="455">
        <f t="shared" si="1"/>
        <v>0</v>
      </c>
    </row>
    <row r="44" spans="1:11" s="2" customFormat="1" ht="12" customHeight="1" thickTop="1" thickBot="1" x14ac:dyDescent="0.25">
      <c r="A44" s="475" t="s">
        <v>1713</v>
      </c>
      <c r="B44" s="456">
        <v>2281</v>
      </c>
      <c r="C44" s="456">
        <v>220</v>
      </c>
      <c r="D44" s="467">
        <v>0</v>
      </c>
      <c r="E44" s="467">
        <v>0</v>
      </c>
      <c r="F44" s="467">
        <v>0</v>
      </c>
      <c r="G44" s="467">
        <v>0</v>
      </c>
      <c r="H44" s="467">
        <v>0</v>
      </c>
      <c r="I44" s="467">
        <v>0</v>
      </c>
      <c r="J44" s="467">
        <v>0</v>
      </c>
      <c r="K44" s="455">
        <f t="shared" si="1"/>
        <v>0</v>
      </c>
    </row>
    <row r="45" spans="1:11" s="2" customFormat="1" ht="12" customHeight="1" thickTop="1" thickBot="1" x14ac:dyDescent="0.25">
      <c r="A45" s="476" t="s">
        <v>1714</v>
      </c>
      <c r="B45" s="456">
        <v>2282</v>
      </c>
      <c r="C45" s="456">
        <v>230</v>
      </c>
      <c r="D45" s="467">
        <v>0</v>
      </c>
      <c r="E45" s="467">
        <v>0</v>
      </c>
      <c r="F45" s="467">
        <v>0</v>
      </c>
      <c r="G45" s="467">
        <v>0</v>
      </c>
      <c r="H45" s="467">
        <v>0</v>
      </c>
      <c r="I45" s="467">
        <v>0</v>
      </c>
      <c r="J45" s="467">
        <v>0</v>
      </c>
      <c r="K45" s="455">
        <f t="shared" si="1"/>
        <v>0</v>
      </c>
    </row>
    <row r="46" spans="1:11" s="2" customFormat="1" ht="12.75" thickTop="1" thickBot="1" x14ac:dyDescent="0.25">
      <c r="A46" s="457" t="s">
        <v>1715</v>
      </c>
      <c r="B46" s="477">
        <v>2400</v>
      </c>
      <c r="C46" s="477">
        <v>240</v>
      </c>
      <c r="D46" s="472">
        <f t="shared" ref="D46:J46" si="3">SUM(D47:D48)</f>
        <v>0</v>
      </c>
      <c r="E46" s="472">
        <f t="shared" si="3"/>
        <v>0</v>
      </c>
      <c r="F46" s="472">
        <f t="shared" si="3"/>
        <v>0</v>
      </c>
      <c r="G46" s="472">
        <f t="shared" si="3"/>
        <v>0</v>
      </c>
      <c r="H46" s="472">
        <f t="shared" si="3"/>
        <v>0</v>
      </c>
      <c r="I46" s="472">
        <f t="shared" si="3"/>
        <v>0</v>
      </c>
      <c r="J46" s="472">
        <f t="shared" si="3"/>
        <v>0</v>
      </c>
      <c r="K46" s="455">
        <f t="shared" si="1"/>
        <v>0</v>
      </c>
    </row>
    <row r="47" spans="1:11" s="2" customFormat="1" ht="12.75" thickTop="1" thickBot="1" x14ac:dyDescent="0.25">
      <c r="A47" s="478" t="s">
        <v>1716</v>
      </c>
      <c r="B47" s="479">
        <v>2410</v>
      </c>
      <c r="C47" s="479">
        <v>250</v>
      </c>
      <c r="D47" s="462">
        <v>0</v>
      </c>
      <c r="E47" s="461">
        <v>0</v>
      </c>
      <c r="F47" s="462">
        <v>0</v>
      </c>
      <c r="G47" s="462">
        <v>0</v>
      </c>
      <c r="H47" s="462">
        <v>0</v>
      </c>
      <c r="I47" s="462">
        <v>0</v>
      </c>
      <c r="J47" s="462">
        <v>0</v>
      </c>
      <c r="K47" s="455">
        <f t="shared" si="1"/>
        <v>0</v>
      </c>
    </row>
    <row r="48" spans="1:11" s="2" customFormat="1" ht="12.75" thickTop="1" thickBot="1" x14ac:dyDescent="0.25">
      <c r="A48" s="478" t="s">
        <v>1717</v>
      </c>
      <c r="B48" s="479">
        <v>2420</v>
      </c>
      <c r="C48" s="479">
        <v>260</v>
      </c>
      <c r="D48" s="462">
        <v>0</v>
      </c>
      <c r="E48" s="461">
        <v>0</v>
      </c>
      <c r="F48" s="462">
        <v>0</v>
      </c>
      <c r="G48" s="462">
        <v>0</v>
      </c>
      <c r="H48" s="462">
        <v>0</v>
      </c>
      <c r="I48" s="462">
        <v>0</v>
      </c>
      <c r="J48" s="462">
        <v>0</v>
      </c>
      <c r="K48" s="455">
        <f t="shared" si="1"/>
        <v>0</v>
      </c>
    </row>
    <row r="49" spans="1:11" s="2" customFormat="1" ht="11.25" customHeight="1" thickTop="1" thickBot="1" x14ac:dyDescent="0.25">
      <c r="A49" s="480" t="s">
        <v>1718</v>
      </c>
      <c r="B49" s="477">
        <v>2600</v>
      </c>
      <c r="C49" s="477">
        <v>270</v>
      </c>
      <c r="D49" s="472">
        <f t="shared" ref="D49:J49" si="4">SUM(D50:D52)</f>
        <v>0</v>
      </c>
      <c r="E49" s="472">
        <f t="shared" si="4"/>
        <v>0</v>
      </c>
      <c r="F49" s="472">
        <f t="shared" si="4"/>
        <v>0</v>
      </c>
      <c r="G49" s="472">
        <f t="shared" si="4"/>
        <v>0</v>
      </c>
      <c r="H49" s="472">
        <f t="shared" si="4"/>
        <v>0</v>
      </c>
      <c r="I49" s="472">
        <f t="shared" si="4"/>
        <v>0</v>
      </c>
      <c r="J49" s="472">
        <f t="shared" si="4"/>
        <v>0</v>
      </c>
      <c r="K49" s="455">
        <f t="shared" si="1"/>
        <v>0</v>
      </c>
    </row>
    <row r="50" spans="1:11" s="2" customFormat="1" ht="11.25" customHeight="1" thickTop="1" thickBot="1" x14ac:dyDescent="0.25">
      <c r="A50" s="470" t="s">
        <v>4342</v>
      </c>
      <c r="B50" s="479">
        <v>2610</v>
      </c>
      <c r="C50" s="479">
        <v>280</v>
      </c>
      <c r="D50" s="481">
        <v>0</v>
      </c>
      <c r="E50" s="482">
        <v>0</v>
      </c>
      <c r="F50" s="481">
        <v>0</v>
      </c>
      <c r="G50" s="481">
        <v>0</v>
      </c>
      <c r="H50" s="481">
        <v>0</v>
      </c>
      <c r="I50" s="481">
        <v>0</v>
      </c>
      <c r="J50" s="481">
        <v>0</v>
      </c>
      <c r="K50" s="455">
        <f t="shared" si="1"/>
        <v>0</v>
      </c>
    </row>
    <row r="51" spans="1:11" s="2" customFormat="1" ht="12.75" thickTop="1" thickBot="1" x14ac:dyDescent="0.25">
      <c r="A51" s="470" t="s">
        <v>4343</v>
      </c>
      <c r="B51" s="479">
        <v>2620</v>
      </c>
      <c r="C51" s="479">
        <v>290</v>
      </c>
      <c r="D51" s="481">
        <v>0</v>
      </c>
      <c r="E51" s="482">
        <v>0</v>
      </c>
      <c r="F51" s="481">
        <v>0</v>
      </c>
      <c r="G51" s="481">
        <v>0</v>
      </c>
      <c r="H51" s="481">
        <v>0</v>
      </c>
      <c r="I51" s="481">
        <v>0</v>
      </c>
      <c r="J51" s="481">
        <v>0</v>
      </c>
      <c r="K51" s="455">
        <f t="shared" si="1"/>
        <v>0</v>
      </c>
    </row>
    <row r="52" spans="1:11" s="2" customFormat="1" ht="12" customHeight="1" thickTop="1" thickBot="1" x14ac:dyDescent="0.25">
      <c r="A52" s="478" t="s">
        <v>1719</v>
      </c>
      <c r="B52" s="479">
        <v>2630</v>
      </c>
      <c r="C52" s="479">
        <v>300</v>
      </c>
      <c r="D52" s="481">
        <v>0</v>
      </c>
      <c r="E52" s="482">
        <v>0</v>
      </c>
      <c r="F52" s="481">
        <v>0</v>
      </c>
      <c r="G52" s="481">
        <v>0</v>
      </c>
      <c r="H52" s="481">
        <v>0</v>
      </c>
      <c r="I52" s="481">
        <v>0</v>
      </c>
      <c r="J52" s="481">
        <v>0</v>
      </c>
      <c r="K52" s="455">
        <f t="shared" si="1"/>
        <v>0</v>
      </c>
    </row>
    <row r="53" spans="1:11" s="2" customFormat="1" ht="12.75" thickTop="1" thickBot="1" x14ac:dyDescent="0.25">
      <c r="A53" s="483" t="s">
        <v>1720</v>
      </c>
      <c r="B53" s="477">
        <v>2700</v>
      </c>
      <c r="C53" s="477">
        <v>310</v>
      </c>
      <c r="D53" s="484">
        <f t="shared" ref="D53:J53" si="5">SUM(D54:D56)</f>
        <v>0</v>
      </c>
      <c r="E53" s="484">
        <v>0</v>
      </c>
      <c r="F53" s="484">
        <f t="shared" si="5"/>
        <v>0</v>
      </c>
      <c r="G53" s="484">
        <f t="shared" si="5"/>
        <v>0</v>
      </c>
      <c r="H53" s="484">
        <f t="shared" si="5"/>
        <v>0</v>
      </c>
      <c r="I53" s="484">
        <f t="shared" si="5"/>
        <v>0</v>
      </c>
      <c r="J53" s="484">
        <f t="shared" si="5"/>
        <v>0</v>
      </c>
      <c r="K53" s="455">
        <f t="shared" si="1"/>
        <v>0</v>
      </c>
    </row>
    <row r="54" spans="1:11" s="2" customFormat="1" ht="12.75" thickTop="1" thickBot="1" x14ac:dyDescent="0.25">
      <c r="A54" s="470" t="s">
        <v>1721</v>
      </c>
      <c r="B54" s="479">
        <v>2710</v>
      </c>
      <c r="C54" s="479">
        <v>320</v>
      </c>
      <c r="D54" s="481">
        <v>0</v>
      </c>
      <c r="E54" s="482">
        <v>0</v>
      </c>
      <c r="F54" s="481">
        <v>0</v>
      </c>
      <c r="G54" s="481">
        <v>0</v>
      </c>
      <c r="H54" s="481">
        <v>0</v>
      </c>
      <c r="I54" s="481">
        <v>0</v>
      </c>
      <c r="J54" s="481">
        <v>0</v>
      </c>
      <c r="K54" s="455">
        <f t="shared" si="1"/>
        <v>0</v>
      </c>
    </row>
    <row r="55" spans="1:11" s="2" customFormat="1" ht="12.75" thickTop="1" thickBot="1" x14ac:dyDescent="0.25">
      <c r="A55" s="470" t="s">
        <v>1722</v>
      </c>
      <c r="B55" s="479">
        <v>2720</v>
      </c>
      <c r="C55" s="479">
        <v>330</v>
      </c>
      <c r="D55" s="481">
        <v>0</v>
      </c>
      <c r="E55" s="482">
        <v>0</v>
      </c>
      <c r="F55" s="481">
        <v>0</v>
      </c>
      <c r="G55" s="481">
        <v>0</v>
      </c>
      <c r="H55" s="481">
        <v>0</v>
      </c>
      <c r="I55" s="481">
        <v>0</v>
      </c>
      <c r="J55" s="481">
        <v>0</v>
      </c>
      <c r="K55" s="455">
        <f t="shared" si="1"/>
        <v>0</v>
      </c>
    </row>
    <row r="56" spans="1:11" s="2" customFormat="1" ht="12.75" thickTop="1" thickBot="1" x14ac:dyDescent="0.25">
      <c r="A56" s="470" t="s">
        <v>1723</v>
      </c>
      <c r="B56" s="479">
        <v>2730</v>
      </c>
      <c r="C56" s="479">
        <v>340</v>
      </c>
      <c r="D56" s="481">
        <v>0</v>
      </c>
      <c r="E56" s="482">
        <v>0</v>
      </c>
      <c r="F56" s="481">
        <v>0</v>
      </c>
      <c r="G56" s="481">
        <v>0</v>
      </c>
      <c r="H56" s="481">
        <v>0</v>
      </c>
      <c r="I56" s="481">
        <v>0</v>
      </c>
      <c r="J56" s="481">
        <v>0</v>
      </c>
      <c r="K56" s="455">
        <f t="shared" si="1"/>
        <v>0</v>
      </c>
    </row>
    <row r="57" spans="1:11" s="2" customFormat="1" ht="12.75" thickTop="1" thickBot="1" x14ac:dyDescent="0.25">
      <c r="A57" s="483" t="s">
        <v>1724</v>
      </c>
      <c r="B57" s="477">
        <v>2800</v>
      </c>
      <c r="C57" s="477">
        <v>350</v>
      </c>
      <c r="D57" s="485">
        <v>0</v>
      </c>
      <c r="E57" s="484">
        <v>0</v>
      </c>
      <c r="F57" s="485">
        <v>0</v>
      </c>
      <c r="G57" s="485">
        <v>0</v>
      </c>
      <c r="H57" s="485">
        <v>0</v>
      </c>
      <c r="I57" s="485">
        <v>0</v>
      </c>
      <c r="J57" s="485">
        <v>0</v>
      </c>
      <c r="K57" s="455">
        <f t="shared" si="1"/>
        <v>0</v>
      </c>
    </row>
    <row r="58" spans="1:11" s="2" customFormat="1" ht="12.75" thickTop="1" thickBot="1" x14ac:dyDescent="0.25">
      <c r="A58" s="477" t="s">
        <v>1725</v>
      </c>
      <c r="B58" s="477">
        <v>3000</v>
      </c>
      <c r="C58" s="477">
        <v>360</v>
      </c>
      <c r="D58" s="484">
        <f t="shared" ref="D58:J58" si="6">D59+D73</f>
        <v>0</v>
      </c>
      <c r="E58" s="484">
        <f t="shared" si="6"/>
        <v>0</v>
      </c>
      <c r="F58" s="484">
        <f t="shared" si="6"/>
        <v>0</v>
      </c>
      <c r="G58" s="484">
        <f t="shared" si="6"/>
        <v>0</v>
      </c>
      <c r="H58" s="484">
        <f t="shared" si="6"/>
        <v>0</v>
      </c>
      <c r="I58" s="484">
        <f t="shared" si="6"/>
        <v>0</v>
      </c>
      <c r="J58" s="484">
        <f t="shared" si="6"/>
        <v>0</v>
      </c>
      <c r="K58" s="455">
        <f t="shared" si="1"/>
        <v>0</v>
      </c>
    </row>
    <row r="59" spans="1:11" s="2" customFormat="1" ht="12.75" thickTop="1" thickBot="1" x14ac:dyDescent="0.25">
      <c r="A59" s="457" t="s">
        <v>4251</v>
      </c>
      <c r="B59" s="477">
        <v>3100</v>
      </c>
      <c r="C59" s="477">
        <v>370</v>
      </c>
      <c r="D59" s="484">
        <f t="shared" ref="D59:J59" si="7">D60+D61+D64+D67+D71+D72</f>
        <v>0</v>
      </c>
      <c r="E59" s="484">
        <f t="shared" si="7"/>
        <v>0</v>
      </c>
      <c r="F59" s="484">
        <f t="shared" si="7"/>
        <v>0</v>
      </c>
      <c r="G59" s="484">
        <f t="shared" si="7"/>
        <v>0</v>
      </c>
      <c r="H59" s="484">
        <f t="shared" si="7"/>
        <v>0</v>
      </c>
      <c r="I59" s="484">
        <f t="shared" si="7"/>
        <v>0</v>
      </c>
      <c r="J59" s="484">
        <f t="shared" si="7"/>
        <v>0</v>
      </c>
      <c r="K59" s="455">
        <f t="shared" si="1"/>
        <v>0</v>
      </c>
    </row>
    <row r="60" spans="1:11" s="2" customFormat="1" ht="12.75" thickTop="1" thickBot="1" x14ac:dyDescent="0.25">
      <c r="A60" s="470" t="s">
        <v>4344</v>
      </c>
      <c r="B60" s="479">
        <v>3110</v>
      </c>
      <c r="C60" s="479">
        <v>380</v>
      </c>
      <c r="D60" s="481">
        <v>0</v>
      </c>
      <c r="E60" s="482">
        <v>0</v>
      </c>
      <c r="F60" s="481">
        <v>0</v>
      </c>
      <c r="G60" s="481">
        <v>0</v>
      </c>
      <c r="H60" s="481">
        <v>0</v>
      </c>
      <c r="I60" s="481">
        <v>0</v>
      </c>
      <c r="J60" s="481">
        <v>0</v>
      </c>
      <c r="K60" s="455">
        <f t="shared" si="1"/>
        <v>0</v>
      </c>
    </row>
    <row r="61" spans="1:11" s="2" customFormat="1" ht="12.75" thickTop="1" thickBot="1" x14ac:dyDescent="0.25">
      <c r="A61" s="478" t="s">
        <v>4345</v>
      </c>
      <c r="B61" s="479">
        <v>3120</v>
      </c>
      <c r="C61" s="479">
        <v>390</v>
      </c>
      <c r="D61" s="486">
        <f t="shared" ref="D61:J61" si="8">SUM(D62:D63)</f>
        <v>0</v>
      </c>
      <c r="E61" s="486">
        <f t="shared" si="8"/>
        <v>0</v>
      </c>
      <c r="F61" s="486">
        <f t="shared" si="8"/>
        <v>0</v>
      </c>
      <c r="G61" s="486">
        <f t="shared" si="8"/>
        <v>0</v>
      </c>
      <c r="H61" s="486">
        <f t="shared" si="8"/>
        <v>0</v>
      </c>
      <c r="I61" s="486">
        <f t="shared" si="8"/>
        <v>0</v>
      </c>
      <c r="J61" s="486">
        <f t="shared" si="8"/>
        <v>0</v>
      </c>
      <c r="K61" s="455">
        <f t="shared" si="1"/>
        <v>0</v>
      </c>
    </row>
    <row r="62" spans="1:11" s="2" customFormat="1" ht="12.75" thickTop="1" thickBot="1" x14ac:dyDescent="0.25">
      <c r="A62" s="476" t="s">
        <v>1726</v>
      </c>
      <c r="B62" s="456">
        <v>3121</v>
      </c>
      <c r="C62" s="456">
        <v>400</v>
      </c>
      <c r="D62" s="487">
        <v>0</v>
      </c>
      <c r="E62" s="488">
        <v>0</v>
      </c>
      <c r="F62" s="487">
        <v>0</v>
      </c>
      <c r="G62" s="487">
        <v>0</v>
      </c>
      <c r="H62" s="487">
        <v>0</v>
      </c>
      <c r="I62" s="487">
        <v>0</v>
      </c>
      <c r="J62" s="487">
        <v>0</v>
      </c>
      <c r="K62" s="455">
        <f t="shared" si="1"/>
        <v>0</v>
      </c>
    </row>
    <row r="63" spans="1:11" s="2" customFormat="1" ht="12.75" thickTop="1" thickBot="1" x14ac:dyDescent="0.25">
      <c r="A63" s="476" t="s">
        <v>1727</v>
      </c>
      <c r="B63" s="456">
        <v>3122</v>
      </c>
      <c r="C63" s="456">
        <v>410</v>
      </c>
      <c r="D63" s="487">
        <v>0</v>
      </c>
      <c r="E63" s="488">
        <v>0</v>
      </c>
      <c r="F63" s="487">
        <v>0</v>
      </c>
      <c r="G63" s="487">
        <v>0</v>
      </c>
      <c r="H63" s="487">
        <v>0</v>
      </c>
      <c r="I63" s="487">
        <v>0</v>
      </c>
      <c r="J63" s="487">
        <v>0</v>
      </c>
      <c r="K63" s="455">
        <f t="shared" si="1"/>
        <v>0</v>
      </c>
    </row>
    <row r="64" spans="1:11" s="2" customFormat="1" ht="12.75" thickTop="1" thickBot="1" x14ac:dyDescent="0.25">
      <c r="A64" s="458" t="s">
        <v>4346</v>
      </c>
      <c r="B64" s="479">
        <v>3130</v>
      </c>
      <c r="C64" s="479">
        <v>420</v>
      </c>
      <c r="D64" s="482">
        <f t="shared" ref="D64:J64" si="9">SUM(D65:D66)</f>
        <v>0</v>
      </c>
      <c r="E64" s="482">
        <f t="shared" si="9"/>
        <v>0</v>
      </c>
      <c r="F64" s="482">
        <f t="shared" si="9"/>
        <v>0</v>
      </c>
      <c r="G64" s="482">
        <f t="shared" si="9"/>
        <v>0</v>
      </c>
      <c r="H64" s="482">
        <f t="shared" si="9"/>
        <v>0</v>
      </c>
      <c r="I64" s="482">
        <f t="shared" si="9"/>
        <v>0</v>
      </c>
      <c r="J64" s="482">
        <f t="shared" si="9"/>
        <v>0</v>
      </c>
      <c r="K64" s="455">
        <f t="shared" si="1"/>
        <v>0</v>
      </c>
    </row>
    <row r="65" spans="1:11" s="2" customFormat="1" ht="12.75" thickTop="1" thickBot="1" x14ac:dyDescent="0.25">
      <c r="A65" s="476" t="s">
        <v>1728</v>
      </c>
      <c r="B65" s="456">
        <v>3131</v>
      </c>
      <c r="C65" s="456">
        <v>430</v>
      </c>
      <c r="D65" s="487">
        <v>0</v>
      </c>
      <c r="E65" s="488">
        <v>0</v>
      </c>
      <c r="F65" s="487">
        <v>0</v>
      </c>
      <c r="G65" s="487">
        <v>0</v>
      </c>
      <c r="H65" s="487">
        <v>0</v>
      </c>
      <c r="I65" s="487">
        <v>0</v>
      </c>
      <c r="J65" s="487">
        <v>0</v>
      </c>
      <c r="K65" s="455">
        <f t="shared" si="1"/>
        <v>0</v>
      </c>
    </row>
    <row r="66" spans="1:11" s="2" customFormat="1" ht="12.75" thickTop="1" thickBot="1" x14ac:dyDescent="0.25">
      <c r="A66" s="476" t="s">
        <v>4252</v>
      </c>
      <c r="B66" s="456">
        <v>3132</v>
      </c>
      <c r="C66" s="456">
        <v>440</v>
      </c>
      <c r="D66" s="487">
        <v>0</v>
      </c>
      <c r="E66" s="488">
        <v>0</v>
      </c>
      <c r="F66" s="487">
        <v>0</v>
      </c>
      <c r="G66" s="487">
        <v>0</v>
      </c>
      <c r="H66" s="487">
        <v>0</v>
      </c>
      <c r="I66" s="487">
        <v>0</v>
      </c>
      <c r="J66" s="487">
        <v>0</v>
      </c>
      <c r="K66" s="455">
        <f t="shared" si="1"/>
        <v>0</v>
      </c>
    </row>
    <row r="67" spans="1:11" s="2" customFormat="1" ht="12.75" thickTop="1" thickBot="1" x14ac:dyDescent="0.25">
      <c r="A67" s="458" t="s">
        <v>4253</v>
      </c>
      <c r="B67" s="479">
        <v>3140</v>
      </c>
      <c r="C67" s="479">
        <v>450</v>
      </c>
      <c r="D67" s="482">
        <f t="shared" ref="D67:J67" si="10">SUM(D68:D70)</f>
        <v>0</v>
      </c>
      <c r="E67" s="482">
        <f t="shared" si="10"/>
        <v>0</v>
      </c>
      <c r="F67" s="482">
        <f t="shared" si="10"/>
        <v>0</v>
      </c>
      <c r="G67" s="482">
        <f t="shared" si="10"/>
        <v>0</v>
      </c>
      <c r="H67" s="482">
        <f t="shared" si="10"/>
        <v>0</v>
      </c>
      <c r="I67" s="482">
        <f t="shared" si="10"/>
        <v>0</v>
      </c>
      <c r="J67" s="482">
        <f t="shared" si="10"/>
        <v>0</v>
      </c>
      <c r="K67" s="455">
        <f t="shared" si="1"/>
        <v>0</v>
      </c>
    </row>
    <row r="68" spans="1:11" s="2" customFormat="1" ht="13.5" thickTop="1" thickBot="1" x14ac:dyDescent="0.25">
      <c r="A68" s="490" t="s">
        <v>1729</v>
      </c>
      <c r="B68" s="456">
        <v>3141</v>
      </c>
      <c r="C68" s="456">
        <v>460</v>
      </c>
      <c r="D68" s="487">
        <v>0</v>
      </c>
      <c r="E68" s="488">
        <v>0</v>
      </c>
      <c r="F68" s="487">
        <v>0</v>
      </c>
      <c r="G68" s="487">
        <v>0</v>
      </c>
      <c r="H68" s="487">
        <v>0</v>
      </c>
      <c r="I68" s="487">
        <v>0</v>
      </c>
      <c r="J68" s="487">
        <v>0</v>
      </c>
      <c r="K68" s="455">
        <f t="shared" si="1"/>
        <v>0</v>
      </c>
    </row>
    <row r="69" spans="1:11" s="2" customFormat="1" ht="13.5" thickTop="1" thickBot="1" x14ac:dyDescent="0.25">
      <c r="A69" s="490" t="s">
        <v>1730</v>
      </c>
      <c r="B69" s="456">
        <v>3142</v>
      </c>
      <c r="C69" s="456">
        <v>470</v>
      </c>
      <c r="D69" s="487">
        <v>0</v>
      </c>
      <c r="E69" s="488">
        <v>0</v>
      </c>
      <c r="F69" s="487">
        <v>0</v>
      </c>
      <c r="G69" s="487">
        <v>0</v>
      </c>
      <c r="H69" s="487">
        <v>0</v>
      </c>
      <c r="I69" s="487">
        <v>0</v>
      </c>
      <c r="J69" s="487">
        <v>0</v>
      </c>
      <c r="K69" s="455">
        <f t="shared" si="1"/>
        <v>0</v>
      </c>
    </row>
    <row r="70" spans="1:11" s="2" customFormat="1" ht="13.5" thickTop="1" thickBot="1" x14ac:dyDescent="0.25">
      <c r="A70" s="490" t="s">
        <v>1731</v>
      </c>
      <c r="B70" s="456">
        <v>3143</v>
      </c>
      <c r="C70" s="456">
        <v>480</v>
      </c>
      <c r="D70" s="487">
        <v>0</v>
      </c>
      <c r="E70" s="488">
        <v>0</v>
      </c>
      <c r="F70" s="487">
        <v>0</v>
      </c>
      <c r="G70" s="487">
        <v>0</v>
      </c>
      <c r="H70" s="487">
        <v>0</v>
      </c>
      <c r="I70" s="487">
        <v>0</v>
      </c>
      <c r="J70" s="487">
        <v>0</v>
      </c>
      <c r="K70" s="455">
        <f t="shared" si="1"/>
        <v>0</v>
      </c>
    </row>
    <row r="71" spans="1:11" s="2" customFormat="1" ht="12.75" thickTop="1" thickBot="1" x14ac:dyDescent="0.25">
      <c r="A71" s="458" t="s">
        <v>4347</v>
      </c>
      <c r="B71" s="479">
        <v>3150</v>
      </c>
      <c r="C71" s="479">
        <v>490</v>
      </c>
      <c r="D71" s="481">
        <v>0</v>
      </c>
      <c r="E71" s="482">
        <v>0</v>
      </c>
      <c r="F71" s="481">
        <v>0</v>
      </c>
      <c r="G71" s="481">
        <v>0</v>
      </c>
      <c r="H71" s="481">
        <v>0</v>
      </c>
      <c r="I71" s="481">
        <v>0</v>
      </c>
      <c r="J71" s="481">
        <v>0</v>
      </c>
      <c r="K71" s="455">
        <f t="shared" si="1"/>
        <v>0</v>
      </c>
    </row>
    <row r="72" spans="1:11" s="2" customFormat="1" ht="12.75" thickTop="1" thickBot="1" x14ac:dyDescent="0.25">
      <c r="A72" s="458" t="s">
        <v>1732</v>
      </c>
      <c r="B72" s="479">
        <v>3160</v>
      </c>
      <c r="C72" s="479">
        <v>500</v>
      </c>
      <c r="D72" s="481">
        <v>0</v>
      </c>
      <c r="E72" s="482">
        <v>0</v>
      </c>
      <c r="F72" s="481">
        <v>0</v>
      </c>
      <c r="G72" s="481">
        <v>0</v>
      </c>
      <c r="H72" s="481">
        <v>0</v>
      </c>
      <c r="I72" s="481">
        <v>0</v>
      </c>
      <c r="J72" s="481">
        <v>0</v>
      </c>
      <c r="K72" s="455">
        <f t="shared" si="1"/>
        <v>0</v>
      </c>
    </row>
    <row r="73" spans="1:11" s="2" customFormat="1" ht="12.75" thickTop="1" thickBot="1" x14ac:dyDescent="0.25">
      <c r="A73" s="457" t="s">
        <v>4348</v>
      </c>
      <c r="B73" s="477">
        <v>3200</v>
      </c>
      <c r="C73" s="477">
        <v>510</v>
      </c>
      <c r="D73" s="484">
        <f t="shared" ref="D73:J73" si="11">SUM(D74:D77)</f>
        <v>0</v>
      </c>
      <c r="E73" s="484">
        <f t="shared" si="11"/>
        <v>0</v>
      </c>
      <c r="F73" s="484">
        <f t="shared" si="11"/>
        <v>0</v>
      </c>
      <c r="G73" s="484">
        <f t="shared" si="11"/>
        <v>0</v>
      </c>
      <c r="H73" s="484">
        <f t="shared" si="11"/>
        <v>0</v>
      </c>
      <c r="I73" s="484">
        <f t="shared" si="11"/>
        <v>0</v>
      </c>
      <c r="J73" s="484">
        <f t="shared" si="11"/>
        <v>0</v>
      </c>
      <c r="K73" s="455">
        <f t="shared" si="1"/>
        <v>0</v>
      </c>
    </row>
    <row r="74" spans="1:11" s="2" customFormat="1" ht="12.75" thickTop="1" thickBot="1" x14ac:dyDescent="0.25">
      <c r="A74" s="470" t="s">
        <v>4803</v>
      </c>
      <c r="B74" s="479">
        <v>3210</v>
      </c>
      <c r="C74" s="479">
        <v>520</v>
      </c>
      <c r="D74" s="491">
        <v>0</v>
      </c>
      <c r="E74" s="492">
        <v>0</v>
      </c>
      <c r="F74" s="491">
        <v>0</v>
      </c>
      <c r="G74" s="491">
        <v>0</v>
      </c>
      <c r="H74" s="491">
        <v>0</v>
      </c>
      <c r="I74" s="491">
        <v>0</v>
      </c>
      <c r="J74" s="491">
        <v>0</v>
      </c>
      <c r="K74" s="455">
        <f t="shared" si="1"/>
        <v>0</v>
      </c>
    </row>
    <row r="75" spans="1:11" s="2" customFormat="1" ht="12.75" thickTop="1" thickBot="1" x14ac:dyDescent="0.25">
      <c r="A75" s="470" t="s">
        <v>4349</v>
      </c>
      <c r="B75" s="479">
        <v>3220</v>
      </c>
      <c r="C75" s="479">
        <v>530</v>
      </c>
      <c r="D75" s="491">
        <v>0</v>
      </c>
      <c r="E75" s="492">
        <v>0</v>
      </c>
      <c r="F75" s="491">
        <v>0</v>
      </c>
      <c r="G75" s="491">
        <v>0</v>
      </c>
      <c r="H75" s="491">
        <v>0</v>
      </c>
      <c r="I75" s="491">
        <v>0</v>
      </c>
      <c r="J75" s="491">
        <v>0</v>
      </c>
      <c r="K75" s="455">
        <f t="shared" si="1"/>
        <v>0</v>
      </c>
    </row>
    <row r="76" spans="1:11" s="2" customFormat="1" ht="11.25" customHeight="1" thickTop="1" thickBot="1" x14ac:dyDescent="0.25">
      <c r="A76" s="458" t="s">
        <v>1733</v>
      </c>
      <c r="B76" s="479">
        <v>3230</v>
      </c>
      <c r="C76" s="479">
        <v>540</v>
      </c>
      <c r="D76" s="491">
        <v>0</v>
      </c>
      <c r="E76" s="492">
        <v>0</v>
      </c>
      <c r="F76" s="491">
        <v>0</v>
      </c>
      <c r="G76" s="491">
        <v>0</v>
      </c>
      <c r="H76" s="491">
        <v>0</v>
      </c>
      <c r="I76" s="491">
        <v>0</v>
      </c>
      <c r="J76" s="491">
        <v>0</v>
      </c>
      <c r="K76" s="455">
        <f t="shared" si="1"/>
        <v>0</v>
      </c>
    </row>
    <row r="77" spans="1:11" s="2" customFormat="1" ht="12.75" thickTop="1" thickBot="1" x14ac:dyDescent="0.25">
      <c r="A77" s="470" t="s">
        <v>4350</v>
      </c>
      <c r="B77" s="479">
        <v>3240</v>
      </c>
      <c r="C77" s="479">
        <v>550</v>
      </c>
      <c r="D77" s="481">
        <v>0</v>
      </c>
      <c r="E77" s="482">
        <v>0</v>
      </c>
      <c r="F77" s="481">
        <v>0</v>
      </c>
      <c r="G77" s="481">
        <v>0</v>
      </c>
      <c r="H77" s="481">
        <v>0</v>
      </c>
      <c r="I77" s="481">
        <v>0</v>
      </c>
      <c r="J77" s="481">
        <v>0</v>
      </c>
      <c r="K77" s="455">
        <f t="shared" si="1"/>
        <v>0</v>
      </c>
    </row>
    <row r="78" spans="1:11" s="2" customFormat="1" ht="12.75" thickTop="1" thickBot="1" x14ac:dyDescent="0.25">
      <c r="A78" s="477" t="s">
        <v>4207</v>
      </c>
      <c r="B78" s="477">
        <v>4100</v>
      </c>
      <c r="C78" s="477">
        <v>560</v>
      </c>
      <c r="D78" s="492">
        <f t="shared" ref="D78:J78" si="12">SUM(D79)</f>
        <v>0</v>
      </c>
      <c r="E78" s="492">
        <f t="shared" si="12"/>
        <v>0</v>
      </c>
      <c r="F78" s="492">
        <f t="shared" si="12"/>
        <v>0</v>
      </c>
      <c r="G78" s="492">
        <f t="shared" si="12"/>
        <v>0</v>
      </c>
      <c r="H78" s="492">
        <f t="shared" si="12"/>
        <v>0</v>
      </c>
      <c r="I78" s="492">
        <f t="shared" si="12"/>
        <v>0</v>
      </c>
      <c r="J78" s="492">
        <f t="shared" si="12"/>
        <v>0</v>
      </c>
      <c r="K78" s="455">
        <f t="shared" si="1"/>
        <v>0</v>
      </c>
    </row>
    <row r="79" spans="1:11" s="2" customFormat="1" ht="12.75" thickTop="1" thickBot="1" x14ac:dyDescent="0.25">
      <c r="A79" s="458" t="s">
        <v>4353</v>
      </c>
      <c r="B79" s="479">
        <v>4110</v>
      </c>
      <c r="C79" s="479">
        <v>570</v>
      </c>
      <c r="D79" s="482">
        <f t="shared" ref="D79:J79" si="13">SUM(D80:D82)</f>
        <v>0</v>
      </c>
      <c r="E79" s="482">
        <f t="shared" si="13"/>
        <v>0</v>
      </c>
      <c r="F79" s="482">
        <f t="shared" si="13"/>
        <v>0</v>
      </c>
      <c r="G79" s="482">
        <f t="shared" si="13"/>
        <v>0</v>
      </c>
      <c r="H79" s="482">
        <f t="shared" si="13"/>
        <v>0</v>
      </c>
      <c r="I79" s="482">
        <f t="shared" si="13"/>
        <v>0</v>
      </c>
      <c r="J79" s="482">
        <f t="shared" si="13"/>
        <v>0</v>
      </c>
      <c r="K79" s="455">
        <f t="shared" si="1"/>
        <v>0</v>
      </c>
    </row>
    <row r="80" spans="1:11" s="2" customFormat="1" ht="12.75" thickTop="1" thickBot="1" x14ac:dyDescent="0.25">
      <c r="A80" s="476" t="s">
        <v>4354</v>
      </c>
      <c r="B80" s="456">
        <v>4111</v>
      </c>
      <c r="C80" s="456">
        <v>580</v>
      </c>
      <c r="D80" s="481">
        <v>0</v>
      </c>
      <c r="E80" s="482">
        <v>0</v>
      </c>
      <c r="F80" s="481">
        <v>0</v>
      </c>
      <c r="G80" s="481">
        <v>0</v>
      </c>
      <c r="H80" s="481">
        <v>0</v>
      </c>
      <c r="I80" s="481">
        <v>0</v>
      </c>
      <c r="J80" s="481">
        <v>0</v>
      </c>
      <c r="K80" s="455">
        <f t="shared" si="1"/>
        <v>0</v>
      </c>
    </row>
    <row r="81" spans="1:11" s="2" customFormat="1" ht="12.75" thickTop="1" thickBot="1" x14ac:dyDescent="0.25">
      <c r="A81" s="476" t="s">
        <v>4355</v>
      </c>
      <c r="B81" s="456">
        <v>4112</v>
      </c>
      <c r="C81" s="456">
        <v>590</v>
      </c>
      <c r="D81" s="481">
        <v>0</v>
      </c>
      <c r="E81" s="482">
        <v>0</v>
      </c>
      <c r="F81" s="481">
        <v>0</v>
      </c>
      <c r="G81" s="481">
        <v>0</v>
      </c>
      <c r="H81" s="481">
        <v>0</v>
      </c>
      <c r="I81" s="481">
        <v>0</v>
      </c>
      <c r="J81" s="481">
        <v>0</v>
      </c>
      <c r="K81" s="455">
        <f t="shared" si="1"/>
        <v>0</v>
      </c>
    </row>
    <row r="82" spans="1:11" s="2" customFormat="1" ht="14.25" thickTop="1" thickBot="1" x14ac:dyDescent="0.25">
      <c r="A82" s="493" t="s">
        <v>4208</v>
      </c>
      <c r="B82" s="456">
        <v>4113</v>
      </c>
      <c r="C82" s="456">
        <v>600</v>
      </c>
      <c r="D82" s="487">
        <v>0</v>
      </c>
      <c r="E82" s="488">
        <v>0</v>
      </c>
      <c r="F82" s="487">
        <v>0</v>
      </c>
      <c r="G82" s="487">
        <v>0</v>
      </c>
      <c r="H82" s="487">
        <v>0</v>
      </c>
      <c r="I82" s="487">
        <v>0</v>
      </c>
      <c r="J82" s="487">
        <v>0</v>
      </c>
      <c r="K82" s="455">
        <f t="shared" si="1"/>
        <v>0</v>
      </c>
    </row>
    <row r="83" spans="1:11" s="2" customFormat="1" ht="12.75" thickTop="1" thickBot="1" x14ac:dyDescent="0.25">
      <c r="A83" s="477" t="s">
        <v>4248</v>
      </c>
      <c r="B83" s="477">
        <v>4200</v>
      </c>
      <c r="C83" s="477">
        <v>610</v>
      </c>
      <c r="D83" s="484">
        <f t="shared" ref="D83:J83" si="14">D84</f>
        <v>0</v>
      </c>
      <c r="E83" s="484">
        <f t="shared" si="14"/>
        <v>0</v>
      </c>
      <c r="F83" s="484">
        <f t="shared" si="14"/>
        <v>0</v>
      </c>
      <c r="G83" s="484">
        <f t="shared" si="14"/>
        <v>0</v>
      </c>
      <c r="H83" s="484">
        <f t="shared" si="14"/>
        <v>0</v>
      </c>
      <c r="I83" s="484">
        <f t="shared" si="14"/>
        <v>0</v>
      </c>
      <c r="J83" s="484">
        <f t="shared" si="14"/>
        <v>0</v>
      </c>
      <c r="K83" s="455">
        <f t="shared" si="1"/>
        <v>0</v>
      </c>
    </row>
    <row r="84" spans="1:11" s="2" customFormat="1" ht="12.75" thickTop="1" thickBot="1" x14ac:dyDescent="0.25">
      <c r="A84" s="458" t="s">
        <v>4356</v>
      </c>
      <c r="B84" s="479">
        <v>4210</v>
      </c>
      <c r="C84" s="479">
        <v>620</v>
      </c>
      <c r="D84" s="481">
        <v>0</v>
      </c>
      <c r="E84" s="482">
        <v>0</v>
      </c>
      <c r="F84" s="481">
        <v>0</v>
      </c>
      <c r="G84" s="481">
        <v>0</v>
      </c>
      <c r="H84" s="481">
        <v>0</v>
      </c>
      <c r="I84" s="481">
        <v>0</v>
      </c>
      <c r="J84" s="481">
        <v>0</v>
      </c>
      <c r="K84" s="455">
        <f t="shared" si="1"/>
        <v>0</v>
      </c>
    </row>
    <row r="85" spans="1:11" s="2" customFormat="1" ht="12.75" thickTop="1" thickBot="1" x14ac:dyDescent="0.25">
      <c r="A85" s="476" t="s">
        <v>4357</v>
      </c>
      <c r="B85" s="456">
        <v>5000</v>
      </c>
      <c r="C85" s="456">
        <v>630</v>
      </c>
      <c r="D85" s="487" t="s">
        <v>4213</v>
      </c>
      <c r="E85" s="487">
        <v>0</v>
      </c>
      <c r="F85" s="494" t="s">
        <v>4213</v>
      </c>
      <c r="G85" s="494" t="s">
        <v>4213</v>
      </c>
      <c r="H85" s="494" t="s">
        <v>4213</v>
      </c>
      <c r="I85" s="494" t="s">
        <v>4213</v>
      </c>
      <c r="J85" s="494" t="s">
        <v>4213</v>
      </c>
      <c r="K85" s="494" t="s">
        <v>4213</v>
      </c>
    </row>
    <row r="86" spans="1:11" s="2" customFormat="1" ht="12" hidden="1" thickTop="1" x14ac:dyDescent="0.2">
      <c r="A86" s="88"/>
      <c r="B86" s="131"/>
      <c r="C86" s="182"/>
      <c r="D86" s="152"/>
      <c r="E86" s="150"/>
      <c r="F86" s="152"/>
      <c r="G86" s="152"/>
      <c r="H86" s="152"/>
      <c r="I86" s="152"/>
      <c r="J86" s="152"/>
      <c r="K86" s="132"/>
    </row>
    <row r="87" spans="1:11" s="2" customFormat="1" ht="12" hidden="1" thickTop="1" x14ac:dyDescent="0.2">
      <c r="A87" s="81"/>
      <c r="B87" s="82"/>
      <c r="C87" s="14"/>
      <c r="D87" s="24"/>
      <c r="E87" s="113"/>
      <c r="F87" s="24"/>
      <c r="G87" s="24"/>
      <c r="H87" s="24"/>
      <c r="I87" s="24"/>
      <c r="J87" s="24"/>
      <c r="K87" s="23"/>
    </row>
    <row r="88" spans="1:11" s="2" customFormat="1" ht="12" hidden="1" thickTop="1" x14ac:dyDescent="0.2">
      <c r="A88" s="81"/>
      <c r="B88" s="82"/>
      <c r="C88" s="14"/>
      <c r="D88" s="24"/>
      <c r="E88" s="113"/>
      <c r="F88" s="24"/>
      <c r="G88" s="24"/>
      <c r="H88" s="24"/>
      <c r="I88" s="24"/>
      <c r="J88" s="24"/>
      <c r="K88" s="23"/>
    </row>
    <row r="89" spans="1:11" s="2" customFormat="1" ht="12" hidden="1" thickTop="1" x14ac:dyDescent="0.2">
      <c r="A89" s="81"/>
      <c r="B89" s="82"/>
      <c r="C89" s="14"/>
      <c r="D89" s="24"/>
      <c r="E89" s="113"/>
      <c r="F89" s="24"/>
      <c r="G89" s="24"/>
      <c r="H89" s="24"/>
      <c r="I89" s="24"/>
      <c r="J89" s="24"/>
      <c r="K89" s="23"/>
    </row>
    <row r="90" spans="1:11" s="2" customFormat="1" ht="12.75" hidden="1" thickTop="1" x14ac:dyDescent="0.2">
      <c r="A90" s="86"/>
      <c r="B90" s="87"/>
      <c r="C90" s="115"/>
      <c r="D90" s="148"/>
      <c r="E90" s="140"/>
      <c r="F90" s="148"/>
      <c r="G90" s="148"/>
      <c r="H90" s="148"/>
      <c r="I90" s="148"/>
      <c r="J90" s="148"/>
      <c r="K90" s="173"/>
    </row>
    <row r="91" spans="1:11" s="2" customFormat="1" ht="12" hidden="1" thickTop="1" x14ac:dyDescent="0.2">
      <c r="A91" s="88"/>
      <c r="B91" s="89"/>
      <c r="C91" s="14"/>
      <c r="D91" s="151"/>
      <c r="E91" s="149"/>
      <c r="F91" s="151"/>
      <c r="G91" s="151"/>
      <c r="H91" s="151"/>
      <c r="I91" s="151"/>
      <c r="J91" s="151"/>
      <c r="K91" s="132"/>
    </row>
    <row r="92" spans="1:11" s="2" customFormat="1" ht="12" hidden="1" thickTop="1" x14ac:dyDescent="0.2">
      <c r="A92" s="88"/>
      <c r="B92" s="89"/>
      <c r="C92" s="14"/>
      <c r="D92" s="151"/>
      <c r="E92" s="149"/>
      <c r="F92" s="151"/>
      <c r="G92" s="151"/>
      <c r="H92" s="151"/>
      <c r="I92" s="151"/>
      <c r="J92" s="151"/>
      <c r="K92" s="132"/>
    </row>
    <row r="93" spans="1:11" s="2" customFormat="1" ht="12" hidden="1" thickTop="1" x14ac:dyDescent="0.2">
      <c r="A93" s="84"/>
      <c r="B93" s="85"/>
      <c r="C93" s="115"/>
      <c r="D93" s="26"/>
      <c r="E93" s="139"/>
      <c r="F93" s="26"/>
      <c r="G93" s="26"/>
      <c r="H93" s="26"/>
      <c r="I93" s="26"/>
      <c r="J93" s="26"/>
      <c r="K93" s="26"/>
    </row>
    <row r="94" spans="1:11" s="2" customFormat="1" ht="12" thickTop="1" x14ac:dyDescent="0.2">
      <c r="A94" s="181" t="s">
        <v>4584</v>
      </c>
      <c r="B94" s="31"/>
      <c r="C94" s="32"/>
      <c r="D94" s="29"/>
      <c r="E94" s="112"/>
      <c r="F94" s="29"/>
      <c r="G94" s="29"/>
      <c r="H94" s="29"/>
      <c r="I94" s="29"/>
      <c r="J94" s="29"/>
      <c r="K94" s="29"/>
    </row>
    <row r="95" spans="1:11" s="2" customFormat="1" ht="3" customHeight="1" x14ac:dyDescent="0.2">
      <c r="A95" s="30"/>
      <c r="B95" s="31"/>
      <c r="C95" s="32"/>
      <c r="D95" s="29"/>
      <c r="E95" s="112"/>
      <c r="F95" s="29"/>
      <c r="G95" s="29"/>
      <c r="H95" s="29"/>
      <c r="I95" s="29"/>
      <c r="J95" s="29"/>
      <c r="K95" s="29"/>
    </row>
    <row r="96" spans="1:11" s="2" customFormat="1" ht="11.25" hidden="1" x14ac:dyDescent="0.2">
      <c r="A96" s="30"/>
      <c r="B96" s="31"/>
      <c r="C96" s="32"/>
      <c r="D96" s="29"/>
      <c r="E96" s="34"/>
      <c r="F96" s="29"/>
      <c r="G96" s="29"/>
      <c r="H96" s="29"/>
      <c r="I96" s="29"/>
      <c r="J96" s="29"/>
      <c r="K96" s="29"/>
    </row>
    <row r="97" spans="1:8" x14ac:dyDescent="0.25">
      <c r="A97" s="11" t="str">
        <f>ЗАПОЛНИТЬ!F30</f>
        <v>Директор</v>
      </c>
      <c r="B97" s="896"/>
      <c r="C97" s="896"/>
      <c r="D97" s="896"/>
      <c r="F97" s="797" t="str">
        <f>ЗАПОЛНИТЬ!F26</f>
        <v>О.Л.Матчишин</v>
      </c>
      <c r="G97" s="797"/>
      <c r="H97" s="797"/>
    </row>
    <row r="98" spans="1:8" x14ac:dyDescent="0.25">
      <c r="B98" s="891" t="s">
        <v>4351</v>
      </c>
      <c r="C98" s="891"/>
      <c r="D98" s="891"/>
      <c r="F98" s="890" t="s">
        <v>3574</v>
      </c>
      <c r="G98" s="890"/>
      <c r="H98" s="1"/>
    </row>
    <row r="99" spans="1:8" x14ac:dyDescent="0.25">
      <c r="A99" s="11" t="str">
        <f>ЗАПОЛНИТЬ!F31</f>
        <v>Головний бухгалтер</v>
      </c>
      <c r="B99" s="896"/>
      <c r="C99" s="896"/>
      <c r="D99" s="896"/>
      <c r="F99" s="797" t="str">
        <f>ЗАПОЛНИТЬ!F28</f>
        <v>О.Г.Шевчук</v>
      </c>
      <c r="G99" s="797"/>
      <c r="H99" s="797"/>
    </row>
    <row r="100" spans="1:8" ht="8.25" customHeight="1" x14ac:dyDescent="0.25">
      <c r="B100" s="891" t="s">
        <v>4351</v>
      </c>
      <c r="C100" s="891"/>
      <c r="D100" s="891"/>
      <c r="F100" s="890" t="s">
        <v>3574</v>
      </c>
      <c r="G100" s="890"/>
      <c r="H100" s="1"/>
    </row>
    <row r="101" spans="1:8" ht="12.75" customHeight="1" x14ac:dyDescent="0.25">
      <c r="A101" s="1" t="str">
        <f>ЗАПОЛНИТЬ!C19</f>
        <v>"11" січня 2016 року</v>
      </c>
    </row>
    <row r="102" spans="1:8" x14ac:dyDescent="0.25">
      <c r="A102" s="730" t="s">
        <v>267</v>
      </c>
    </row>
  </sheetData>
  <sheetProtection sheet="1" formatColumns="0" formatRows="0"/>
  <mergeCells count="34">
    <mergeCell ref="B11:I11"/>
    <mergeCell ref="B10:I10"/>
    <mergeCell ref="H1:K3"/>
    <mergeCell ref="A4:K4"/>
    <mergeCell ref="A5:G5"/>
    <mergeCell ref="A6:K6"/>
    <mergeCell ref="B9:I9"/>
    <mergeCell ref="F18:F20"/>
    <mergeCell ref="A12:B12"/>
    <mergeCell ref="E12:I12"/>
    <mergeCell ref="K18:K20"/>
    <mergeCell ref="A15:B15"/>
    <mergeCell ref="E15:K15"/>
    <mergeCell ref="A18:A20"/>
    <mergeCell ref="A13:B13"/>
    <mergeCell ref="E13:K13"/>
    <mergeCell ref="A14:B14"/>
    <mergeCell ref="E14:K14"/>
    <mergeCell ref="B100:D100"/>
    <mergeCell ref="F100:G100"/>
    <mergeCell ref="J18:J20"/>
    <mergeCell ref="D18:D20"/>
    <mergeCell ref="E18:E20"/>
    <mergeCell ref="B99:D99"/>
    <mergeCell ref="F99:H99"/>
    <mergeCell ref="B98:D98"/>
    <mergeCell ref="F98:G98"/>
    <mergeCell ref="I18:I20"/>
    <mergeCell ref="B97:D97"/>
    <mergeCell ref="F97:H97"/>
    <mergeCell ref="B18:B20"/>
    <mergeCell ref="C18:C20"/>
    <mergeCell ref="H18:H20"/>
    <mergeCell ref="G18:G20"/>
  </mergeCells>
  <phoneticPr fontId="178" type="noConversion"/>
  <pageMargins left="0.19685039370078741" right="0.19685039370078741" top="0.59055118110236227" bottom="0.19685039370078741" header="0.39370078740157483" footer="0.19685039370078741"/>
  <pageSetup paperSize="9" scale="89" fitToHeight="2" orientation="landscape" r:id="rId1"/>
  <headerFooter differentOddEven="1">
    <evenHeader>&amp;R&amp;"Times New Roman,обычный"&amp;10Продовження додатка 7</evenHeader>
  </headerFooter>
  <legacy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5">
    <pageSetUpPr fitToPage="1"/>
  </sheetPr>
  <dimension ref="A1:N100"/>
  <sheetViews>
    <sheetView workbookViewId="0">
      <selection activeCell="E12" sqref="E12:I12"/>
    </sheetView>
  </sheetViews>
  <sheetFormatPr defaultRowHeight="15" x14ac:dyDescent="0.25"/>
  <cols>
    <col min="1" max="1" width="57.5703125" customWidth="1"/>
    <col min="2" max="2" width="6.42578125" customWidth="1"/>
    <col min="3" max="3" width="4.85546875" customWidth="1"/>
    <col min="4" max="4" width="10.28515625" customWidth="1"/>
    <col min="5" max="5" width="10.5703125" customWidth="1"/>
    <col min="6" max="6" width="8.42578125" customWidth="1"/>
    <col min="7" max="7" width="10.140625" customWidth="1"/>
    <col min="8" max="8" width="10.5703125" customWidth="1"/>
    <col min="9" max="9" width="10" customWidth="1"/>
    <col min="10" max="10" width="10.85546875" customWidth="1"/>
  </cols>
  <sheetData>
    <row r="1" spans="1:14" s="1" customFormat="1" ht="12" customHeight="1" x14ac:dyDescent="0.25">
      <c r="G1" s="887" t="s">
        <v>930</v>
      </c>
      <c r="H1" s="897"/>
      <c r="I1" s="897"/>
      <c r="J1" s="897"/>
      <c r="K1" s="16"/>
    </row>
    <row r="2" spans="1:14" s="1" customFormat="1" ht="12" customHeight="1" x14ac:dyDescent="0.25">
      <c r="G2" s="897"/>
      <c r="H2" s="897"/>
      <c r="I2" s="897"/>
      <c r="J2" s="897"/>
      <c r="K2" s="16"/>
    </row>
    <row r="3" spans="1:14" s="1" customFormat="1" ht="6" customHeight="1" x14ac:dyDescent="0.25">
      <c r="G3" s="897"/>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ht="29.25" customHeight="1" x14ac:dyDescent="0.25">
      <c r="A5" s="923" t="s">
        <v>4377</v>
      </c>
      <c r="B5" s="923"/>
      <c r="C5" s="923"/>
      <c r="D5" s="923"/>
      <c r="E5" s="923"/>
      <c r="F5" s="923"/>
      <c r="G5" s="923"/>
      <c r="H5" s="923"/>
      <c r="I5" s="923"/>
      <c r="J5" s="923"/>
      <c r="K5" s="2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11.25" hidden="1" x14ac:dyDescent="0.2"/>
    <row r="8" spans="1:14" s="2" customFormat="1" ht="9" customHeight="1" x14ac:dyDescent="0.2">
      <c r="J8" s="177" t="s">
        <v>4563</v>
      </c>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tr">
        <f>ЗАПОЛНИТЬ!A13</f>
        <v>за ЄДРПОУ</v>
      </c>
      <c r="J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50" t="str">
        <f>ЗАПОЛНИТЬ!A14</f>
        <v>за КОАТУУ</v>
      </c>
      <c r="J10" s="3">
        <f>ЗАПОЛНИТЬ!B14</f>
        <v>4610600000</v>
      </c>
      <c r="L10" s="5"/>
    </row>
    <row r="11" spans="1:14" s="2" customFormat="1" ht="11.25" customHeight="1" x14ac:dyDescent="0.2">
      <c r="A11" s="5" t="str">
        <f>Ф.4.3.КФК15!A11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50" t="str">
        <f>ЗАПОЛНИТЬ!A15</f>
        <v>за КОПФГ</v>
      </c>
      <c r="J11" s="3">
        <f>ЗАПОЛНИТЬ!B15</f>
        <v>430</v>
      </c>
      <c r="L11" s="5"/>
    </row>
    <row r="12" spans="1:14" s="2" customFormat="1" ht="11.25" customHeight="1" x14ac:dyDescent="0.2">
      <c r="A12" s="920" t="s">
        <v>4319</v>
      </c>
      <c r="B12" s="920"/>
      <c r="C12" s="17"/>
      <c r="D12" s="175" t="str">
        <f>ЗАПОЛНИТЬ!H9</f>
        <v>-</v>
      </c>
      <c r="E12" s="924" t="str">
        <f>IF(D12&gt;0,VLOOKUP(D12,'ДовидникКВК(ГОС)'!A:B,2,FALSE),"")</f>
        <v>-</v>
      </c>
      <c r="F12" s="924"/>
      <c r="G12" s="924"/>
      <c r="H12" s="924"/>
      <c r="I12" s="234"/>
      <c r="J12" s="234"/>
      <c r="L12" s="4"/>
    </row>
    <row r="13" spans="1:14" s="2" customFormat="1" ht="12" customHeight="1" x14ac:dyDescent="0.25">
      <c r="A13" s="898" t="s">
        <v>4321</v>
      </c>
      <c r="B13" s="898"/>
      <c r="C13" s="17"/>
      <c r="D13" s="364"/>
      <c r="E13" s="918"/>
      <c r="F13" s="918"/>
      <c r="G13" s="918"/>
      <c r="H13" s="918"/>
      <c r="I13" s="918"/>
      <c r="J13" s="918"/>
      <c r="K13" s="17"/>
      <c r="L13" s="4"/>
    </row>
    <row r="14" spans="1:14" s="2" customFormat="1" ht="11.25" x14ac:dyDescent="0.2">
      <c r="A14" s="128" t="s">
        <v>4074</v>
      </c>
    </row>
    <row r="15" spans="1:14" s="2" customFormat="1" ht="12" thickBot="1" x14ac:dyDescent="0.25">
      <c r="A15" s="7" t="s">
        <v>4322</v>
      </c>
    </row>
    <row r="16" spans="1:14" s="2" customFormat="1" ht="11.25" customHeight="1" thickTop="1" thickBot="1" x14ac:dyDescent="0.25">
      <c r="A16" s="922" t="s">
        <v>4324</v>
      </c>
      <c r="B16" s="922" t="s">
        <v>4325</v>
      </c>
      <c r="C16" s="922" t="s">
        <v>4326</v>
      </c>
      <c r="D16" s="921" t="s">
        <v>4570</v>
      </c>
      <c r="E16" s="921" t="s">
        <v>4571</v>
      </c>
      <c r="F16" s="921" t="s">
        <v>4362</v>
      </c>
      <c r="G16" s="921" t="s">
        <v>4569</v>
      </c>
      <c r="H16" s="921" t="s">
        <v>3575</v>
      </c>
      <c r="I16" s="921" t="s">
        <v>3576</v>
      </c>
      <c r="J16" s="921" t="s">
        <v>4568</v>
      </c>
    </row>
    <row r="17" spans="1:10" s="2" customFormat="1" ht="12.75" thickTop="1" thickBot="1" x14ac:dyDescent="0.25">
      <c r="A17" s="922"/>
      <c r="B17" s="922"/>
      <c r="C17" s="922"/>
      <c r="D17" s="921"/>
      <c r="E17" s="921"/>
      <c r="F17" s="921"/>
      <c r="G17" s="921"/>
      <c r="H17" s="921"/>
      <c r="I17" s="921"/>
      <c r="J17" s="921"/>
    </row>
    <row r="18" spans="1:10" s="2" customFormat="1" ht="21" customHeight="1" thickTop="1" thickBot="1" x14ac:dyDescent="0.25">
      <c r="A18" s="922"/>
      <c r="B18" s="922"/>
      <c r="C18" s="922"/>
      <c r="D18" s="921"/>
      <c r="E18" s="921"/>
      <c r="F18" s="921"/>
      <c r="G18" s="921"/>
      <c r="H18" s="921"/>
      <c r="I18" s="921"/>
      <c r="J18" s="921"/>
    </row>
    <row r="19" spans="1:10" s="2" customFormat="1" ht="12.75" thickTop="1" thickBot="1" x14ac:dyDescent="0.25">
      <c r="A19" s="452">
        <v>1</v>
      </c>
      <c r="B19" s="452">
        <v>2</v>
      </c>
      <c r="C19" s="452">
        <v>3</v>
      </c>
      <c r="D19" s="452">
        <v>4</v>
      </c>
      <c r="E19" s="452">
        <v>5</v>
      </c>
      <c r="F19" s="452">
        <v>6</v>
      </c>
      <c r="G19" s="452">
        <v>7</v>
      </c>
      <c r="H19" s="452">
        <v>8</v>
      </c>
      <c r="I19" s="452">
        <v>9</v>
      </c>
      <c r="J19" s="452">
        <v>10</v>
      </c>
    </row>
    <row r="20" spans="1:10" s="2" customFormat="1" ht="12.75" thickTop="1" thickBot="1" x14ac:dyDescent="0.25">
      <c r="A20" s="452" t="s">
        <v>4379</v>
      </c>
      <c r="B20" s="495" t="s">
        <v>4333</v>
      </c>
      <c r="C20" s="514" t="s">
        <v>4365</v>
      </c>
      <c r="D20" s="515">
        <f>Ф.4.4.КПК1!D20+Ф.4.4.КПК2!D20</f>
        <v>0</v>
      </c>
      <c r="E20" s="515">
        <f>Ф.4.4.КПК1!E20+Ф.4.4.КПК2!E20</f>
        <v>0</v>
      </c>
      <c r="F20" s="515">
        <f>Ф.4.4.КПК1!F20+Ф.4.4.КПК2!F20</f>
        <v>0</v>
      </c>
      <c r="G20" s="515">
        <f>Ф.4.4.КПК1!G20+Ф.4.4.КПК2!G20</f>
        <v>0</v>
      </c>
      <c r="H20" s="517" t="s">
        <v>4333</v>
      </c>
      <c r="I20" s="517" t="s">
        <v>4333</v>
      </c>
      <c r="J20" s="515">
        <f>Ф.4.4.КПК1!J20+Ф.4.4.КПК2!J20</f>
        <v>0</v>
      </c>
    </row>
    <row r="21" spans="1:10" s="2" customFormat="1" ht="24" thickTop="1" thickBot="1" x14ac:dyDescent="0.25">
      <c r="A21" s="507" t="s">
        <v>4378</v>
      </c>
      <c r="B21" s="495" t="s">
        <v>4333</v>
      </c>
      <c r="C21" s="514" t="s">
        <v>4366</v>
      </c>
      <c r="D21" s="515">
        <f>Ф.4.4.КПК1!D21+Ф.4.4.КПК2!D21</f>
        <v>0</v>
      </c>
      <c r="E21" s="518" t="s">
        <v>4333</v>
      </c>
      <c r="F21" s="518" t="s">
        <v>4333</v>
      </c>
      <c r="G21" s="515">
        <f>Ф.4.4.КПК1!G21+Ф.4.4.КПК2!G21</f>
        <v>0</v>
      </c>
      <c r="H21" s="518" t="s">
        <v>4333</v>
      </c>
      <c r="I21" s="518" t="s">
        <v>4333</v>
      </c>
      <c r="J21" s="518" t="s">
        <v>4333</v>
      </c>
    </row>
    <row r="22" spans="1:10" s="2" customFormat="1" ht="12.75" thickTop="1" thickBot="1" x14ac:dyDescent="0.25">
      <c r="A22" s="423" t="s">
        <v>4363</v>
      </c>
      <c r="B22" s="495" t="s">
        <v>4333</v>
      </c>
      <c r="C22" s="514" t="s">
        <v>4367</v>
      </c>
      <c r="D22" s="515">
        <f>Ф.4.4.КПК1!D22+Ф.4.4.КПК2!D22</f>
        <v>0</v>
      </c>
      <c r="E22" s="517" t="s">
        <v>4333</v>
      </c>
      <c r="F22" s="517" t="s">
        <v>4333</v>
      </c>
      <c r="G22" s="517" t="s">
        <v>4333</v>
      </c>
      <c r="H22" s="517" t="s">
        <v>4333</v>
      </c>
      <c r="I22" s="517" t="s">
        <v>4333</v>
      </c>
      <c r="J22" s="517" t="s">
        <v>4333</v>
      </c>
    </row>
    <row r="23" spans="1:10" s="2" customFormat="1" ht="12.75" thickTop="1" thickBot="1" x14ac:dyDescent="0.25">
      <c r="A23" s="452" t="s">
        <v>4359</v>
      </c>
      <c r="B23" s="452" t="s">
        <v>4333</v>
      </c>
      <c r="C23" s="514" t="s">
        <v>4368</v>
      </c>
      <c r="D23" s="515">
        <f>Ф.4.4.КПК1!D23+Ф.4.4.КПК2!D23</f>
        <v>0</v>
      </c>
      <c r="E23" s="517" t="s">
        <v>4333</v>
      </c>
      <c r="F23" s="517" t="s">
        <v>4333</v>
      </c>
      <c r="G23" s="517" t="s">
        <v>4333</v>
      </c>
      <c r="H23" s="515">
        <f>Ф.4.4.КПК1!H23+Ф.4.4.КПК2!H23</f>
        <v>0</v>
      </c>
      <c r="I23" s="515">
        <f>Ф.4.4.КПК1!I23+Ф.4.4.КПК2!I23</f>
        <v>0</v>
      </c>
      <c r="J23" s="517" t="s">
        <v>4333</v>
      </c>
    </row>
    <row r="24" spans="1:10" s="2" customFormat="1" ht="12.75" thickTop="1" thickBot="1" x14ac:dyDescent="0.25">
      <c r="A24" s="452" t="s">
        <v>4726</v>
      </c>
      <c r="B24" s="452"/>
      <c r="C24" s="514"/>
      <c r="D24" s="519"/>
      <c r="E24" s="517"/>
      <c r="F24" s="517"/>
      <c r="G24" s="517"/>
      <c r="H24" s="519"/>
      <c r="I24" s="519"/>
      <c r="J24" s="517"/>
    </row>
    <row r="25" spans="1:10" s="2" customFormat="1" ht="12.75" thickTop="1" thickBot="1" x14ac:dyDescent="0.25">
      <c r="A25" s="456" t="s">
        <v>1735</v>
      </c>
      <c r="B25" s="453">
        <v>2000</v>
      </c>
      <c r="C25" s="514" t="s">
        <v>4369</v>
      </c>
      <c r="D25" s="515">
        <f>Ф.4.4.КПК1!D25+Ф.4.4.КПК2!D25</f>
        <v>0</v>
      </c>
      <c r="E25" s="517" t="s">
        <v>4333</v>
      </c>
      <c r="F25" s="517" t="s">
        <v>4333</v>
      </c>
      <c r="G25" s="517" t="s">
        <v>4333</v>
      </c>
      <c r="H25" s="515">
        <f>Ф.4.4.КПК1!H25+Ф.4.4.КПК2!H25</f>
        <v>0</v>
      </c>
      <c r="I25" s="515">
        <f>Ф.4.4.КПК1!I25+Ф.4.4.КПК2!I25</f>
        <v>0</v>
      </c>
      <c r="J25" s="517" t="s">
        <v>4333</v>
      </c>
    </row>
    <row r="26" spans="1:10" s="2" customFormat="1" ht="12.75" thickTop="1" thickBot="1" x14ac:dyDescent="0.25">
      <c r="A26" s="457" t="s">
        <v>1701</v>
      </c>
      <c r="B26" s="453">
        <v>2100</v>
      </c>
      <c r="C26" s="514" t="s">
        <v>4370</v>
      </c>
      <c r="D26" s="515">
        <f>Ф.4.4.КПК1!D26+Ф.4.4.КПК2!D26</f>
        <v>0</v>
      </c>
      <c r="E26" s="517" t="s">
        <v>4333</v>
      </c>
      <c r="F26" s="517" t="s">
        <v>4333</v>
      </c>
      <c r="G26" s="517" t="s">
        <v>4333</v>
      </c>
      <c r="H26" s="515">
        <f>Ф.4.4.КПК1!H26+Ф.4.4.КПК2!H26</f>
        <v>0</v>
      </c>
      <c r="I26" s="515">
        <f>Ф.4.4.КПК1!I26+Ф.4.4.КПК2!I26</f>
        <v>0</v>
      </c>
      <c r="J26" s="517" t="s">
        <v>4333</v>
      </c>
    </row>
    <row r="27" spans="1:10" s="2" customFormat="1" ht="12.75" thickTop="1" thickBot="1" x14ac:dyDescent="0.25">
      <c r="A27" s="458" t="s">
        <v>1702</v>
      </c>
      <c r="B27" s="459">
        <v>2110</v>
      </c>
      <c r="C27" s="514" t="s">
        <v>4371</v>
      </c>
      <c r="D27" s="515">
        <f>Ф.4.4.КПК1!D27+Ф.4.4.КПК2!D27</f>
        <v>0</v>
      </c>
      <c r="E27" s="517" t="s">
        <v>4333</v>
      </c>
      <c r="F27" s="517" t="s">
        <v>4333</v>
      </c>
      <c r="G27" s="517" t="s">
        <v>4333</v>
      </c>
      <c r="H27" s="515">
        <f>Ф.4.4.КПК1!H27+Ф.4.4.КПК2!H27</f>
        <v>0</v>
      </c>
      <c r="I27" s="515">
        <f>Ф.4.4.КПК1!I27+Ф.4.4.КПК2!I27</f>
        <v>0</v>
      </c>
      <c r="J27" s="517" t="s">
        <v>4333</v>
      </c>
    </row>
    <row r="28" spans="1:10" s="2" customFormat="1" ht="12.75" thickTop="1" thickBot="1" x14ac:dyDescent="0.25">
      <c r="A28" s="464" t="s">
        <v>4335</v>
      </c>
      <c r="B28" s="465">
        <v>2111</v>
      </c>
      <c r="C28" s="514" t="s">
        <v>4372</v>
      </c>
      <c r="D28" s="515">
        <f>Ф.4.4.КПК1!D28+Ф.4.4.КПК2!D28</f>
        <v>0</v>
      </c>
      <c r="E28" s="517" t="s">
        <v>4333</v>
      </c>
      <c r="F28" s="517" t="s">
        <v>4333</v>
      </c>
      <c r="G28" s="517" t="s">
        <v>4333</v>
      </c>
      <c r="H28" s="515">
        <f>Ф.4.4.КПК1!H28+Ф.4.4.КПК2!H28</f>
        <v>0</v>
      </c>
      <c r="I28" s="515">
        <f>Ф.4.4.КПК1!I28+Ф.4.4.КПК2!I28</f>
        <v>0</v>
      </c>
      <c r="J28" s="517" t="s">
        <v>4333</v>
      </c>
    </row>
    <row r="29" spans="1:10" s="2" customFormat="1" ht="12.75" thickTop="1" thickBot="1" x14ac:dyDescent="0.25">
      <c r="A29" s="464" t="s">
        <v>1703</v>
      </c>
      <c r="B29" s="465">
        <v>2112</v>
      </c>
      <c r="C29" s="514" t="s">
        <v>4373</v>
      </c>
      <c r="D29" s="515">
        <f>Ф.4.4.КПК1!D29+Ф.4.4.КПК2!D29</f>
        <v>0</v>
      </c>
      <c r="E29" s="517" t="s">
        <v>4333</v>
      </c>
      <c r="F29" s="517" t="s">
        <v>4333</v>
      </c>
      <c r="G29" s="517" t="s">
        <v>4333</v>
      </c>
      <c r="H29" s="515">
        <f>Ф.4.4.КПК1!H29+Ф.4.4.КПК2!H29</f>
        <v>0</v>
      </c>
      <c r="I29" s="515">
        <f>Ф.4.4.КПК1!I29+Ф.4.4.КПК2!I29</f>
        <v>0</v>
      </c>
      <c r="J29" s="517" t="s">
        <v>4333</v>
      </c>
    </row>
    <row r="30" spans="1:10" s="2" customFormat="1" ht="12.75" thickTop="1" thickBot="1" x14ac:dyDescent="0.25">
      <c r="A30" s="470" t="s">
        <v>1704</v>
      </c>
      <c r="B30" s="459">
        <v>2120</v>
      </c>
      <c r="C30" s="451">
        <v>100</v>
      </c>
      <c r="D30" s="515">
        <f>Ф.4.4.КПК1!D30+Ф.4.4.КПК2!D30</f>
        <v>0</v>
      </c>
      <c r="E30" s="517" t="s">
        <v>4333</v>
      </c>
      <c r="F30" s="517" t="s">
        <v>4333</v>
      </c>
      <c r="G30" s="517" t="s">
        <v>4333</v>
      </c>
      <c r="H30" s="515">
        <f>Ф.4.4.КПК1!H30+Ф.4.4.КПК2!H30</f>
        <v>0</v>
      </c>
      <c r="I30" s="515">
        <f>Ф.4.4.КПК1!I30+Ф.4.4.КПК2!I30</f>
        <v>0</v>
      </c>
      <c r="J30" s="517" t="s">
        <v>4333</v>
      </c>
    </row>
    <row r="31" spans="1:10" s="2" customFormat="1" ht="12.75" thickTop="1" thickBot="1" x14ac:dyDescent="0.25">
      <c r="A31" s="471" t="s">
        <v>1705</v>
      </c>
      <c r="B31" s="453">
        <v>2200</v>
      </c>
      <c r="C31" s="451">
        <v>110</v>
      </c>
      <c r="D31" s="515">
        <f>Ф.4.4.КПК1!D31+Ф.4.4.КПК2!D31</f>
        <v>0</v>
      </c>
      <c r="E31" s="517" t="s">
        <v>4333</v>
      </c>
      <c r="F31" s="517" t="s">
        <v>4333</v>
      </c>
      <c r="G31" s="517" t="s">
        <v>4333</v>
      </c>
      <c r="H31" s="515">
        <f>Ф.4.4.КПК1!H31+Ф.4.4.КПК2!H31</f>
        <v>0</v>
      </c>
      <c r="I31" s="515">
        <f>Ф.4.4.КПК1!I31+Ф.4.4.КПК2!I31</f>
        <v>0</v>
      </c>
      <c r="J31" s="517" t="s">
        <v>4333</v>
      </c>
    </row>
    <row r="32" spans="1:10" s="2" customFormat="1" ht="12.75" thickTop="1" thickBot="1" x14ac:dyDescent="0.25">
      <c r="A32" s="473" t="s">
        <v>1706</v>
      </c>
      <c r="B32" s="459">
        <v>2210</v>
      </c>
      <c r="C32" s="451">
        <v>120</v>
      </c>
      <c r="D32" s="515">
        <f>Ф.4.4.КПК1!D32+Ф.4.4.КПК2!D32</f>
        <v>0</v>
      </c>
      <c r="E32" s="517" t="s">
        <v>4333</v>
      </c>
      <c r="F32" s="517" t="s">
        <v>4333</v>
      </c>
      <c r="G32" s="517" t="s">
        <v>4333</v>
      </c>
      <c r="H32" s="515">
        <f>Ф.4.4.КПК1!H32+Ф.4.4.КПК2!H32</f>
        <v>0</v>
      </c>
      <c r="I32" s="515">
        <f>Ф.4.4.КПК1!I32+Ф.4.4.КПК2!I32</f>
        <v>0</v>
      </c>
      <c r="J32" s="517" t="s">
        <v>4333</v>
      </c>
    </row>
    <row r="33" spans="1:10" s="2" customFormat="1" ht="12.75" thickTop="1" thickBot="1" x14ac:dyDescent="0.25">
      <c r="A33" s="473" t="s">
        <v>1707</v>
      </c>
      <c r="B33" s="459">
        <v>2220</v>
      </c>
      <c r="C33" s="451">
        <v>130</v>
      </c>
      <c r="D33" s="515">
        <f>Ф.4.4.КПК1!D33+Ф.4.4.КПК2!D33</f>
        <v>0</v>
      </c>
      <c r="E33" s="517" t="s">
        <v>4333</v>
      </c>
      <c r="F33" s="517" t="s">
        <v>4333</v>
      </c>
      <c r="G33" s="517" t="s">
        <v>4333</v>
      </c>
      <c r="H33" s="515">
        <f>Ф.4.4.КПК1!H33+Ф.4.4.КПК2!H33</f>
        <v>0</v>
      </c>
      <c r="I33" s="515">
        <f>Ф.4.4.КПК1!I33+Ф.4.4.КПК2!I33</f>
        <v>0</v>
      </c>
      <c r="J33" s="517" t="s">
        <v>4333</v>
      </c>
    </row>
    <row r="34" spans="1:10" s="2" customFormat="1" ht="12.75" thickTop="1" thickBot="1" x14ac:dyDescent="0.25">
      <c r="A34" s="473" t="s">
        <v>1708</v>
      </c>
      <c r="B34" s="459">
        <v>2230</v>
      </c>
      <c r="C34" s="451">
        <v>140</v>
      </c>
      <c r="D34" s="515">
        <f>Ф.4.4.КПК1!D34+Ф.4.4.КПК2!D34</f>
        <v>0</v>
      </c>
      <c r="E34" s="517" t="s">
        <v>4333</v>
      </c>
      <c r="F34" s="517" t="s">
        <v>4333</v>
      </c>
      <c r="G34" s="517" t="s">
        <v>4333</v>
      </c>
      <c r="H34" s="515">
        <f>Ф.4.4.КПК1!H34+Ф.4.4.КПК2!H34</f>
        <v>0</v>
      </c>
      <c r="I34" s="515">
        <f>Ф.4.4.КПК1!I34+Ф.4.4.КПК2!I34</f>
        <v>0</v>
      </c>
      <c r="J34" s="517" t="s">
        <v>4333</v>
      </c>
    </row>
    <row r="35" spans="1:10" s="2" customFormat="1" ht="12.75" thickTop="1" thickBot="1" x14ac:dyDescent="0.25">
      <c r="A35" s="458" t="s">
        <v>1709</v>
      </c>
      <c r="B35" s="459">
        <v>2240</v>
      </c>
      <c r="C35" s="451">
        <v>150</v>
      </c>
      <c r="D35" s="515">
        <f>Ф.4.4.КПК1!D35+Ф.4.4.КПК2!D35</f>
        <v>0</v>
      </c>
      <c r="E35" s="517" t="s">
        <v>4333</v>
      </c>
      <c r="F35" s="517" t="s">
        <v>4333</v>
      </c>
      <c r="G35" s="517" t="s">
        <v>4333</v>
      </c>
      <c r="H35" s="515">
        <f>Ф.4.4.КПК1!H35+Ф.4.4.КПК2!H35</f>
        <v>0</v>
      </c>
      <c r="I35" s="515">
        <f>Ф.4.4.КПК1!I35+Ф.4.4.КПК2!I35</f>
        <v>0</v>
      </c>
      <c r="J35" s="517" t="s">
        <v>4333</v>
      </c>
    </row>
    <row r="36" spans="1:10" s="2" customFormat="1" ht="12.75" thickTop="1" thickBot="1" x14ac:dyDescent="0.25">
      <c r="A36" s="458" t="s">
        <v>4336</v>
      </c>
      <c r="B36" s="459">
        <v>2250</v>
      </c>
      <c r="C36" s="451">
        <v>160</v>
      </c>
      <c r="D36" s="515">
        <f>Ф.4.4.КПК1!D36+Ф.4.4.КПК2!D36</f>
        <v>0</v>
      </c>
      <c r="E36" s="517" t="s">
        <v>4333</v>
      </c>
      <c r="F36" s="517" t="s">
        <v>4333</v>
      </c>
      <c r="G36" s="517" t="s">
        <v>4333</v>
      </c>
      <c r="H36" s="515">
        <f>Ф.4.4.КПК1!H36+Ф.4.4.КПК2!H36</f>
        <v>0</v>
      </c>
      <c r="I36" s="515">
        <f>Ф.4.4.КПК1!I36+Ф.4.4.КПК2!I36</f>
        <v>0</v>
      </c>
      <c r="J36" s="517" t="s">
        <v>4333</v>
      </c>
    </row>
    <row r="37" spans="1:10" s="2" customFormat="1" ht="12.75" customHeight="1" thickTop="1" thickBot="1" x14ac:dyDescent="0.25">
      <c r="A37" s="474" t="s">
        <v>1710</v>
      </c>
      <c r="B37" s="459">
        <v>2260</v>
      </c>
      <c r="C37" s="451">
        <v>170</v>
      </c>
      <c r="D37" s="515">
        <f>Ф.4.4.КПК1!D37+Ф.4.4.КПК2!D37</f>
        <v>0</v>
      </c>
      <c r="E37" s="517" t="s">
        <v>4333</v>
      </c>
      <c r="F37" s="517" t="s">
        <v>4333</v>
      </c>
      <c r="G37" s="517" t="s">
        <v>4333</v>
      </c>
      <c r="H37" s="515">
        <f>Ф.4.4.КПК1!H37+Ф.4.4.КПК2!H37</f>
        <v>0</v>
      </c>
      <c r="I37" s="515">
        <f>Ф.4.4.КПК1!I37+Ф.4.4.КПК2!I37</f>
        <v>0</v>
      </c>
      <c r="J37" s="517" t="s">
        <v>4333</v>
      </c>
    </row>
    <row r="38" spans="1:10" s="2" customFormat="1" ht="12.75" thickTop="1" thickBot="1" x14ac:dyDescent="0.25">
      <c r="A38" s="470" t="s">
        <v>4337</v>
      </c>
      <c r="B38" s="459">
        <v>2270</v>
      </c>
      <c r="C38" s="451">
        <v>180</v>
      </c>
      <c r="D38" s="515">
        <f>Ф.4.4.КПК1!D38+Ф.4.4.КПК2!D38</f>
        <v>0</v>
      </c>
      <c r="E38" s="517" t="s">
        <v>4333</v>
      </c>
      <c r="F38" s="517" t="s">
        <v>4333</v>
      </c>
      <c r="G38" s="517" t="s">
        <v>4333</v>
      </c>
      <c r="H38" s="515">
        <f>Ф.4.4.КПК1!H38+Ф.4.4.КПК2!H38</f>
        <v>0</v>
      </c>
      <c r="I38" s="515">
        <f>Ф.4.4.КПК1!I38+Ф.4.4.КПК2!I38</f>
        <v>0</v>
      </c>
      <c r="J38" s="517" t="s">
        <v>4333</v>
      </c>
    </row>
    <row r="39" spans="1:10" s="2" customFormat="1" ht="12.75" thickTop="1" thickBot="1" x14ac:dyDescent="0.25">
      <c r="A39" s="464" t="s">
        <v>4338</v>
      </c>
      <c r="B39" s="465">
        <v>2271</v>
      </c>
      <c r="C39" s="451">
        <v>190</v>
      </c>
      <c r="D39" s="515">
        <f>Ф.4.4.КПК1!D39+Ф.4.4.КПК2!D39</f>
        <v>0</v>
      </c>
      <c r="E39" s="517" t="s">
        <v>4333</v>
      </c>
      <c r="F39" s="517" t="s">
        <v>4333</v>
      </c>
      <c r="G39" s="517" t="s">
        <v>4333</v>
      </c>
      <c r="H39" s="515">
        <f>Ф.4.4.КПК1!H39+Ф.4.4.КПК2!H39</f>
        <v>0</v>
      </c>
      <c r="I39" s="515">
        <f>Ф.4.4.КПК1!I39+Ф.4.4.КПК2!I39</f>
        <v>0</v>
      </c>
      <c r="J39" s="517" t="s">
        <v>4333</v>
      </c>
    </row>
    <row r="40" spans="1:10" s="2" customFormat="1" ht="12.75" thickTop="1" thickBot="1" x14ac:dyDescent="0.25">
      <c r="A40" s="464" t="s">
        <v>1711</v>
      </c>
      <c r="B40" s="465">
        <v>2272</v>
      </c>
      <c r="C40" s="451">
        <v>200</v>
      </c>
      <c r="D40" s="515">
        <f>Ф.4.4.КПК1!D40+Ф.4.4.КПК2!D40</f>
        <v>0</v>
      </c>
      <c r="E40" s="517" t="s">
        <v>4333</v>
      </c>
      <c r="F40" s="517" t="s">
        <v>4333</v>
      </c>
      <c r="G40" s="517" t="s">
        <v>4333</v>
      </c>
      <c r="H40" s="515">
        <f>Ф.4.4.КПК1!H40+Ф.4.4.КПК2!H40</f>
        <v>0</v>
      </c>
      <c r="I40" s="515">
        <f>Ф.4.4.КПК1!I40+Ф.4.4.КПК2!I40</f>
        <v>0</v>
      </c>
      <c r="J40" s="517" t="s">
        <v>4333</v>
      </c>
    </row>
    <row r="41" spans="1:10" s="2" customFormat="1" ht="21" customHeight="1" thickTop="1" thickBot="1" x14ac:dyDescent="0.25">
      <c r="A41" s="464" t="s">
        <v>4339</v>
      </c>
      <c r="B41" s="465">
        <v>2273</v>
      </c>
      <c r="C41" s="451">
        <v>210</v>
      </c>
      <c r="D41" s="515">
        <f>Ф.4.4.КПК1!D41+Ф.4.4.КПК2!D41</f>
        <v>0</v>
      </c>
      <c r="E41" s="517" t="s">
        <v>4333</v>
      </c>
      <c r="F41" s="517" t="s">
        <v>4333</v>
      </c>
      <c r="G41" s="517" t="s">
        <v>4333</v>
      </c>
      <c r="H41" s="515">
        <f>Ф.4.4.КПК1!H41+Ф.4.4.КПК2!H41</f>
        <v>0</v>
      </c>
      <c r="I41" s="515">
        <f>Ф.4.4.КПК1!I41+Ф.4.4.КПК2!I41</f>
        <v>0</v>
      </c>
      <c r="J41" s="517" t="s">
        <v>4333</v>
      </c>
    </row>
    <row r="42" spans="1:10" s="2" customFormat="1" ht="12.75" thickTop="1" thickBot="1" x14ac:dyDescent="0.25">
      <c r="A42" s="464" t="s">
        <v>4340</v>
      </c>
      <c r="B42" s="465">
        <v>2274</v>
      </c>
      <c r="C42" s="451">
        <v>220</v>
      </c>
      <c r="D42" s="515">
        <f>Ф.4.4.КПК1!D42+Ф.4.4.КПК2!D42</f>
        <v>0</v>
      </c>
      <c r="E42" s="518" t="s">
        <v>4333</v>
      </c>
      <c r="F42" s="518" t="s">
        <v>4333</v>
      </c>
      <c r="G42" s="518" t="s">
        <v>4333</v>
      </c>
      <c r="H42" s="515">
        <f>Ф.4.4.КПК1!H42+Ф.4.4.КПК2!H42</f>
        <v>0</v>
      </c>
      <c r="I42" s="515">
        <f>Ф.4.4.КПК1!I42+Ф.4.4.КПК2!I42</f>
        <v>0</v>
      </c>
      <c r="J42" s="518" t="s">
        <v>4333</v>
      </c>
    </row>
    <row r="43" spans="1:10" s="2" customFormat="1" ht="12.75" thickTop="1" thickBot="1" x14ac:dyDescent="0.25">
      <c r="A43" s="464" t="s">
        <v>4341</v>
      </c>
      <c r="B43" s="465">
        <v>2275</v>
      </c>
      <c r="C43" s="451">
        <v>230</v>
      </c>
      <c r="D43" s="515">
        <f>Ф.4.4.КПК1!D43+Ф.4.4.КПК2!D43</f>
        <v>0</v>
      </c>
      <c r="E43" s="517" t="s">
        <v>4333</v>
      </c>
      <c r="F43" s="517" t="s">
        <v>4333</v>
      </c>
      <c r="G43" s="517" t="s">
        <v>4333</v>
      </c>
      <c r="H43" s="515">
        <f>Ф.4.4.КПК1!H43+Ф.4.4.КПК2!H43</f>
        <v>0</v>
      </c>
      <c r="I43" s="515">
        <f>Ф.4.4.КПК1!I43+Ф.4.4.КПК2!I43</f>
        <v>0</v>
      </c>
      <c r="J43" s="517" t="s">
        <v>4333</v>
      </c>
    </row>
    <row r="44" spans="1:10" s="2" customFormat="1" ht="24" thickTop="1" thickBot="1" x14ac:dyDescent="0.25">
      <c r="A44" s="474" t="s">
        <v>1712</v>
      </c>
      <c r="B44" s="459">
        <v>2280</v>
      </c>
      <c r="C44" s="451">
        <v>240</v>
      </c>
      <c r="D44" s="515">
        <f>Ф.4.4.КПК1!D44+Ф.4.4.КПК2!D44</f>
        <v>0</v>
      </c>
      <c r="E44" s="517" t="s">
        <v>4333</v>
      </c>
      <c r="F44" s="517" t="s">
        <v>4333</v>
      </c>
      <c r="G44" s="517" t="s">
        <v>4333</v>
      </c>
      <c r="H44" s="515">
        <f>Ф.4.4.КПК1!H44+Ф.4.4.КПК2!H44</f>
        <v>0</v>
      </c>
      <c r="I44" s="515">
        <f>Ф.4.4.КПК1!I44+Ф.4.4.КПК2!I44</f>
        <v>0</v>
      </c>
      <c r="J44" s="517" t="s">
        <v>4333</v>
      </c>
    </row>
    <row r="45" spans="1:10" s="2" customFormat="1" ht="24" thickTop="1" thickBot="1" x14ac:dyDescent="0.25">
      <c r="A45" s="475" t="s">
        <v>1713</v>
      </c>
      <c r="B45" s="456">
        <v>2281</v>
      </c>
      <c r="C45" s="451">
        <v>250</v>
      </c>
      <c r="D45" s="515">
        <f>Ф.4.4.КПК1!D45+Ф.4.4.КПК2!D45</f>
        <v>0</v>
      </c>
      <c r="E45" s="517" t="s">
        <v>4333</v>
      </c>
      <c r="F45" s="517" t="s">
        <v>4333</v>
      </c>
      <c r="G45" s="517" t="s">
        <v>4333</v>
      </c>
      <c r="H45" s="515">
        <f>Ф.4.4.КПК1!H45+Ф.4.4.КПК2!H45</f>
        <v>0</v>
      </c>
      <c r="I45" s="515">
        <f>Ф.4.4.КПК1!I45+Ф.4.4.КПК2!I45</f>
        <v>0</v>
      </c>
      <c r="J45" s="517" t="s">
        <v>4333</v>
      </c>
    </row>
    <row r="46" spans="1:10" s="2" customFormat="1" ht="24" thickTop="1" thickBot="1" x14ac:dyDescent="0.25">
      <c r="A46" s="476" t="s">
        <v>1714</v>
      </c>
      <c r="B46" s="456">
        <v>2282</v>
      </c>
      <c r="C46" s="451">
        <v>260</v>
      </c>
      <c r="D46" s="515">
        <f>Ф.4.4.КПК1!D46+Ф.4.4.КПК2!D46</f>
        <v>0</v>
      </c>
      <c r="E46" s="517" t="s">
        <v>4333</v>
      </c>
      <c r="F46" s="517" t="s">
        <v>4333</v>
      </c>
      <c r="G46" s="517" t="s">
        <v>4333</v>
      </c>
      <c r="H46" s="515">
        <f>Ф.4.4.КПК1!H46+Ф.4.4.КПК2!H46</f>
        <v>0</v>
      </c>
      <c r="I46" s="515">
        <f>Ф.4.4.КПК1!I46+Ф.4.4.КПК2!I46</f>
        <v>0</v>
      </c>
      <c r="J46" s="517" t="s">
        <v>4333</v>
      </c>
    </row>
    <row r="47" spans="1:10" s="2" customFormat="1" ht="12.75" thickTop="1" thickBot="1" x14ac:dyDescent="0.25">
      <c r="A47" s="457" t="s">
        <v>1715</v>
      </c>
      <c r="B47" s="477">
        <v>2400</v>
      </c>
      <c r="C47" s="451">
        <v>270</v>
      </c>
      <c r="D47" s="515">
        <f>Ф.4.4.КПК1!D47+Ф.4.4.КПК2!D47</f>
        <v>0</v>
      </c>
      <c r="E47" s="517" t="s">
        <v>4333</v>
      </c>
      <c r="F47" s="517" t="s">
        <v>4333</v>
      </c>
      <c r="G47" s="517" t="s">
        <v>4333</v>
      </c>
      <c r="H47" s="515">
        <f>Ф.4.4.КПК1!H47+Ф.4.4.КПК2!H47</f>
        <v>0</v>
      </c>
      <c r="I47" s="515">
        <f>Ф.4.4.КПК1!I47+Ф.4.4.КПК2!I47</f>
        <v>0</v>
      </c>
      <c r="J47" s="517" t="s">
        <v>4333</v>
      </c>
    </row>
    <row r="48" spans="1:10" s="2" customFormat="1" ht="12.75" thickTop="1" thickBot="1" x14ac:dyDescent="0.25">
      <c r="A48" s="478" t="s">
        <v>1716</v>
      </c>
      <c r="B48" s="479">
        <v>2410</v>
      </c>
      <c r="C48" s="451">
        <v>280</v>
      </c>
      <c r="D48" s="515">
        <f>Ф.4.4.КПК1!D48+Ф.4.4.КПК2!D48</f>
        <v>0</v>
      </c>
      <c r="E48" s="517" t="s">
        <v>4333</v>
      </c>
      <c r="F48" s="517" t="s">
        <v>4333</v>
      </c>
      <c r="G48" s="517" t="s">
        <v>4333</v>
      </c>
      <c r="H48" s="515">
        <f>Ф.4.4.КПК1!H48+Ф.4.4.КПК2!H48</f>
        <v>0</v>
      </c>
      <c r="I48" s="515">
        <f>Ф.4.4.КПК1!I48+Ф.4.4.КПК2!I48</f>
        <v>0</v>
      </c>
      <c r="J48" s="517" t="s">
        <v>4333</v>
      </c>
    </row>
    <row r="49" spans="1:10" s="2" customFormat="1" ht="12.75" thickTop="1" thickBot="1" x14ac:dyDescent="0.25">
      <c r="A49" s="478" t="s">
        <v>1717</v>
      </c>
      <c r="B49" s="479">
        <v>2420</v>
      </c>
      <c r="C49" s="451">
        <v>290</v>
      </c>
      <c r="D49" s="515">
        <f>Ф.4.4.КПК1!D49+Ф.4.4.КПК2!D49</f>
        <v>0</v>
      </c>
      <c r="E49" s="517" t="s">
        <v>4333</v>
      </c>
      <c r="F49" s="517" t="s">
        <v>4333</v>
      </c>
      <c r="G49" s="517" t="s">
        <v>4333</v>
      </c>
      <c r="H49" s="515">
        <f>Ф.4.4.КПК1!H49+Ф.4.4.КПК2!H49</f>
        <v>0</v>
      </c>
      <c r="I49" s="515">
        <f>Ф.4.4.КПК1!I49+Ф.4.4.КПК2!I49</f>
        <v>0</v>
      </c>
      <c r="J49" s="517" t="s">
        <v>4333</v>
      </c>
    </row>
    <row r="50" spans="1:10" s="2" customFormat="1" ht="20.25" customHeight="1" thickTop="1" thickBot="1" x14ac:dyDescent="0.25">
      <c r="A50" s="480" t="s">
        <v>1718</v>
      </c>
      <c r="B50" s="477">
        <v>2600</v>
      </c>
      <c r="C50" s="451">
        <v>300</v>
      </c>
      <c r="D50" s="515">
        <f>Ф.4.4.КПК1!D50+Ф.4.4.КПК2!D50</f>
        <v>0</v>
      </c>
      <c r="E50" s="517" t="s">
        <v>4333</v>
      </c>
      <c r="F50" s="517" t="s">
        <v>4333</v>
      </c>
      <c r="G50" s="517" t="s">
        <v>4333</v>
      </c>
      <c r="H50" s="515">
        <f>Ф.4.4.КПК1!H50+Ф.4.4.КПК2!H50</f>
        <v>0</v>
      </c>
      <c r="I50" s="515">
        <f>Ф.4.4.КПК1!I50+Ф.4.4.КПК2!I50</f>
        <v>0</v>
      </c>
      <c r="J50" s="517" t="s">
        <v>4333</v>
      </c>
    </row>
    <row r="51" spans="1:10" s="2" customFormat="1" ht="13.5" customHeight="1" thickTop="1" thickBot="1" x14ac:dyDescent="0.25">
      <c r="A51" s="470" t="s">
        <v>4342</v>
      </c>
      <c r="B51" s="479">
        <v>2610</v>
      </c>
      <c r="C51" s="451">
        <v>310</v>
      </c>
      <c r="D51" s="515">
        <f>Ф.4.4.КПК1!D51+Ф.4.4.КПК2!D51</f>
        <v>0</v>
      </c>
      <c r="E51" s="518" t="s">
        <v>4333</v>
      </c>
      <c r="F51" s="518" t="s">
        <v>4333</v>
      </c>
      <c r="G51" s="518" t="s">
        <v>4333</v>
      </c>
      <c r="H51" s="515">
        <f>Ф.4.4.КПК1!H51+Ф.4.4.КПК2!H51</f>
        <v>0</v>
      </c>
      <c r="I51" s="515">
        <f>Ф.4.4.КПК1!I51+Ф.4.4.КПК2!I51</f>
        <v>0</v>
      </c>
      <c r="J51" s="518" t="s">
        <v>4333</v>
      </c>
    </row>
    <row r="52" spans="1:10" s="2" customFormat="1" ht="12.75" thickTop="1" thickBot="1" x14ac:dyDescent="0.25">
      <c r="A52" s="470" t="s">
        <v>4343</v>
      </c>
      <c r="B52" s="479">
        <v>2620</v>
      </c>
      <c r="C52" s="451">
        <v>320</v>
      </c>
      <c r="D52" s="515">
        <f>Ф.4.4.КПК1!D52+Ф.4.4.КПК2!D52</f>
        <v>0</v>
      </c>
      <c r="E52" s="518" t="s">
        <v>4333</v>
      </c>
      <c r="F52" s="518" t="s">
        <v>4333</v>
      </c>
      <c r="G52" s="518" t="s">
        <v>4333</v>
      </c>
      <c r="H52" s="515">
        <f>Ф.4.4.КПК1!H52+Ф.4.4.КПК2!H52</f>
        <v>0</v>
      </c>
      <c r="I52" s="515">
        <f>Ф.4.4.КПК1!I52+Ф.4.4.КПК2!I52</f>
        <v>0</v>
      </c>
      <c r="J52" s="518" t="s">
        <v>4333</v>
      </c>
    </row>
    <row r="53" spans="1:10" s="2" customFormat="1" ht="24" thickTop="1" thickBot="1" x14ac:dyDescent="0.25">
      <c r="A53" s="478" t="s">
        <v>1719</v>
      </c>
      <c r="B53" s="479">
        <v>2630</v>
      </c>
      <c r="C53" s="520">
        <v>330</v>
      </c>
      <c r="D53" s="515">
        <f>Ф.4.4.КПК1!D53+Ф.4.4.КПК2!D53</f>
        <v>0</v>
      </c>
      <c r="E53" s="517" t="s">
        <v>4333</v>
      </c>
      <c r="F53" s="517" t="s">
        <v>4333</v>
      </c>
      <c r="G53" s="517" t="s">
        <v>4333</v>
      </c>
      <c r="H53" s="515">
        <f>Ф.4.4.КПК1!H53+Ф.4.4.КПК2!H53</f>
        <v>0</v>
      </c>
      <c r="I53" s="515">
        <f>Ф.4.4.КПК1!I53+Ф.4.4.КПК2!I53</f>
        <v>0</v>
      </c>
      <c r="J53" s="517" t="s">
        <v>4333</v>
      </c>
    </row>
    <row r="54" spans="1:10" s="2" customFormat="1" ht="12.75" customHeight="1" thickTop="1" thickBot="1" x14ac:dyDescent="0.25">
      <c r="A54" s="483" t="s">
        <v>1720</v>
      </c>
      <c r="B54" s="477">
        <v>2700</v>
      </c>
      <c r="C54" s="520">
        <v>340</v>
      </c>
      <c r="D54" s="515">
        <f>Ф.4.4.КПК1!D54+Ф.4.4.КПК2!D54</f>
        <v>0</v>
      </c>
      <c r="E54" s="517" t="s">
        <v>4333</v>
      </c>
      <c r="F54" s="517" t="s">
        <v>4333</v>
      </c>
      <c r="G54" s="517" t="s">
        <v>4333</v>
      </c>
      <c r="H54" s="515">
        <f>Ф.4.4.КПК1!H54+Ф.4.4.КПК2!H54</f>
        <v>0</v>
      </c>
      <c r="I54" s="515">
        <f>Ф.4.4.КПК1!I54+Ф.4.4.КПК2!I54</f>
        <v>0</v>
      </c>
      <c r="J54" s="517" t="s">
        <v>4333</v>
      </c>
    </row>
    <row r="55" spans="1:10" s="2" customFormat="1" ht="12.75" thickTop="1" thickBot="1" x14ac:dyDescent="0.25">
      <c r="A55" s="470" t="s">
        <v>1721</v>
      </c>
      <c r="B55" s="479">
        <v>2710</v>
      </c>
      <c r="C55" s="520">
        <v>350</v>
      </c>
      <c r="D55" s="515">
        <f>Ф.4.4.КПК1!D55+Ф.4.4.КПК2!D55</f>
        <v>0</v>
      </c>
      <c r="E55" s="517" t="s">
        <v>4333</v>
      </c>
      <c r="F55" s="517" t="s">
        <v>4333</v>
      </c>
      <c r="G55" s="517" t="s">
        <v>4333</v>
      </c>
      <c r="H55" s="515">
        <f>Ф.4.4.КПК1!H55+Ф.4.4.КПК2!H55</f>
        <v>0</v>
      </c>
      <c r="I55" s="515">
        <f>Ф.4.4.КПК1!I55+Ф.4.4.КПК2!I55</f>
        <v>0</v>
      </c>
      <c r="J55" s="517" t="s">
        <v>4333</v>
      </c>
    </row>
    <row r="56" spans="1:10" s="2" customFormat="1" ht="12.75" thickTop="1" thickBot="1" x14ac:dyDescent="0.25">
      <c r="A56" s="470" t="s">
        <v>1722</v>
      </c>
      <c r="B56" s="479">
        <v>2720</v>
      </c>
      <c r="C56" s="520">
        <v>360</v>
      </c>
      <c r="D56" s="515">
        <f>Ф.4.4.КПК1!D56+Ф.4.4.КПК2!D56</f>
        <v>0</v>
      </c>
      <c r="E56" s="517" t="s">
        <v>4333</v>
      </c>
      <c r="F56" s="517" t="s">
        <v>4333</v>
      </c>
      <c r="G56" s="517" t="s">
        <v>4333</v>
      </c>
      <c r="H56" s="515">
        <f>Ф.4.4.КПК1!H56+Ф.4.4.КПК2!H56</f>
        <v>0</v>
      </c>
      <c r="I56" s="515">
        <f>Ф.4.4.КПК1!I56+Ф.4.4.КПК2!I56</f>
        <v>0</v>
      </c>
      <c r="J56" s="517" t="s">
        <v>4333</v>
      </c>
    </row>
    <row r="57" spans="1:10" s="2" customFormat="1" ht="12.75" thickTop="1" thickBot="1" x14ac:dyDescent="0.25">
      <c r="A57" s="470" t="s">
        <v>1723</v>
      </c>
      <c r="B57" s="479">
        <v>2730</v>
      </c>
      <c r="C57" s="520">
        <v>370</v>
      </c>
      <c r="D57" s="515">
        <f>Ф.4.4.КПК1!D57+Ф.4.4.КПК2!D57</f>
        <v>0</v>
      </c>
      <c r="E57" s="517" t="s">
        <v>4333</v>
      </c>
      <c r="F57" s="517" t="s">
        <v>4333</v>
      </c>
      <c r="G57" s="517" t="s">
        <v>4333</v>
      </c>
      <c r="H57" s="515">
        <f>Ф.4.4.КПК1!H57+Ф.4.4.КПК2!H57</f>
        <v>0</v>
      </c>
      <c r="I57" s="515">
        <f>Ф.4.4.КПК1!I57+Ф.4.4.КПК2!I57</f>
        <v>0</v>
      </c>
      <c r="J57" s="517" t="s">
        <v>4333</v>
      </c>
    </row>
    <row r="58" spans="1:10" s="2" customFormat="1" ht="12.75" thickTop="1" thickBot="1" x14ac:dyDescent="0.25">
      <c r="A58" s="483" t="s">
        <v>1724</v>
      </c>
      <c r="B58" s="477">
        <v>2800</v>
      </c>
      <c r="C58" s="520">
        <v>380</v>
      </c>
      <c r="D58" s="515">
        <f>Ф.4.4.КПК1!D58+Ф.4.4.КПК2!D58</f>
        <v>0</v>
      </c>
      <c r="E58" s="517" t="s">
        <v>4333</v>
      </c>
      <c r="F58" s="517" t="s">
        <v>4333</v>
      </c>
      <c r="G58" s="517" t="s">
        <v>4333</v>
      </c>
      <c r="H58" s="515">
        <f>Ф.4.4.КПК1!H58+Ф.4.4.КПК2!H58</f>
        <v>0</v>
      </c>
      <c r="I58" s="515">
        <f>Ф.4.4.КПК1!I58+Ф.4.4.КПК2!I58</f>
        <v>0</v>
      </c>
      <c r="J58" s="517" t="s">
        <v>4333</v>
      </c>
    </row>
    <row r="59" spans="1:10" s="2" customFormat="1" ht="12.75" thickTop="1" thickBot="1" x14ac:dyDescent="0.25">
      <c r="A59" s="477" t="s">
        <v>1725</v>
      </c>
      <c r="B59" s="477">
        <v>3000</v>
      </c>
      <c r="C59" s="520">
        <v>390</v>
      </c>
      <c r="D59" s="515">
        <f>Ф.4.4.КПК1!D59+Ф.4.4.КПК2!D59</f>
        <v>0</v>
      </c>
      <c r="E59" s="517" t="s">
        <v>4333</v>
      </c>
      <c r="F59" s="517" t="s">
        <v>4333</v>
      </c>
      <c r="G59" s="517" t="s">
        <v>4333</v>
      </c>
      <c r="H59" s="515">
        <f>Ф.4.4.КПК1!H59+Ф.4.4.КПК2!H59</f>
        <v>0</v>
      </c>
      <c r="I59" s="515">
        <f>Ф.4.4.КПК1!I59+Ф.4.4.КПК2!I59</f>
        <v>0</v>
      </c>
      <c r="J59" s="517" t="s">
        <v>4333</v>
      </c>
    </row>
    <row r="60" spans="1:10" s="2" customFormat="1" ht="12.75" thickTop="1" thickBot="1" x14ac:dyDescent="0.25">
      <c r="A60" s="457" t="s">
        <v>4251</v>
      </c>
      <c r="B60" s="477">
        <v>3100</v>
      </c>
      <c r="C60" s="520">
        <v>400</v>
      </c>
      <c r="D60" s="515">
        <f>Ф.4.4.КПК1!D60+Ф.4.4.КПК2!D60</f>
        <v>0</v>
      </c>
      <c r="E60" s="517" t="s">
        <v>4333</v>
      </c>
      <c r="F60" s="517" t="s">
        <v>4333</v>
      </c>
      <c r="G60" s="517" t="s">
        <v>4333</v>
      </c>
      <c r="H60" s="515">
        <f>Ф.4.4.КПК1!H60+Ф.4.4.КПК2!H60</f>
        <v>0</v>
      </c>
      <c r="I60" s="515">
        <f>Ф.4.4.КПК1!I60+Ф.4.4.КПК2!I60</f>
        <v>0</v>
      </c>
      <c r="J60" s="517" t="s">
        <v>4333</v>
      </c>
    </row>
    <row r="61" spans="1:10" s="2" customFormat="1" ht="12.75" thickTop="1" thickBot="1" x14ac:dyDescent="0.25">
      <c r="A61" s="470" t="s">
        <v>4344</v>
      </c>
      <c r="B61" s="479">
        <v>3110</v>
      </c>
      <c r="C61" s="520">
        <v>410</v>
      </c>
      <c r="D61" s="515">
        <f>Ф.4.4.КПК1!D61+Ф.4.4.КПК2!D61</f>
        <v>0</v>
      </c>
      <c r="E61" s="517" t="s">
        <v>4333</v>
      </c>
      <c r="F61" s="517" t="s">
        <v>4333</v>
      </c>
      <c r="G61" s="517" t="s">
        <v>4333</v>
      </c>
      <c r="H61" s="515">
        <f>Ф.4.4.КПК1!H61+Ф.4.4.КПК2!H61</f>
        <v>0</v>
      </c>
      <c r="I61" s="515">
        <f>Ф.4.4.КПК1!I61+Ф.4.4.КПК2!I61</f>
        <v>0</v>
      </c>
      <c r="J61" s="517" t="s">
        <v>4333</v>
      </c>
    </row>
    <row r="62" spans="1:10" s="2" customFormat="1" ht="12.75" thickTop="1" thickBot="1" x14ac:dyDescent="0.25">
      <c r="A62" s="478" t="s">
        <v>4345</v>
      </c>
      <c r="B62" s="479">
        <v>3120</v>
      </c>
      <c r="C62" s="520">
        <v>420</v>
      </c>
      <c r="D62" s="515">
        <f>Ф.4.4.КПК1!D62+Ф.4.4.КПК2!D62</f>
        <v>0</v>
      </c>
      <c r="E62" s="517" t="s">
        <v>4333</v>
      </c>
      <c r="F62" s="517" t="s">
        <v>4333</v>
      </c>
      <c r="G62" s="517" t="s">
        <v>4333</v>
      </c>
      <c r="H62" s="515">
        <f>Ф.4.4.КПК1!H62+Ф.4.4.КПК2!H62</f>
        <v>0</v>
      </c>
      <c r="I62" s="515">
        <f>Ф.4.4.КПК1!I62+Ф.4.4.КПК2!I62</f>
        <v>0</v>
      </c>
      <c r="J62" s="517" t="s">
        <v>4333</v>
      </c>
    </row>
    <row r="63" spans="1:10" s="2" customFormat="1" ht="12.75" thickTop="1" thickBot="1" x14ac:dyDescent="0.25">
      <c r="A63" s="476" t="s">
        <v>1726</v>
      </c>
      <c r="B63" s="456">
        <v>3121</v>
      </c>
      <c r="C63" s="520">
        <v>430</v>
      </c>
      <c r="D63" s="515">
        <f>Ф.4.4.КПК1!D63+Ф.4.4.КПК2!D63</f>
        <v>0</v>
      </c>
      <c r="E63" s="517" t="s">
        <v>4333</v>
      </c>
      <c r="F63" s="517" t="s">
        <v>4333</v>
      </c>
      <c r="G63" s="517" t="s">
        <v>4333</v>
      </c>
      <c r="H63" s="515">
        <f>Ф.4.4.КПК1!H63+Ф.4.4.КПК2!H63</f>
        <v>0</v>
      </c>
      <c r="I63" s="515">
        <f>Ф.4.4.КПК1!I63+Ф.4.4.КПК2!I63</f>
        <v>0</v>
      </c>
      <c r="J63" s="517" t="s">
        <v>4333</v>
      </c>
    </row>
    <row r="64" spans="1:10" s="2" customFormat="1" ht="12.75" thickTop="1" thickBot="1" x14ac:dyDescent="0.25">
      <c r="A64" s="476" t="s">
        <v>1727</v>
      </c>
      <c r="B64" s="456">
        <v>3122</v>
      </c>
      <c r="C64" s="520">
        <v>440</v>
      </c>
      <c r="D64" s="515">
        <f>Ф.4.4.КПК1!D64+Ф.4.4.КПК2!D64</f>
        <v>0</v>
      </c>
      <c r="E64" s="517" t="s">
        <v>4333</v>
      </c>
      <c r="F64" s="517" t="s">
        <v>4333</v>
      </c>
      <c r="G64" s="517" t="s">
        <v>4333</v>
      </c>
      <c r="H64" s="515">
        <f>Ф.4.4.КПК1!H64+Ф.4.4.КПК2!H64</f>
        <v>0</v>
      </c>
      <c r="I64" s="515">
        <f>Ф.4.4.КПК1!I64+Ф.4.4.КПК2!I64</f>
        <v>0</v>
      </c>
      <c r="J64" s="517" t="s">
        <v>4333</v>
      </c>
    </row>
    <row r="65" spans="1:10" s="2" customFormat="1" ht="12.75" thickTop="1" thickBot="1" x14ac:dyDescent="0.25">
      <c r="A65" s="458" t="s">
        <v>4346</v>
      </c>
      <c r="B65" s="479">
        <v>3130</v>
      </c>
      <c r="C65" s="520">
        <v>450</v>
      </c>
      <c r="D65" s="515">
        <f>Ф.4.4.КПК1!D65+Ф.4.4.КПК2!D65</f>
        <v>0</v>
      </c>
      <c r="E65" s="517" t="s">
        <v>4333</v>
      </c>
      <c r="F65" s="517" t="s">
        <v>4333</v>
      </c>
      <c r="G65" s="517" t="s">
        <v>4333</v>
      </c>
      <c r="H65" s="515">
        <f>Ф.4.4.КПК1!H65+Ф.4.4.КПК2!H65</f>
        <v>0</v>
      </c>
      <c r="I65" s="515">
        <f>Ф.4.4.КПК1!I65+Ф.4.4.КПК2!I65</f>
        <v>0</v>
      </c>
      <c r="J65" s="517" t="s">
        <v>4333</v>
      </c>
    </row>
    <row r="66" spans="1:10" s="2" customFormat="1" ht="12.75" thickTop="1" thickBot="1" x14ac:dyDescent="0.25">
      <c r="A66" s="476" t="s">
        <v>1728</v>
      </c>
      <c r="B66" s="456">
        <v>3131</v>
      </c>
      <c r="C66" s="520">
        <v>460</v>
      </c>
      <c r="D66" s="515">
        <f>Ф.4.4.КПК1!D66+Ф.4.4.КПК2!D66</f>
        <v>0</v>
      </c>
      <c r="E66" s="517" t="s">
        <v>4333</v>
      </c>
      <c r="F66" s="517" t="s">
        <v>4333</v>
      </c>
      <c r="G66" s="517" t="s">
        <v>4333</v>
      </c>
      <c r="H66" s="515">
        <f>Ф.4.4.КПК1!H66+Ф.4.4.КПК2!H66</f>
        <v>0</v>
      </c>
      <c r="I66" s="515">
        <f>Ф.4.4.КПК1!I66+Ф.4.4.КПК2!I66</f>
        <v>0</v>
      </c>
      <c r="J66" s="517" t="s">
        <v>4333</v>
      </c>
    </row>
    <row r="67" spans="1:10" s="2" customFormat="1" ht="12.75" thickTop="1" thickBot="1" x14ac:dyDescent="0.25">
      <c r="A67" s="476" t="s">
        <v>4252</v>
      </c>
      <c r="B67" s="456">
        <v>3132</v>
      </c>
      <c r="C67" s="520">
        <v>470</v>
      </c>
      <c r="D67" s="515">
        <f>Ф.4.4.КПК1!D67+Ф.4.4.КПК2!D67</f>
        <v>0</v>
      </c>
      <c r="E67" s="517" t="s">
        <v>4333</v>
      </c>
      <c r="F67" s="517" t="s">
        <v>4333</v>
      </c>
      <c r="G67" s="517" t="s">
        <v>4333</v>
      </c>
      <c r="H67" s="515">
        <f>Ф.4.4.КПК1!H67+Ф.4.4.КПК2!H67</f>
        <v>0</v>
      </c>
      <c r="I67" s="515">
        <f>Ф.4.4.КПК1!I67+Ф.4.4.КПК2!I67</f>
        <v>0</v>
      </c>
      <c r="J67" s="517" t="s">
        <v>4333</v>
      </c>
    </row>
    <row r="68" spans="1:10" s="2" customFormat="1" ht="12.75" thickTop="1" thickBot="1" x14ac:dyDescent="0.25">
      <c r="A68" s="458" t="s">
        <v>4253</v>
      </c>
      <c r="B68" s="479">
        <v>3140</v>
      </c>
      <c r="C68" s="520">
        <v>480</v>
      </c>
      <c r="D68" s="515">
        <f>Ф.4.4.КПК1!D68+Ф.4.4.КПК2!D68</f>
        <v>0</v>
      </c>
      <c r="E68" s="517" t="s">
        <v>4333</v>
      </c>
      <c r="F68" s="517" t="s">
        <v>4333</v>
      </c>
      <c r="G68" s="517" t="s">
        <v>4333</v>
      </c>
      <c r="H68" s="515">
        <f>Ф.4.4.КПК1!H68+Ф.4.4.КПК2!H68</f>
        <v>0</v>
      </c>
      <c r="I68" s="515">
        <f>Ф.4.4.КПК1!I68+Ф.4.4.КПК2!I68</f>
        <v>0</v>
      </c>
      <c r="J68" s="517" t="s">
        <v>4333</v>
      </c>
    </row>
    <row r="69" spans="1:10" s="2" customFormat="1" ht="13.5" thickTop="1" thickBot="1" x14ac:dyDescent="0.25">
      <c r="A69" s="490" t="s">
        <v>1729</v>
      </c>
      <c r="B69" s="456">
        <v>3141</v>
      </c>
      <c r="C69" s="520">
        <v>490</v>
      </c>
      <c r="D69" s="515">
        <f>Ф.4.4.КПК1!D69+Ф.4.4.КПК2!D69</f>
        <v>0</v>
      </c>
      <c r="E69" s="517" t="s">
        <v>4333</v>
      </c>
      <c r="F69" s="517" t="s">
        <v>4333</v>
      </c>
      <c r="G69" s="517" t="s">
        <v>4333</v>
      </c>
      <c r="H69" s="515">
        <f>Ф.4.4.КПК1!H69+Ф.4.4.КПК2!H69</f>
        <v>0</v>
      </c>
      <c r="I69" s="515">
        <f>Ф.4.4.КПК1!I69+Ф.4.4.КПК2!I69</f>
        <v>0</v>
      </c>
      <c r="J69" s="517" t="s">
        <v>4333</v>
      </c>
    </row>
    <row r="70" spans="1:10" s="2" customFormat="1" ht="13.5" thickTop="1" thickBot="1" x14ac:dyDescent="0.25">
      <c r="A70" s="490" t="s">
        <v>1730</v>
      </c>
      <c r="B70" s="456">
        <v>3142</v>
      </c>
      <c r="C70" s="520">
        <v>500</v>
      </c>
      <c r="D70" s="515">
        <f>Ф.4.4.КПК1!D70+Ф.4.4.КПК2!D70</f>
        <v>0</v>
      </c>
      <c r="E70" s="517" t="s">
        <v>4333</v>
      </c>
      <c r="F70" s="517" t="s">
        <v>4333</v>
      </c>
      <c r="G70" s="517" t="s">
        <v>4333</v>
      </c>
      <c r="H70" s="515">
        <f>Ф.4.4.КПК1!H70+Ф.4.4.КПК2!H70</f>
        <v>0</v>
      </c>
      <c r="I70" s="515">
        <f>Ф.4.4.КПК1!I70+Ф.4.4.КПК2!I70</f>
        <v>0</v>
      </c>
      <c r="J70" s="517" t="s">
        <v>4333</v>
      </c>
    </row>
    <row r="71" spans="1:10" s="2" customFormat="1" ht="13.5" thickTop="1" thickBot="1" x14ac:dyDescent="0.25">
      <c r="A71" s="490" t="s">
        <v>1731</v>
      </c>
      <c r="B71" s="456">
        <v>3143</v>
      </c>
      <c r="C71" s="520">
        <v>510</v>
      </c>
      <c r="D71" s="515">
        <f>Ф.4.4.КПК1!D71+Ф.4.4.КПК2!D71</f>
        <v>0</v>
      </c>
      <c r="E71" s="517" t="s">
        <v>4333</v>
      </c>
      <c r="F71" s="517" t="s">
        <v>4333</v>
      </c>
      <c r="G71" s="517" t="s">
        <v>4333</v>
      </c>
      <c r="H71" s="515">
        <f>Ф.4.4.КПК1!H71+Ф.4.4.КПК2!H71</f>
        <v>0</v>
      </c>
      <c r="I71" s="515">
        <f>Ф.4.4.КПК1!I71+Ф.4.4.КПК2!I71</f>
        <v>0</v>
      </c>
      <c r="J71" s="517" t="s">
        <v>4333</v>
      </c>
    </row>
    <row r="72" spans="1:10" s="2" customFormat="1" ht="12.75" thickTop="1" thickBot="1" x14ac:dyDescent="0.25">
      <c r="A72" s="458" t="s">
        <v>4347</v>
      </c>
      <c r="B72" s="479">
        <v>3150</v>
      </c>
      <c r="C72" s="520">
        <v>520</v>
      </c>
      <c r="D72" s="515">
        <f>Ф.4.4.КПК1!D72+Ф.4.4.КПК2!D72</f>
        <v>0</v>
      </c>
      <c r="E72" s="517" t="s">
        <v>4333</v>
      </c>
      <c r="F72" s="517" t="s">
        <v>4333</v>
      </c>
      <c r="G72" s="517" t="s">
        <v>4333</v>
      </c>
      <c r="H72" s="515">
        <f>Ф.4.4.КПК1!H72+Ф.4.4.КПК2!H72</f>
        <v>0</v>
      </c>
      <c r="I72" s="515">
        <f>Ф.4.4.КПК1!I72+Ф.4.4.КПК2!I72</f>
        <v>0</v>
      </c>
      <c r="J72" s="517" t="s">
        <v>4333</v>
      </c>
    </row>
    <row r="73" spans="1:10" s="2" customFormat="1" ht="12.75" thickTop="1" thickBot="1" x14ac:dyDescent="0.25">
      <c r="A73" s="458" t="s">
        <v>1732</v>
      </c>
      <c r="B73" s="479">
        <v>3160</v>
      </c>
      <c r="C73" s="520">
        <v>530</v>
      </c>
      <c r="D73" s="515">
        <f>Ф.4.4.КПК1!D73+Ф.4.4.КПК2!D73</f>
        <v>0</v>
      </c>
      <c r="E73" s="517" t="s">
        <v>4333</v>
      </c>
      <c r="F73" s="517" t="s">
        <v>4333</v>
      </c>
      <c r="G73" s="517" t="s">
        <v>4333</v>
      </c>
      <c r="H73" s="515">
        <f>Ф.4.4.КПК1!H73+Ф.4.4.КПК2!H73</f>
        <v>0</v>
      </c>
      <c r="I73" s="515">
        <f>Ф.4.4.КПК1!I73+Ф.4.4.КПК2!I73</f>
        <v>0</v>
      </c>
      <c r="J73" s="517" t="s">
        <v>4333</v>
      </c>
    </row>
    <row r="74" spans="1:10" s="2" customFormat="1" ht="12.75" thickTop="1" thickBot="1" x14ac:dyDescent="0.25">
      <c r="A74" s="457" t="s">
        <v>4348</v>
      </c>
      <c r="B74" s="477">
        <v>3200</v>
      </c>
      <c r="C74" s="520">
        <v>540</v>
      </c>
      <c r="D74" s="515">
        <f>Ф.4.4.КПК1!D74+Ф.4.4.КПК2!D74</f>
        <v>0</v>
      </c>
      <c r="E74" s="517" t="s">
        <v>4333</v>
      </c>
      <c r="F74" s="517" t="s">
        <v>4333</v>
      </c>
      <c r="G74" s="517" t="s">
        <v>4333</v>
      </c>
      <c r="H74" s="515">
        <f>Ф.4.4.КПК1!H74+Ф.4.4.КПК2!H74</f>
        <v>0</v>
      </c>
      <c r="I74" s="515">
        <f>Ф.4.4.КПК1!I74+Ф.4.4.КПК2!I74</f>
        <v>0</v>
      </c>
      <c r="J74" s="517" t="s">
        <v>4333</v>
      </c>
    </row>
    <row r="75" spans="1:10" s="2" customFormat="1" ht="12.75" thickTop="1" thickBot="1" x14ac:dyDescent="0.25">
      <c r="A75" s="470" t="s">
        <v>4803</v>
      </c>
      <c r="B75" s="479">
        <v>3210</v>
      </c>
      <c r="C75" s="520">
        <v>550</v>
      </c>
      <c r="D75" s="515">
        <f>Ф.4.4.КПК1!D75+Ф.4.4.КПК2!D75</f>
        <v>0</v>
      </c>
      <c r="E75" s="517" t="s">
        <v>4333</v>
      </c>
      <c r="F75" s="517" t="s">
        <v>4333</v>
      </c>
      <c r="G75" s="517" t="s">
        <v>4333</v>
      </c>
      <c r="H75" s="515">
        <f>Ф.4.4.КПК1!H75+Ф.4.4.КПК2!H75</f>
        <v>0</v>
      </c>
      <c r="I75" s="515">
        <f>Ф.4.4.КПК1!I75+Ф.4.4.КПК2!I75</f>
        <v>0</v>
      </c>
      <c r="J75" s="517" t="s">
        <v>4333</v>
      </c>
    </row>
    <row r="76" spans="1:10" s="2" customFormat="1" ht="12.75" thickTop="1" thickBot="1" x14ac:dyDescent="0.25">
      <c r="A76" s="470" t="s">
        <v>4349</v>
      </c>
      <c r="B76" s="479">
        <v>3220</v>
      </c>
      <c r="C76" s="520">
        <v>560</v>
      </c>
      <c r="D76" s="515">
        <f>Ф.4.4.КПК1!D76+Ф.4.4.КПК2!D76</f>
        <v>0</v>
      </c>
      <c r="E76" s="517" t="s">
        <v>4333</v>
      </c>
      <c r="F76" s="517" t="s">
        <v>4333</v>
      </c>
      <c r="G76" s="517" t="s">
        <v>4333</v>
      </c>
      <c r="H76" s="515">
        <f>Ф.4.4.КПК1!H76+Ф.4.4.КПК2!H76</f>
        <v>0</v>
      </c>
      <c r="I76" s="515">
        <f>Ф.4.4.КПК1!I76+Ф.4.4.КПК2!I76</f>
        <v>0</v>
      </c>
      <c r="J76" s="517" t="s">
        <v>4333</v>
      </c>
    </row>
    <row r="77" spans="1:10" s="2" customFormat="1" ht="24" thickTop="1" thickBot="1" x14ac:dyDescent="0.25">
      <c r="A77" s="458" t="s">
        <v>1733</v>
      </c>
      <c r="B77" s="479">
        <v>3230</v>
      </c>
      <c r="C77" s="520">
        <v>570</v>
      </c>
      <c r="D77" s="515">
        <f>Ф.4.4.КПК1!D77+Ф.4.4.КПК2!D77</f>
        <v>0</v>
      </c>
      <c r="E77" s="517" t="s">
        <v>4333</v>
      </c>
      <c r="F77" s="517" t="s">
        <v>4333</v>
      </c>
      <c r="G77" s="517" t="s">
        <v>4333</v>
      </c>
      <c r="H77" s="515">
        <f>Ф.4.4.КПК1!H77+Ф.4.4.КПК2!H77</f>
        <v>0</v>
      </c>
      <c r="I77" s="515">
        <f>Ф.4.4.КПК1!I77+Ф.4.4.КПК2!I77</f>
        <v>0</v>
      </c>
      <c r="J77" s="517" t="s">
        <v>4333</v>
      </c>
    </row>
    <row r="78" spans="1:10" s="2" customFormat="1" ht="12.75" thickTop="1" thickBot="1" x14ac:dyDescent="0.25">
      <c r="A78" s="470" t="s">
        <v>4350</v>
      </c>
      <c r="B78" s="479">
        <v>3240</v>
      </c>
      <c r="C78" s="520">
        <v>580</v>
      </c>
      <c r="D78" s="515">
        <f>Ф.4.4.КПК1!D78+Ф.4.4.КПК2!D78</f>
        <v>0</v>
      </c>
      <c r="E78" s="517" t="s">
        <v>4333</v>
      </c>
      <c r="F78" s="517" t="s">
        <v>4333</v>
      </c>
      <c r="G78" s="517" t="s">
        <v>4333</v>
      </c>
      <c r="H78" s="515">
        <f>Ф.4.4.КПК1!H78+Ф.4.4.КПК2!H78</f>
        <v>0</v>
      </c>
      <c r="I78" s="515">
        <f>Ф.4.4.КПК1!I78+Ф.4.4.КПК2!I78</f>
        <v>0</v>
      </c>
      <c r="J78" s="517" t="s">
        <v>4333</v>
      </c>
    </row>
    <row r="79" spans="1:10" s="2" customFormat="1" ht="12" hidden="1" thickTop="1" x14ac:dyDescent="0.2">
      <c r="A79" s="88"/>
      <c r="B79" s="89"/>
      <c r="C79" s="27"/>
      <c r="D79" s="337"/>
      <c r="E79" s="66"/>
      <c r="F79" s="66"/>
      <c r="G79" s="66"/>
      <c r="H79" s="337"/>
      <c r="I79" s="337"/>
      <c r="J79" s="66"/>
    </row>
    <row r="80" spans="1:10" s="2" customFormat="1" ht="11.25" hidden="1" x14ac:dyDescent="0.2">
      <c r="A80" s="90"/>
      <c r="B80" s="89"/>
      <c r="C80" s="27"/>
      <c r="D80" s="337"/>
      <c r="E80" s="66"/>
      <c r="F80" s="66"/>
      <c r="G80" s="66"/>
      <c r="H80" s="337"/>
      <c r="I80" s="337"/>
      <c r="J80" s="66"/>
    </row>
    <row r="81" spans="1:10" s="2" customFormat="1" ht="11.25" hidden="1" x14ac:dyDescent="0.2">
      <c r="A81" s="88"/>
      <c r="B81" s="89"/>
      <c r="C81" s="27"/>
      <c r="D81" s="337"/>
      <c r="E81" s="66"/>
      <c r="F81" s="66"/>
      <c r="G81" s="66"/>
      <c r="H81" s="337"/>
      <c r="I81" s="337"/>
      <c r="J81" s="66"/>
    </row>
    <row r="82" spans="1:10" s="2" customFormat="1" ht="12" hidden="1" x14ac:dyDescent="0.2">
      <c r="A82" s="86"/>
      <c r="B82" s="87"/>
      <c r="C82" s="27"/>
      <c r="D82" s="337"/>
      <c r="E82" s="66"/>
      <c r="F82" s="66"/>
      <c r="G82" s="66"/>
      <c r="H82" s="337"/>
      <c r="I82" s="337"/>
      <c r="J82" s="66"/>
    </row>
    <row r="83" spans="1:10" s="2" customFormat="1" ht="11.25" hidden="1" x14ac:dyDescent="0.2">
      <c r="A83" s="88"/>
      <c r="B83" s="89"/>
      <c r="C83" s="27"/>
      <c r="D83" s="337"/>
      <c r="E83" s="66"/>
      <c r="F83" s="66"/>
      <c r="G83" s="66"/>
      <c r="H83" s="337"/>
      <c r="I83" s="337"/>
      <c r="J83" s="66"/>
    </row>
    <row r="84" spans="1:10" s="2" customFormat="1" ht="11.25" hidden="1" x14ac:dyDescent="0.2">
      <c r="A84" s="81"/>
      <c r="B84" s="82"/>
      <c r="C84" s="27"/>
      <c r="D84" s="337"/>
      <c r="E84" s="66"/>
      <c r="F84" s="66"/>
      <c r="G84" s="66"/>
      <c r="H84" s="337"/>
      <c r="I84" s="337"/>
      <c r="J84" s="66"/>
    </row>
    <row r="85" spans="1:10" s="2" customFormat="1" ht="11.25" hidden="1" x14ac:dyDescent="0.2">
      <c r="A85" s="81"/>
      <c r="B85" s="82"/>
      <c r="C85" s="27"/>
      <c r="D85" s="337"/>
      <c r="E85" s="66"/>
      <c r="F85" s="66"/>
      <c r="G85" s="66"/>
      <c r="H85" s="337"/>
      <c r="I85" s="337"/>
      <c r="J85" s="66"/>
    </row>
    <row r="86" spans="1:10" s="2" customFormat="1" ht="12.75" hidden="1" x14ac:dyDescent="0.2">
      <c r="A86" s="91"/>
      <c r="B86" s="82"/>
      <c r="C86" s="27"/>
      <c r="D86" s="337"/>
      <c r="E86" s="66"/>
      <c r="F86" s="66"/>
      <c r="G86" s="66"/>
      <c r="H86" s="337"/>
      <c r="I86" s="337"/>
      <c r="J86" s="66"/>
    </row>
    <row r="87" spans="1:10" s="2" customFormat="1" ht="11.25" hidden="1" x14ac:dyDescent="0.2">
      <c r="A87" s="88"/>
      <c r="B87" s="89"/>
      <c r="C87" s="27"/>
      <c r="D87" s="337"/>
      <c r="E87" s="66"/>
      <c r="F87" s="66"/>
      <c r="G87" s="66"/>
      <c r="H87" s="337"/>
      <c r="I87" s="337"/>
      <c r="J87" s="66"/>
    </row>
    <row r="88" spans="1:10" s="2" customFormat="1" ht="11.25" hidden="1" x14ac:dyDescent="0.2">
      <c r="A88" s="81"/>
      <c r="B88" s="82"/>
      <c r="C88" s="27"/>
      <c r="D88" s="337"/>
      <c r="E88" s="66"/>
      <c r="F88" s="66"/>
      <c r="G88" s="66"/>
      <c r="H88" s="337"/>
      <c r="I88" s="337"/>
      <c r="J88" s="66"/>
    </row>
    <row r="89" spans="1:10" s="2" customFormat="1" ht="11.25" hidden="1" x14ac:dyDescent="0.2">
      <c r="A89" s="81"/>
      <c r="B89" s="82"/>
      <c r="C89" s="27"/>
      <c r="D89" s="337"/>
      <c r="E89" s="66"/>
      <c r="F89" s="66"/>
      <c r="G89" s="66"/>
      <c r="H89" s="337"/>
      <c r="I89" s="337"/>
      <c r="J89" s="66"/>
    </row>
    <row r="90" spans="1:10" s="2" customFormat="1" ht="11.25" hidden="1" x14ac:dyDescent="0.2">
      <c r="A90" s="81"/>
      <c r="B90" s="82"/>
      <c r="C90" s="27"/>
      <c r="D90" s="337"/>
      <c r="E90" s="66"/>
      <c r="F90" s="66"/>
      <c r="G90" s="66"/>
      <c r="H90" s="337"/>
      <c r="I90" s="337"/>
      <c r="J90" s="66"/>
    </row>
    <row r="91" spans="1:10" s="2" customFormat="1" ht="12" hidden="1" x14ac:dyDescent="0.2">
      <c r="A91" s="86"/>
      <c r="B91" s="87"/>
      <c r="C91" s="27"/>
      <c r="D91" s="337"/>
      <c r="E91" s="66"/>
      <c r="F91" s="66"/>
      <c r="G91" s="66"/>
      <c r="H91" s="337"/>
      <c r="I91" s="337"/>
      <c r="J91" s="66"/>
    </row>
    <row r="92" spans="1:10" s="2" customFormat="1" ht="11.25" hidden="1" x14ac:dyDescent="0.2">
      <c r="A92" s="88"/>
      <c r="B92" s="89"/>
      <c r="C92" s="27"/>
      <c r="D92" s="337"/>
      <c r="E92" s="66"/>
      <c r="F92" s="66"/>
      <c r="G92" s="66"/>
      <c r="H92" s="337"/>
      <c r="I92" s="337"/>
      <c r="J92" s="66"/>
    </row>
    <row r="93" spans="1:10" s="2" customFormat="1" ht="11.25" hidden="1" x14ac:dyDescent="0.2">
      <c r="A93" s="88"/>
      <c r="B93" s="89"/>
      <c r="C93" s="27"/>
      <c r="D93" s="337"/>
      <c r="E93" s="66"/>
      <c r="F93" s="66"/>
      <c r="G93" s="66"/>
      <c r="H93" s="337"/>
      <c r="I93" s="337"/>
      <c r="J93" s="66"/>
    </row>
    <row r="94" spans="1:10" s="2" customFormat="1" ht="7.5" customHeight="1" thickTop="1" x14ac:dyDescent="0.2">
      <c r="A94" s="107"/>
      <c r="B94" s="108"/>
      <c r="C94" s="118"/>
      <c r="D94" s="119"/>
      <c r="E94" s="119"/>
      <c r="F94" s="119"/>
      <c r="G94" s="119"/>
      <c r="H94" s="119"/>
      <c r="I94" s="119"/>
      <c r="J94" s="119"/>
    </row>
    <row r="95" spans="1:10" x14ac:dyDescent="0.25">
      <c r="A95" s="11" t="str">
        <f>ЗАПОЛНИТЬ!F30</f>
        <v>Директор</v>
      </c>
      <c r="B95" s="11"/>
      <c r="C95" s="896"/>
      <c r="D95" s="896"/>
      <c r="E95" s="11"/>
      <c r="F95" s="797" t="str">
        <f>ЗАПОЛНИТЬ!F26</f>
        <v>О.Л.Матчишин</v>
      </c>
      <c r="G95" s="797"/>
      <c r="H95" s="797"/>
    </row>
    <row r="96" spans="1:10" x14ac:dyDescent="0.25">
      <c r="A96" s="11"/>
      <c r="B96" s="11"/>
      <c r="C96" s="891" t="s">
        <v>4351</v>
      </c>
      <c r="D96" s="891"/>
      <c r="E96" s="11"/>
      <c r="F96" s="872" t="s">
        <v>3574</v>
      </c>
      <c r="G96" s="890"/>
      <c r="H96" s="1"/>
    </row>
    <row r="97" spans="1:8" x14ac:dyDescent="0.25">
      <c r="A97" s="11" t="str">
        <f>ЗАПОЛНИТЬ!F31</f>
        <v>Головний бухгалтер</v>
      </c>
      <c r="B97" s="11"/>
      <c r="C97" s="896"/>
      <c r="D97" s="896"/>
      <c r="E97" s="11"/>
      <c r="F97" s="797" t="str">
        <f>ЗАПОЛНИТЬ!F28</f>
        <v>О.Г.Шевчук</v>
      </c>
      <c r="G97" s="797"/>
      <c r="H97" s="797"/>
    </row>
    <row r="98" spans="1:8" ht="12" customHeight="1" x14ac:dyDescent="0.25">
      <c r="A98" s="1"/>
      <c r="B98" s="1"/>
      <c r="C98" s="891" t="s">
        <v>4351</v>
      </c>
      <c r="D98" s="891"/>
      <c r="E98" s="1"/>
      <c r="F98" s="872" t="s">
        <v>3574</v>
      </c>
      <c r="G98" s="890"/>
      <c r="H98" s="1"/>
    </row>
    <row r="99" spans="1:8" ht="13.5" customHeight="1" x14ac:dyDescent="0.25">
      <c r="A99" s="1" t="str">
        <f>ЗАПОЛНИТЬ!C19</f>
        <v>"11" січня 2016 року</v>
      </c>
    </row>
    <row r="100" spans="1:8" x14ac:dyDescent="0.25">
      <c r="A100" s="1"/>
    </row>
  </sheetData>
  <sheetProtection sheet="1" formatColumns="0" formatRows="0"/>
  <mergeCells count="29">
    <mergeCell ref="B10:H10"/>
    <mergeCell ref="D16:D18"/>
    <mergeCell ref="E13:J13"/>
    <mergeCell ref="E16:E18"/>
    <mergeCell ref="G1:J3"/>
    <mergeCell ref="J16:J18"/>
    <mergeCell ref="G16:G18"/>
    <mergeCell ref="I16:I18"/>
    <mergeCell ref="B11:H11"/>
    <mergeCell ref="A6:J6"/>
    <mergeCell ref="A13:B13"/>
    <mergeCell ref="A12:B12"/>
    <mergeCell ref="A4:J4"/>
    <mergeCell ref="C16:C18"/>
    <mergeCell ref="A5:J5"/>
    <mergeCell ref="E12:H12"/>
    <mergeCell ref="B9:H9"/>
    <mergeCell ref="A16:A18"/>
    <mergeCell ref="F16:F18"/>
    <mergeCell ref="B16:B18"/>
    <mergeCell ref="H16:H18"/>
    <mergeCell ref="F95:H95"/>
    <mergeCell ref="F98:G98"/>
    <mergeCell ref="C98:D98"/>
    <mergeCell ref="C97:D97"/>
    <mergeCell ref="F96:G96"/>
    <mergeCell ref="F97:H97"/>
    <mergeCell ref="C96:D96"/>
    <mergeCell ref="C95:D95"/>
  </mergeCells>
  <phoneticPr fontId="0" type="noConversion"/>
  <pageMargins left="0.19685039370078741" right="0.19685039370078741" top="0.59055118110236227" bottom="0.19685039370078741" header="0.39370078740157483" footer="0.19685039370078741"/>
  <pageSetup paperSize="9" scale="94" fitToHeight="2" orientation="landscape" r:id="rId1"/>
  <headerFooter differentOddEven="1">
    <evenHeader>&amp;RПродовження додатка 8</even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6">
    <pageSetUpPr fitToPage="1"/>
  </sheetPr>
  <dimension ref="A1:N105"/>
  <sheetViews>
    <sheetView workbookViewId="0">
      <selection activeCell="E12" sqref="E12:I12"/>
    </sheetView>
  </sheetViews>
  <sheetFormatPr defaultRowHeight="15" x14ac:dyDescent="0.25"/>
  <cols>
    <col min="1" max="1" width="60" customWidth="1"/>
    <col min="2" max="2" width="5.5703125" customWidth="1"/>
    <col min="3" max="3" width="4.42578125" customWidth="1"/>
    <col min="4" max="4" width="10.28515625" customWidth="1"/>
    <col min="5" max="5" width="10.5703125" customWidth="1"/>
    <col min="6" max="6" width="8.42578125" customWidth="1"/>
    <col min="7" max="7" width="10.140625" customWidth="1"/>
    <col min="8" max="8" width="10.5703125" customWidth="1"/>
    <col min="9" max="9" width="10" customWidth="1"/>
    <col min="10" max="10" width="10.85546875" customWidth="1"/>
  </cols>
  <sheetData>
    <row r="1" spans="1:14" s="1" customFormat="1" ht="12" customHeight="1" x14ac:dyDescent="0.25">
      <c r="G1" s="887" t="s">
        <v>930</v>
      </c>
      <c r="H1" s="897"/>
      <c r="I1" s="897"/>
      <c r="J1" s="897"/>
      <c r="K1" s="16"/>
    </row>
    <row r="2" spans="1:14" s="1" customFormat="1" ht="12" customHeight="1" x14ac:dyDescent="0.25">
      <c r="G2" s="897"/>
      <c r="H2" s="897"/>
      <c r="I2" s="897"/>
      <c r="J2" s="897"/>
      <c r="K2" s="16"/>
    </row>
    <row r="3" spans="1:14" s="1" customFormat="1" ht="6" customHeight="1" x14ac:dyDescent="0.25">
      <c r="G3" s="897"/>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ht="29.25" customHeight="1" x14ac:dyDescent="0.25">
      <c r="A5" s="923" t="s">
        <v>4377</v>
      </c>
      <c r="B5" s="923"/>
      <c r="C5" s="923"/>
      <c r="D5" s="923"/>
      <c r="E5" s="923"/>
      <c r="F5" s="923"/>
      <c r="G5" s="923"/>
      <c r="H5" s="923"/>
      <c r="I5" s="923"/>
      <c r="J5" s="923"/>
      <c r="K5" s="2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11.25" hidden="1" x14ac:dyDescent="0.2"/>
    <row r="8" spans="1:14" s="2" customFormat="1" ht="9" customHeight="1" x14ac:dyDescent="0.2">
      <c r="J8" s="177" t="s">
        <v>4563</v>
      </c>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tr">
        <f>ЗАПОЛНИТЬ!A13</f>
        <v>за ЄДРПОУ</v>
      </c>
      <c r="J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50" t="str">
        <f>ЗАПОЛНИТЬ!A14</f>
        <v>за КОАТУУ</v>
      </c>
      <c r="J10" s="3">
        <f>ЗАПОЛНИТЬ!B14</f>
        <v>4610600000</v>
      </c>
      <c r="L10" s="5"/>
    </row>
    <row r="11" spans="1:14" s="2" customFormat="1" ht="11.25" customHeight="1" x14ac:dyDescent="0.2">
      <c r="A11" s="5" t="str">
        <f>Ф.4.3.КФК15!A11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50" t="str">
        <f>ЗАПОЛНИТЬ!A15</f>
        <v>за КОПФГ</v>
      </c>
      <c r="J11" s="3">
        <f>ЗАПОЛНИТЬ!B15</f>
        <v>430</v>
      </c>
      <c r="L11" s="5"/>
    </row>
    <row r="12" spans="1:14" s="2" customFormat="1" ht="11.25" customHeight="1" x14ac:dyDescent="0.2">
      <c r="A12" s="920" t="s">
        <v>4319</v>
      </c>
      <c r="B12" s="920"/>
      <c r="C12" s="17"/>
      <c r="D12" s="336" t="str">
        <f>ЗАПОЛНИТЬ!H9</f>
        <v>-</v>
      </c>
      <c r="E12" s="924" t="str">
        <f>IF(D12&gt;0,VLOOKUP(D12,'ДовидникКВК(ГОС)'!A:B,2,FALSE),"")</f>
        <v>-</v>
      </c>
      <c r="F12" s="924"/>
      <c r="G12" s="924"/>
      <c r="H12" s="924"/>
      <c r="I12" s="234"/>
      <c r="J12" s="234"/>
      <c r="L12" s="4"/>
    </row>
    <row r="13" spans="1:14" s="2" customFormat="1" ht="12" customHeight="1" x14ac:dyDescent="0.2">
      <c r="A13" s="898" t="s">
        <v>4321</v>
      </c>
      <c r="B13" s="898"/>
      <c r="C13" s="17"/>
      <c r="D13" s="365"/>
      <c r="E13" s="812" t="str">
        <f>IF(D13&gt;0,VLOOKUP(D13,ДовидникКПК!B:C,2,FALSE),"")</f>
        <v/>
      </c>
      <c r="F13" s="812"/>
      <c r="G13" s="812"/>
      <c r="H13" s="812"/>
      <c r="I13" s="812"/>
      <c r="J13" s="812"/>
      <c r="K13" s="17"/>
      <c r="L13" s="4"/>
    </row>
    <row r="14" spans="1:14" s="2" customFormat="1" ht="11.25" x14ac:dyDescent="0.2">
      <c r="A14" s="128" t="s">
        <v>4074</v>
      </c>
    </row>
    <row r="15" spans="1:14" s="2" customFormat="1" ht="12" thickBot="1" x14ac:dyDescent="0.25">
      <c r="A15" s="7" t="s">
        <v>4322</v>
      </c>
    </row>
    <row r="16" spans="1:14" s="2" customFormat="1" ht="11.25" customHeight="1" thickTop="1" thickBot="1" x14ac:dyDescent="0.25">
      <c r="A16" s="922" t="s">
        <v>4324</v>
      </c>
      <c r="B16" s="922" t="s">
        <v>4325</v>
      </c>
      <c r="C16" s="922" t="s">
        <v>4326</v>
      </c>
      <c r="D16" s="921" t="s">
        <v>4570</v>
      </c>
      <c r="E16" s="921" t="s">
        <v>4571</v>
      </c>
      <c r="F16" s="921" t="s">
        <v>4362</v>
      </c>
      <c r="G16" s="921" t="s">
        <v>4569</v>
      </c>
      <c r="H16" s="921" t="s">
        <v>3575</v>
      </c>
      <c r="I16" s="921" t="s">
        <v>3576</v>
      </c>
      <c r="J16" s="921" t="s">
        <v>4568</v>
      </c>
    </row>
    <row r="17" spans="1:10" s="2" customFormat="1" ht="12.75" thickTop="1" thickBot="1" x14ac:dyDescent="0.25">
      <c r="A17" s="922"/>
      <c r="B17" s="922"/>
      <c r="C17" s="922"/>
      <c r="D17" s="921"/>
      <c r="E17" s="921"/>
      <c r="F17" s="921"/>
      <c r="G17" s="921"/>
      <c r="H17" s="921"/>
      <c r="I17" s="921"/>
      <c r="J17" s="921"/>
    </row>
    <row r="18" spans="1:10" s="2" customFormat="1" ht="21" customHeight="1" thickTop="1" thickBot="1" x14ac:dyDescent="0.25">
      <c r="A18" s="922"/>
      <c r="B18" s="922"/>
      <c r="C18" s="922"/>
      <c r="D18" s="921"/>
      <c r="E18" s="921"/>
      <c r="F18" s="921"/>
      <c r="G18" s="921"/>
      <c r="H18" s="921"/>
      <c r="I18" s="921"/>
      <c r="J18" s="921"/>
    </row>
    <row r="19" spans="1:10" s="2" customFormat="1" ht="12.75" thickTop="1" thickBot="1" x14ac:dyDescent="0.25">
      <c r="A19" s="452">
        <v>1</v>
      </c>
      <c r="B19" s="452">
        <v>2</v>
      </c>
      <c r="C19" s="452">
        <v>3</v>
      </c>
      <c r="D19" s="452">
        <v>4</v>
      </c>
      <c r="E19" s="452">
        <v>5</v>
      </c>
      <c r="F19" s="452">
        <v>6</v>
      </c>
      <c r="G19" s="452">
        <v>7</v>
      </c>
      <c r="H19" s="452">
        <v>8</v>
      </c>
      <c r="I19" s="452">
        <v>9</v>
      </c>
      <c r="J19" s="452">
        <v>10</v>
      </c>
    </row>
    <row r="20" spans="1:10" s="2" customFormat="1" ht="12.75" thickTop="1" thickBot="1" x14ac:dyDescent="0.25">
      <c r="A20" s="452" t="s">
        <v>4379</v>
      </c>
      <c r="B20" s="495" t="s">
        <v>4333</v>
      </c>
      <c r="C20" s="514" t="s">
        <v>4365</v>
      </c>
      <c r="D20" s="515">
        <f>SUM(D21:D22)</f>
        <v>0</v>
      </c>
      <c r="E20" s="509">
        <v>0</v>
      </c>
      <c r="F20" s="509">
        <v>0</v>
      </c>
      <c r="G20" s="516">
        <f>SUM(G21)</f>
        <v>0</v>
      </c>
      <c r="H20" s="517" t="s">
        <v>4333</v>
      </c>
      <c r="I20" s="517" t="s">
        <v>4333</v>
      </c>
      <c r="J20" s="516">
        <f>E20-F20+G20-H23</f>
        <v>0</v>
      </c>
    </row>
    <row r="21" spans="1:10" s="2" customFormat="1" ht="24" thickTop="1" thickBot="1" x14ac:dyDescent="0.25">
      <c r="A21" s="507" t="s">
        <v>4378</v>
      </c>
      <c r="B21" s="495" t="s">
        <v>4333</v>
      </c>
      <c r="C21" s="514" t="s">
        <v>4366</v>
      </c>
      <c r="D21" s="494">
        <v>0</v>
      </c>
      <c r="E21" s="518" t="s">
        <v>4333</v>
      </c>
      <c r="F21" s="518" t="s">
        <v>4333</v>
      </c>
      <c r="G21" s="494">
        <v>0</v>
      </c>
      <c r="H21" s="518" t="s">
        <v>4333</v>
      </c>
      <c r="I21" s="518" t="s">
        <v>4333</v>
      </c>
      <c r="J21" s="518" t="s">
        <v>4333</v>
      </c>
    </row>
    <row r="22" spans="1:10" s="2" customFormat="1" ht="12.75" thickTop="1" thickBot="1" x14ac:dyDescent="0.25">
      <c r="A22" s="423" t="s">
        <v>4363</v>
      </c>
      <c r="B22" s="495" t="s">
        <v>4333</v>
      </c>
      <c r="C22" s="514" t="s">
        <v>4367</v>
      </c>
      <c r="D22" s="509">
        <v>0</v>
      </c>
      <c r="E22" s="517" t="s">
        <v>4333</v>
      </c>
      <c r="F22" s="517" t="s">
        <v>4333</v>
      </c>
      <c r="G22" s="517" t="s">
        <v>4333</v>
      </c>
      <c r="H22" s="517" t="s">
        <v>4333</v>
      </c>
      <c r="I22" s="517" t="s">
        <v>4333</v>
      </c>
      <c r="J22" s="517" t="s">
        <v>4333</v>
      </c>
    </row>
    <row r="23" spans="1:10" s="2" customFormat="1" ht="12.75" thickTop="1" thickBot="1" x14ac:dyDescent="0.25">
      <c r="A23" s="452" t="s">
        <v>4359</v>
      </c>
      <c r="B23" s="452" t="s">
        <v>4333</v>
      </c>
      <c r="C23" s="514" t="s">
        <v>4368</v>
      </c>
      <c r="D23" s="519">
        <f>D25+D59</f>
        <v>0</v>
      </c>
      <c r="E23" s="517" t="s">
        <v>4333</v>
      </c>
      <c r="F23" s="517" t="s">
        <v>4333</v>
      </c>
      <c r="G23" s="517" t="s">
        <v>4333</v>
      </c>
      <c r="H23" s="519">
        <f>H25+H59</f>
        <v>0</v>
      </c>
      <c r="I23" s="519">
        <f>I25+I59</f>
        <v>0</v>
      </c>
      <c r="J23" s="517" t="s">
        <v>4333</v>
      </c>
    </row>
    <row r="24" spans="1:10" s="2" customFormat="1" ht="12.75" thickTop="1" thickBot="1" x14ac:dyDescent="0.25">
      <c r="A24" s="452" t="s">
        <v>4726</v>
      </c>
      <c r="B24" s="452"/>
      <c r="C24" s="514"/>
      <c r="D24" s="519"/>
      <c r="E24" s="517"/>
      <c r="F24" s="517"/>
      <c r="G24" s="517"/>
      <c r="H24" s="519"/>
      <c r="I24" s="519"/>
      <c r="J24" s="517"/>
    </row>
    <row r="25" spans="1:10" s="2" customFormat="1" ht="12.75" thickTop="1" thickBot="1" x14ac:dyDescent="0.25">
      <c r="A25" s="456" t="s">
        <v>1735</v>
      </c>
      <c r="B25" s="453">
        <v>2000</v>
      </c>
      <c r="C25" s="514" t="s">
        <v>4369</v>
      </c>
      <c r="D25" s="455">
        <f>D26+D31+D47+D50+D54+D58</f>
        <v>0</v>
      </c>
      <c r="E25" s="517" t="s">
        <v>4333</v>
      </c>
      <c r="F25" s="517" t="s">
        <v>4333</v>
      </c>
      <c r="G25" s="517" t="s">
        <v>4333</v>
      </c>
      <c r="H25" s="455">
        <f>H26+H31+H47+H50+H54+H58</f>
        <v>0</v>
      </c>
      <c r="I25" s="455">
        <f>I26+I31+I47+I50+I54+I58</f>
        <v>0</v>
      </c>
      <c r="J25" s="517" t="s">
        <v>4333</v>
      </c>
    </row>
    <row r="26" spans="1:10" s="2" customFormat="1" ht="12.75" thickTop="1" thickBot="1" x14ac:dyDescent="0.25">
      <c r="A26" s="457" t="s">
        <v>1701</v>
      </c>
      <c r="B26" s="453">
        <v>2100</v>
      </c>
      <c r="C26" s="514" t="s">
        <v>4370</v>
      </c>
      <c r="D26" s="455">
        <f>D27+D30</f>
        <v>0</v>
      </c>
      <c r="E26" s="517" t="s">
        <v>4333</v>
      </c>
      <c r="F26" s="517" t="s">
        <v>4333</v>
      </c>
      <c r="G26" s="517" t="s">
        <v>4333</v>
      </c>
      <c r="H26" s="455">
        <f>H27+H30</f>
        <v>0</v>
      </c>
      <c r="I26" s="455">
        <f>I27+I30</f>
        <v>0</v>
      </c>
      <c r="J26" s="517" t="s">
        <v>4333</v>
      </c>
    </row>
    <row r="27" spans="1:10" s="2" customFormat="1" ht="12.75" thickTop="1" thickBot="1" x14ac:dyDescent="0.25">
      <c r="A27" s="458" t="s">
        <v>1702</v>
      </c>
      <c r="B27" s="459">
        <v>2110</v>
      </c>
      <c r="C27" s="514" t="s">
        <v>4371</v>
      </c>
      <c r="D27" s="461">
        <f>SUM(D28:D29)</f>
        <v>0</v>
      </c>
      <c r="E27" s="517" t="s">
        <v>4333</v>
      </c>
      <c r="F27" s="517" t="s">
        <v>4333</v>
      </c>
      <c r="G27" s="517" t="s">
        <v>4333</v>
      </c>
      <c r="H27" s="461">
        <f>SUM(H28:H29)</f>
        <v>0</v>
      </c>
      <c r="I27" s="461">
        <f>SUM(I28:I29)</f>
        <v>0</v>
      </c>
      <c r="J27" s="517" t="s">
        <v>4333</v>
      </c>
    </row>
    <row r="28" spans="1:10" s="2" customFormat="1" ht="12.75" thickTop="1" thickBot="1" x14ac:dyDescent="0.25">
      <c r="A28" s="464" t="s">
        <v>4335</v>
      </c>
      <c r="B28" s="465">
        <v>2111</v>
      </c>
      <c r="C28" s="514" t="s">
        <v>4372</v>
      </c>
      <c r="D28" s="467">
        <v>0</v>
      </c>
      <c r="E28" s="517" t="s">
        <v>4333</v>
      </c>
      <c r="F28" s="517" t="s">
        <v>4333</v>
      </c>
      <c r="G28" s="517" t="s">
        <v>4333</v>
      </c>
      <c r="H28" s="467">
        <v>0</v>
      </c>
      <c r="I28" s="467">
        <v>0</v>
      </c>
      <c r="J28" s="517" t="s">
        <v>4333</v>
      </c>
    </row>
    <row r="29" spans="1:10" s="2" customFormat="1" ht="12.75" thickTop="1" thickBot="1" x14ac:dyDescent="0.25">
      <c r="A29" s="464" t="s">
        <v>1703</v>
      </c>
      <c r="B29" s="465">
        <v>2112</v>
      </c>
      <c r="C29" s="514" t="s">
        <v>4373</v>
      </c>
      <c r="D29" s="467">
        <v>0</v>
      </c>
      <c r="E29" s="517" t="s">
        <v>4333</v>
      </c>
      <c r="F29" s="517" t="s">
        <v>4333</v>
      </c>
      <c r="G29" s="517" t="s">
        <v>4333</v>
      </c>
      <c r="H29" s="467">
        <v>0</v>
      </c>
      <c r="I29" s="467">
        <v>0</v>
      </c>
      <c r="J29" s="517" t="s">
        <v>4333</v>
      </c>
    </row>
    <row r="30" spans="1:10" s="2" customFormat="1" ht="12.75" thickTop="1" thickBot="1" x14ac:dyDescent="0.25">
      <c r="A30" s="470" t="s">
        <v>1704</v>
      </c>
      <c r="B30" s="459">
        <v>2120</v>
      </c>
      <c r="C30" s="451">
        <v>100</v>
      </c>
      <c r="D30" s="462">
        <v>0</v>
      </c>
      <c r="E30" s="517" t="s">
        <v>4333</v>
      </c>
      <c r="F30" s="517" t="s">
        <v>4333</v>
      </c>
      <c r="G30" s="517" t="s">
        <v>4333</v>
      </c>
      <c r="H30" s="462">
        <v>0</v>
      </c>
      <c r="I30" s="462">
        <v>0</v>
      </c>
      <c r="J30" s="517" t="s">
        <v>4333</v>
      </c>
    </row>
    <row r="31" spans="1:10" s="2" customFormat="1" ht="12.75" thickTop="1" thickBot="1" x14ac:dyDescent="0.25">
      <c r="A31" s="471" t="s">
        <v>1705</v>
      </c>
      <c r="B31" s="453">
        <v>2200</v>
      </c>
      <c r="C31" s="451">
        <v>110</v>
      </c>
      <c r="D31" s="472">
        <f>SUM(D32:D38)+D44</f>
        <v>0</v>
      </c>
      <c r="E31" s="517" t="s">
        <v>4333</v>
      </c>
      <c r="F31" s="517" t="s">
        <v>4333</v>
      </c>
      <c r="G31" s="517" t="s">
        <v>4333</v>
      </c>
      <c r="H31" s="472">
        <f>SUM(H32:H38)+H44</f>
        <v>0</v>
      </c>
      <c r="I31" s="472">
        <f>SUM(I32:I38)+I44</f>
        <v>0</v>
      </c>
      <c r="J31" s="517" t="s">
        <v>4333</v>
      </c>
    </row>
    <row r="32" spans="1:10" s="2" customFormat="1" ht="12.75" thickTop="1" thickBot="1" x14ac:dyDescent="0.25">
      <c r="A32" s="473" t="s">
        <v>1706</v>
      </c>
      <c r="B32" s="459">
        <v>2210</v>
      </c>
      <c r="C32" s="451">
        <v>120</v>
      </c>
      <c r="D32" s="462">
        <v>0</v>
      </c>
      <c r="E32" s="517" t="s">
        <v>4333</v>
      </c>
      <c r="F32" s="517" t="s">
        <v>4333</v>
      </c>
      <c r="G32" s="517" t="s">
        <v>4333</v>
      </c>
      <c r="H32" s="462">
        <v>0</v>
      </c>
      <c r="I32" s="462">
        <v>0</v>
      </c>
      <c r="J32" s="517" t="s">
        <v>4333</v>
      </c>
    </row>
    <row r="33" spans="1:10" s="2" customFormat="1" ht="12.75" thickTop="1" thickBot="1" x14ac:dyDescent="0.25">
      <c r="A33" s="473" t="s">
        <v>1707</v>
      </c>
      <c r="B33" s="459">
        <v>2220</v>
      </c>
      <c r="C33" s="451">
        <v>130</v>
      </c>
      <c r="D33" s="462">
        <v>0</v>
      </c>
      <c r="E33" s="517" t="s">
        <v>4333</v>
      </c>
      <c r="F33" s="517" t="s">
        <v>4333</v>
      </c>
      <c r="G33" s="517" t="s">
        <v>4333</v>
      </c>
      <c r="H33" s="462">
        <v>0</v>
      </c>
      <c r="I33" s="462">
        <v>0</v>
      </c>
      <c r="J33" s="517" t="s">
        <v>4333</v>
      </c>
    </row>
    <row r="34" spans="1:10" s="2" customFormat="1" ht="12.75" thickTop="1" thickBot="1" x14ac:dyDescent="0.25">
      <c r="A34" s="473" t="s">
        <v>1708</v>
      </c>
      <c r="B34" s="459">
        <v>2230</v>
      </c>
      <c r="C34" s="451">
        <v>140</v>
      </c>
      <c r="D34" s="462">
        <v>0</v>
      </c>
      <c r="E34" s="517" t="s">
        <v>4333</v>
      </c>
      <c r="F34" s="517" t="s">
        <v>4333</v>
      </c>
      <c r="G34" s="517" t="s">
        <v>4333</v>
      </c>
      <c r="H34" s="462">
        <v>0</v>
      </c>
      <c r="I34" s="462">
        <v>0</v>
      </c>
      <c r="J34" s="517" t="s">
        <v>4333</v>
      </c>
    </row>
    <row r="35" spans="1:10" s="2" customFormat="1" ht="12.75" thickTop="1" thickBot="1" x14ac:dyDescent="0.25">
      <c r="A35" s="458" t="s">
        <v>1709</v>
      </c>
      <c r="B35" s="459">
        <v>2240</v>
      </c>
      <c r="C35" s="451">
        <v>150</v>
      </c>
      <c r="D35" s="462">
        <v>0</v>
      </c>
      <c r="E35" s="517" t="s">
        <v>4333</v>
      </c>
      <c r="F35" s="517" t="s">
        <v>4333</v>
      </c>
      <c r="G35" s="517" t="s">
        <v>4333</v>
      </c>
      <c r="H35" s="462">
        <v>0</v>
      </c>
      <c r="I35" s="462">
        <v>0</v>
      </c>
      <c r="J35" s="517" t="s">
        <v>4333</v>
      </c>
    </row>
    <row r="36" spans="1:10" s="2" customFormat="1" ht="12.75" thickTop="1" thickBot="1" x14ac:dyDescent="0.25">
      <c r="A36" s="458" t="s">
        <v>4336</v>
      </c>
      <c r="B36" s="459">
        <v>2250</v>
      </c>
      <c r="C36" s="451">
        <v>160</v>
      </c>
      <c r="D36" s="462">
        <v>0</v>
      </c>
      <c r="E36" s="517" t="s">
        <v>4333</v>
      </c>
      <c r="F36" s="517" t="s">
        <v>4333</v>
      </c>
      <c r="G36" s="517" t="s">
        <v>4333</v>
      </c>
      <c r="H36" s="462">
        <v>0</v>
      </c>
      <c r="I36" s="462">
        <v>0</v>
      </c>
      <c r="J36" s="517" t="s">
        <v>4333</v>
      </c>
    </row>
    <row r="37" spans="1:10" s="2" customFormat="1" ht="12.75" customHeight="1" thickTop="1" thickBot="1" x14ac:dyDescent="0.25">
      <c r="A37" s="474" t="s">
        <v>1710</v>
      </c>
      <c r="B37" s="459">
        <v>2260</v>
      </c>
      <c r="C37" s="451">
        <v>170</v>
      </c>
      <c r="D37" s="462">
        <v>0</v>
      </c>
      <c r="E37" s="517" t="s">
        <v>4333</v>
      </c>
      <c r="F37" s="517" t="s">
        <v>4333</v>
      </c>
      <c r="G37" s="517" t="s">
        <v>4333</v>
      </c>
      <c r="H37" s="462">
        <v>0</v>
      </c>
      <c r="I37" s="462">
        <v>0</v>
      </c>
      <c r="J37" s="517" t="s">
        <v>4333</v>
      </c>
    </row>
    <row r="38" spans="1:10" s="2" customFormat="1" ht="12.75" thickTop="1" thickBot="1" x14ac:dyDescent="0.25">
      <c r="A38" s="470" t="s">
        <v>4337</v>
      </c>
      <c r="B38" s="459">
        <v>2270</v>
      </c>
      <c r="C38" s="451">
        <v>180</v>
      </c>
      <c r="D38" s="461">
        <f>SUM(D39:D43)</f>
        <v>0</v>
      </c>
      <c r="E38" s="517" t="s">
        <v>4333</v>
      </c>
      <c r="F38" s="517" t="s">
        <v>4333</v>
      </c>
      <c r="G38" s="517" t="s">
        <v>4333</v>
      </c>
      <c r="H38" s="461">
        <f>SUM(H39:H43)</f>
        <v>0</v>
      </c>
      <c r="I38" s="461">
        <f>SUM(I39:I43)</f>
        <v>0</v>
      </c>
      <c r="J38" s="517" t="s">
        <v>4333</v>
      </c>
    </row>
    <row r="39" spans="1:10" s="2" customFormat="1" ht="12.75" thickTop="1" thickBot="1" x14ac:dyDescent="0.25">
      <c r="A39" s="464" t="s">
        <v>4338</v>
      </c>
      <c r="B39" s="465">
        <v>2271</v>
      </c>
      <c r="C39" s="451">
        <v>190</v>
      </c>
      <c r="D39" s="467">
        <v>0</v>
      </c>
      <c r="E39" s="517" t="s">
        <v>4333</v>
      </c>
      <c r="F39" s="517" t="s">
        <v>4333</v>
      </c>
      <c r="G39" s="517" t="s">
        <v>4333</v>
      </c>
      <c r="H39" s="467">
        <v>0</v>
      </c>
      <c r="I39" s="467">
        <v>0</v>
      </c>
      <c r="J39" s="517" t="s">
        <v>4333</v>
      </c>
    </row>
    <row r="40" spans="1:10" s="2" customFormat="1" ht="12.75" thickTop="1" thickBot="1" x14ac:dyDescent="0.25">
      <c r="A40" s="464" t="s">
        <v>1711</v>
      </c>
      <c r="B40" s="465">
        <v>2272</v>
      </c>
      <c r="C40" s="451">
        <v>200</v>
      </c>
      <c r="D40" s="467">
        <v>0</v>
      </c>
      <c r="E40" s="517" t="s">
        <v>4333</v>
      </c>
      <c r="F40" s="517" t="s">
        <v>4333</v>
      </c>
      <c r="G40" s="517" t="s">
        <v>4333</v>
      </c>
      <c r="H40" s="467">
        <v>0</v>
      </c>
      <c r="I40" s="467">
        <v>0</v>
      </c>
      <c r="J40" s="517" t="s">
        <v>4333</v>
      </c>
    </row>
    <row r="41" spans="1:10" s="2" customFormat="1" ht="21" customHeight="1" thickTop="1" thickBot="1" x14ac:dyDescent="0.25">
      <c r="A41" s="464" t="s">
        <v>4339</v>
      </c>
      <c r="B41" s="465">
        <v>2273</v>
      </c>
      <c r="C41" s="451">
        <v>210</v>
      </c>
      <c r="D41" s="467">
        <v>0</v>
      </c>
      <c r="E41" s="517" t="s">
        <v>4333</v>
      </c>
      <c r="F41" s="517" t="s">
        <v>4333</v>
      </c>
      <c r="G41" s="517" t="s">
        <v>4333</v>
      </c>
      <c r="H41" s="467">
        <v>0</v>
      </c>
      <c r="I41" s="467">
        <v>0</v>
      </c>
      <c r="J41" s="517" t="s">
        <v>4333</v>
      </c>
    </row>
    <row r="42" spans="1:10" s="2" customFormat="1" ht="12.75" thickTop="1" thickBot="1" x14ac:dyDescent="0.25">
      <c r="A42" s="464" t="s">
        <v>4340</v>
      </c>
      <c r="B42" s="465">
        <v>2274</v>
      </c>
      <c r="C42" s="451">
        <v>220</v>
      </c>
      <c r="D42" s="467">
        <v>0</v>
      </c>
      <c r="E42" s="518" t="s">
        <v>4333</v>
      </c>
      <c r="F42" s="518" t="s">
        <v>4333</v>
      </c>
      <c r="G42" s="518" t="s">
        <v>4333</v>
      </c>
      <c r="H42" s="467">
        <v>0</v>
      </c>
      <c r="I42" s="467">
        <v>0</v>
      </c>
      <c r="J42" s="518" t="s">
        <v>4333</v>
      </c>
    </row>
    <row r="43" spans="1:10" s="2" customFormat="1" ht="12.75" thickTop="1" thickBot="1" x14ac:dyDescent="0.25">
      <c r="A43" s="464" t="s">
        <v>4341</v>
      </c>
      <c r="B43" s="465">
        <v>2275</v>
      </c>
      <c r="C43" s="451">
        <v>230</v>
      </c>
      <c r="D43" s="467">
        <v>0</v>
      </c>
      <c r="E43" s="517" t="s">
        <v>4333</v>
      </c>
      <c r="F43" s="517" t="s">
        <v>4333</v>
      </c>
      <c r="G43" s="517" t="s">
        <v>4333</v>
      </c>
      <c r="H43" s="467">
        <v>0</v>
      </c>
      <c r="I43" s="467">
        <v>0</v>
      </c>
      <c r="J43" s="517" t="s">
        <v>4333</v>
      </c>
    </row>
    <row r="44" spans="1:10" s="2" customFormat="1" ht="24" thickTop="1" thickBot="1" x14ac:dyDescent="0.25">
      <c r="A44" s="474" t="s">
        <v>1712</v>
      </c>
      <c r="B44" s="459">
        <v>2280</v>
      </c>
      <c r="C44" s="451">
        <v>240</v>
      </c>
      <c r="D44" s="461">
        <f>SUM(D45:D46)</f>
        <v>0</v>
      </c>
      <c r="E44" s="517" t="s">
        <v>4333</v>
      </c>
      <c r="F44" s="517" t="s">
        <v>4333</v>
      </c>
      <c r="G44" s="517" t="s">
        <v>4333</v>
      </c>
      <c r="H44" s="461">
        <f>SUM(H45:H46)</f>
        <v>0</v>
      </c>
      <c r="I44" s="461">
        <f>SUM(I45:I46)</f>
        <v>0</v>
      </c>
      <c r="J44" s="517" t="s">
        <v>4333</v>
      </c>
    </row>
    <row r="45" spans="1:10" s="2" customFormat="1" ht="24" thickTop="1" thickBot="1" x14ac:dyDescent="0.25">
      <c r="A45" s="475" t="s">
        <v>1713</v>
      </c>
      <c r="B45" s="456">
        <v>2281</v>
      </c>
      <c r="C45" s="451">
        <v>250</v>
      </c>
      <c r="D45" s="467">
        <v>0</v>
      </c>
      <c r="E45" s="517" t="s">
        <v>4333</v>
      </c>
      <c r="F45" s="517" t="s">
        <v>4333</v>
      </c>
      <c r="G45" s="517" t="s">
        <v>4333</v>
      </c>
      <c r="H45" s="467">
        <v>0</v>
      </c>
      <c r="I45" s="467">
        <v>0</v>
      </c>
      <c r="J45" s="517" t="s">
        <v>4333</v>
      </c>
    </row>
    <row r="46" spans="1:10" s="2" customFormat="1" ht="24" thickTop="1" thickBot="1" x14ac:dyDescent="0.25">
      <c r="A46" s="476" t="s">
        <v>1714</v>
      </c>
      <c r="B46" s="456">
        <v>2282</v>
      </c>
      <c r="C46" s="451">
        <v>260</v>
      </c>
      <c r="D46" s="467">
        <v>0</v>
      </c>
      <c r="E46" s="517" t="s">
        <v>4333</v>
      </c>
      <c r="F46" s="517" t="s">
        <v>4333</v>
      </c>
      <c r="G46" s="517" t="s">
        <v>4333</v>
      </c>
      <c r="H46" s="467">
        <v>0</v>
      </c>
      <c r="I46" s="467">
        <v>0</v>
      </c>
      <c r="J46" s="517" t="s">
        <v>4333</v>
      </c>
    </row>
    <row r="47" spans="1:10" s="2" customFormat="1" ht="12.75" thickTop="1" thickBot="1" x14ac:dyDescent="0.25">
      <c r="A47" s="457" t="s">
        <v>1715</v>
      </c>
      <c r="B47" s="477">
        <v>2400</v>
      </c>
      <c r="C47" s="451">
        <v>270</v>
      </c>
      <c r="D47" s="472">
        <f>SUM(D48:D49)</f>
        <v>0</v>
      </c>
      <c r="E47" s="517" t="s">
        <v>4333</v>
      </c>
      <c r="F47" s="517" t="s">
        <v>4333</v>
      </c>
      <c r="G47" s="517" t="s">
        <v>4333</v>
      </c>
      <c r="H47" s="472">
        <f>SUM(H48:H49)</f>
        <v>0</v>
      </c>
      <c r="I47" s="472">
        <f>SUM(I48:I49)</f>
        <v>0</v>
      </c>
      <c r="J47" s="517" t="s">
        <v>4333</v>
      </c>
    </row>
    <row r="48" spans="1:10" s="2" customFormat="1" ht="12.75" thickTop="1" thickBot="1" x14ac:dyDescent="0.25">
      <c r="A48" s="478" t="s">
        <v>1716</v>
      </c>
      <c r="B48" s="479">
        <v>2410</v>
      </c>
      <c r="C48" s="451">
        <v>280</v>
      </c>
      <c r="D48" s="462">
        <v>0</v>
      </c>
      <c r="E48" s="517" t="s">
        <v>4333</v>
      </c>
      <c r="F48" s="517" t="s">
        <v>4333</v>
      </c>
      <c r="G48" s="517" t="s">
        <v>4333</v>
      </c>
      <c r="H48" s="462">
        <v>0</v>
      </c>
      <c r="I48" s="462">
        <v>0</v>
      </c>
      <c r="J48" s="517" t="s">
        <v>4333</v>
      </c>
    </row>
    <row r="49" spans="1:10" s="2" customFormat="1" ht="12.75" thickTop="1" thickBot="1" x14ac:dyDescent="0.25">
      <c r="A49" s="478" t="s">
        <v>1717</v>
      </c>
      <c r="B49" s="479">
        <v>2420</v>
      </c>
      <c r="C49" s="451">
        <v>290</v>
      </c>
      <c r="D49" s="462">
        <v>0</v>
      </c>
      <c r="E49" s="517" t="s">
        <v>4333</v>
      </c>
      <c r="F49" s="517" t="s">
        <v>4333</v>
      </c>
      <c r="G49" s="517" t="s">
        <v>4333</v>
      </c>
      <c r="H49" s="462">
        <v>0</v>
      </c>
      <c r="I49" s="462">
        <v>0</v>
      </c>
      <c r="J49" s="517" t="s">
        <v>4333</v>
      </c>
    </row>
    <row r="50" spans="1:10" s="2" customFormat="1" ht="18.75" customHeight="1" thickTop="1" thickBot="1" x14ac:dyDescent="0.25">
      <c r="A50" s="480" t="s">
        <v>1718</v>
      </c>
      <c r="B50" s="477">
        <v>2600</v>
      </c>
      <c r="C50" s="451">
        <v>300</v>
      </c>
      <c r="D50" s="472">
        <f>SUM(D51:D53)</f>
        <v>0</v>
      </c>
      <c r="E50" s="517" t="s">
        <v>4333</v>
      </c>
      <c r="F50" s="517" t="s">
        <v>4333</v>
      </c>
      <c r="G50" s="517" t="s">
        <v>4333</v>
      </c>
      <c r="H50" s="472">
        <f>SUM(H51:H53)</f>
        <v>0</v>
      </c>
      <c r="I50" s="472">
        <f>SUM(I51:I53)</f>
        <v>0</v>
      </c>
      <c r="J50" s="517" t="s">
        <v>4333</v>
      </c>
    </row>
    <row r="51" spans="1:10" s="2" customFormat="1" ht="13.5" customHeight="1" thickTop="1" thickBot="1" x14ac:dyDescent="0.25">
      <c r="A51" s="470" t="s">
        <v>4342</v>
      </c>
      <c r="B51" s="479">
        <v>2610</v>
      </c>
      <c r="C51" s="451">
        <v>310</v>
      </c>
      <c r="D51" s="481">
        <v>0</v>
      </c>
      <c r="E51" s="518" t="s">
        <v>4333</v>
      </c>
      <c r="F51" s="518" t="s">
        <v>4333</v>
      </c>
      <c r="G51" s="518" t="s">
        <v>4333</v>
      </c>
      <c r="H51" s="481">
        <v>0</v>
      </c>
      <c r="I51" s="481">
        <v>0</v>
      </c>
      <c r="J51" s="518" t="s">
        <v>4333</v>
      </c>
    </row>
    <row r="52" spans="1:10" s="2" customFormat="1" ht="12.75" thickTop="1" thickBot="1" x14ac:dyDescent="0.25">
      <c r="A52" s="470" t="s">
        <v>4343</v>
      </c>
      <c r="B52" s="479">
        <v>2620</v>
      </c>
      <c r="C52" s="451">
        <v>320</v>
      </c>
      <c r="D52" s="481">
        <v>0</v>
      </c>
      <c r="E52" s="518" t="s">
        <v>4333</v>
      </c>
      <c r="F52" s="518" t="s">
        <v>4333</v>
      </c>
      <c r="G52" s="518" t="s">
        <v>4333</v>
      </c>
      <c r="H52" s="481">
        <v>0</v>
      </c>
      <c r="I52" s="481">
        <v>0</v>
      </c>
      <c r="J52" s="518" t="s">
        <v>4333</v>
      </c>
    </row>
    <row r="53" spans="1:10" s="2" customFormat="1" ht="24" thickTop="1" thickBot="1" x14ac:dyDescent="0.25">
      <c r="A53" s="478" t="s">
        <v>1719</v>
      </c>
      <c r="B53" s="479">
        <v>2630</v>
      </c>
      <c r="C53" s="520">
        <v>330</v>
      </c>
      <c r="D53" s="481">
        <v>0</v>
      </c>
      <c r="E53" s="517" t="s">
        <v>4333</v>
      </c>
      <c r="F53" s="517" t="s">
        <v>4333</v>
      </c>
      <c r="G53" s="517" t="s">
        <v>4333</v>
      </c>
      <c r="H53" s="481">
        <v>0</v>
      </c>
      <c r="I53" s="481">
        <v>0</v>
      </c>
      <c r="J53" s="517" t="s">
        <v>4333</v>
      </c>
    </row>
    <row r="54" spans="1:10" s="2" customFormat="1" ht="12.75" thickTop="1" thickBot="1" x14ac:dyDescent="0.25">
      <c r="A54" s="483" t="s">
        <v>1720</v>
      </c>
      <c r="B54" s="477">
        <v>2700</v>
      </c>
      <c r="C54" s="520">
        <v>340</v>
      </c>
      <c r="D54" s="484">
        <f>SUM(D55:D57)</f>
        <v>0</v>
      </c>
      <c r="E54" s="517" t="s">
        <v>4333</v>
      </c>
      <c r="F54" s="517" t="s">
        <v>4333</v>
      </c>
      <c r="G54" s="517" t="s">
        <v>4333</v>
      </c>
      <c r="H54" s="484">
        <f>SUM(H55:H57)</f>
        <v>0</v>
      </c>
      <c r="I54" s="484">
        <f>SUM(I55:I57)</f>
        <v>0</v>
      </c>
      <c r="J54" s="517" t="s">
        <v>4333</v>
      </c>
    </row>
    <row r="55" spans="1:10" s="2" customFormat="1" ht="12.75" thickTop="1" thickBot="1" x14ac:dyDescent="0.25">
      <c r="A55" s="470" t="s">
        <v>1721</v>
      </c>
      <c r="B55" s="479">
        <v>2710</v>
      </c>
      <c r="C55" s="520">
        <v>350</v>
      </c>
      <c r="D55" s="481">
        <v>0</v>
      </c>
      <c r="E55" s="517" t="s">
        <v>4333</v>
      </c>
      <c r="F55" s="517" t="s">
        <v>4333</v>
      </c>
      <c r="G55" s="517" t="s">
        <v>4333</v>
      </c>
      <c r="H55" s="481">
        <v>0</v>
      </c>
      <c r="I55" s="481">
        <v>0</v>
      </c>
      <c r="J55" s="517" t="s">
        <v>4333</v>
      </c>
    </row>
    <row r="56" spans="1:10" s="2" customFormat="1" ht="12.75" thickTop="1" thickBot="1" x14ac:dyDescent="0.25">
      <c r="A56" s="470" t="s">
        <v>1722</v>
      </c>
      <c r="B56" s="479">
        <v>2720</v>
      </c>
      <c r="C56" s="520">
        <v>360</v>
      </c>
      <c r="D56" s="481">
        <v>0</v>
      </c>
      <c r="E56" s="517" t="s">
        <v>4333</v>
      </c>
      <c r="F56" s="517" t="s">
        <v>4333</v>
      </c>
      <c r="G56" s="517" t="s">
        <v>4333</v>
      </c>
      <c r="H56" s="481">
        <v>0</v>
      </c>
      <c r="I56" s="481">
        <v>0</v>
      </c>
      <c r="J56" s="517" t="s">
        <v>4333</v>
      </c>
    </row>
    <row r="57" spans="1:10" s="2" customFormat="1" ht="12.75" thickTop="1" thickBot="1" x14ac:dyDescent="0.25">
      <c r="A57" s="470" t="s">
        <v>1723</v>
      </c>
      <c r="B57" s="479">
        <v>2730</v>
      </c>
      <c r="C57" s="520">
        <v>370</v>
      </c>
      <c r="D57" s="481">
        <v>0</v>
      </c>
      <c r="E57" s="517" t="s">
        <v>4333</v>
      </c>
      <c r="F57" s="517" t="s">
        <v>4333</v>
      </c>
      <c r="G57" s="517" t="s">
        <v>4333</v>
      </c>
      <c r="H57" s="481">
        <v>0</v>
      </c>
      <c r="I57" s="481">
        <v>0</v>
      </c>
      <c r="J57" s="517" t="s">
        <v>4333</v>
      </c>
    </row>
    <row r="58" spans="1:10" s="2" customFormat="1" ht="12.75" thickTop="1" thickBot="1" x14ac:dyDescent="0.25">
      <c r="A58" s="483" t="s">
        <v>1724</v>
      </c>
      <c r="B58" s="477">
        <v>2800</v>
      </c>
      <c r="C58" s="520">
        <v>380</v>
      </c>
      <c r="D58" s="485">
        <v>0</v>
      </c>
      <c r="E58" s="517" t="s">
        <v>4333</v>
      </c>
      <c r="F58" s="517" t="s">
        <v>4333</v>
      </c>
      <c r="G58" s="517" t="s">
        <v>4333</v>
      </c>
      <c r="H58" s="485">
        <v>0</v>
      </c>
      <c r="I58" s="485">
        <v>0</v>
      </c>
      <c r="J58" s="517" t="s">
        <v>4333</v>
      </c>
    </row>
    <row r="59" spans="1:10" s="2" customFormat="1" ht="12.75" thickTop="1" thickBot="1" x14ac:dyDescent="0.25">
      <c r="A59" s="477" t="s">
        <v>1725</v>
      </c>
      <c r="B59" s="477">
        <v>3000</v>
      </c>
      <c r="C59" s="520">
        <v>390</v>
      </c>
      <c r="D59" s="484">
        <f>D60+D74</f>
        <v>0</v>
      </c>
      <c r="E59" s="517" t="s">
        <v>4333</v>
      </c>
      <c r="F59" s="517" t="s">
        <v>4333</v>
      </c>
      <c r="G59" s="517" t="s">
        <v>4333</v>
      </c>
      <c r="H59" s="484">
        <f>H60+H74</f>
        <v>0</v>
      </c>
      <c r="I59" s="484">
        <f>I60+I74</f>
        <v>0</v>
      </c>
      <c r="J59" s="517" t="s">
        <v>4333</v>
      </c>
    </row>
    <row r="60" spans="1:10" s="2" customFormat="1" ht="12.75" thickTop="1" thickBot="1" x14ac:dyDescent="0.25">
      <c r="A60" s="457" t="s">
        <v>4251</v>
      </c>
      <c r="B60" s="477">
        <v>3100</v>
      </c>
      <c r="C60" s="520">
        <v>400</v>
      </c>
      <c r="D60" s="484">
        <f>D61+D62+D65+D68+D72+D73</f>
        <v>0</v>
      </c>
      <c r="E60" s="517" t="s">
        <v>4333</v>
      </c>
      <c r="F60" s="517" t="s">
        <v>4333</v>
      </c>
      <c r="G60" s="517" t="s">
        <v>4333</v>
      </c>
      <c r="H60" s="484">
        <f>H61+H62+H65+H68+H72+H73</f>
        <v>0</v>
      </c>
      <c r="I60" s="484">
        <f>I61+I62+I65+I68+I72+I73</f>
        <v>0</v>
      </c>
      <c r="J60" s="517" t="s">
        <v>4333</v>
      </c>
    </row>
    <row r="61" spans="1:10" s="2" customFormat="1" ht="12.75" thickTop="1" thickBot="1" x14ac:dyDescent="0.25">
      <c r="A61" s="470" t="s">
        <v>4344</v>
      </c>
      <c r="B61" s="479">
        <v>3110</v>
      </c>
      <c r="C61" s="520">
        <v>410</v>
      </c>
      <c r="D61" s="481">
        <v>0</v>
      </c>
      <c r="E61" s="517" t="s">
        <v>4333</v>
      </c>
      <c r="F61" s="517" t="s">
        <v>4333</v>
      </c>
      <c r="G61" s="517" t="s">
        <v>4333</v>
      </c>
      <c r="H61" s="481">
        <v>0</v>
      </c>
      <c r="I61" s="481">
        <v>0</v>
      </c>
      <c r="J61" s="517" t="s">
        <v>4333</v>
      </c>
    </row>
    <row r="62" spans="1:10" s="2" customFormat="1" ht="12.75" thickTop="1" thickBot="1" x14ac:dyDescent="0.25">
      <c r="A62" s="478" t="s">
        <v>4345</v>
      </c>
      <c r="B62" s="479">
        <v>3120</v>
      </c>
      <c r="C62" s="520">
        <v>420</v>
      </c>
      <c r="D62" s="486">
        <f>SUM(D63:D64)</f>
        <v>0</v>
      </c>
      <c r="E62" s="517" t="s">
        <v>4333</v>
      </c>
      <c r="F62" s="517" t="s">
        <v>4333</v>
      </c>
      <c r="G62" s="517" t="s">
        <v>4333</v>
      </c>
      <c r="H62" s="486">
        <f>SUM(H63:H64)</f>
        <v>0</v>
      </c>
      <c r="I62" s="486">
        <f>SUM(I63:I64)</f>
        <v>0</v>
      </c>
      <c r="J62" s="517" t="s">
        <v>4333</v>
      </c>
    </row>
    <row r="63" spans="1:10" s="2" customFormat="1" ht="12.75" thickTop="1" thickBot="1" x14ac:dyDescent="0.25">
      <c r="A63" s="476" t="s">
        <v>1726</v>
      </c>
      <c r="B63" s="456">
        <v>3121</v>
      </c>
      <c r="C63" s="520">
        <v>430</v>
      </c>
      <c r="D63" s="487">
        <v>0</v>
      </c>
      <c r="E63" s="517" t="s">
        <v>4333</v>
      </c>
      <c r="F63" s="517" t="s">
        <v>4333</v>
      </c>
      <c r="G63" s="517" t="s">
        <v>4333</v>
      </c>
      <c r="H63" s="487">
        <v>0</v>
      </c>
      <c r="I63" s="487">
        <v>0</v>
      </c>
      <c r="J63" s="517" t="s">
        <v>4333</v>
      </c>
    </row>
    <row r="64" spans="1:10" s="2" customFormat="1" ht="12.75" thickTop="1" thickBot="1" x14ac:dyDescent="0.25">
      <c r="A64" s="476" t="s">
        <v>1727</v>
      </c>
      <c r="B64" s="456">
        <v>3122</v>
      </c>
      <c r="C64" s="520">
        <v>440</v>
      </c>
      <c r="D64" s="487">
        <v>0</v>
      </c>
      <c r="E64" s="517" t="s">
        <v>4333</v>
      </c>
      <c r="F64" s="517" t="s">
        <v>4333</v>
      </c>
      <c r="G64" s="517" t="s">
        <v>4333</v>
      </c>
      <c r="H64" s="487">
        <v>0</v>
      </c>
      <c r="I64" s="487">
        <v>0</v>
      </c>
      <c r="J64" s="517" t="s">
        <v>4333</v>
      </c>
    </row>
    <row r="65" spans="1:10" s="2" customFormat="1" ht="12.75" thickTop="1" thickBot="1" x14ac:dyDescent="0.25">
      <c r="A65" s="458" t="s">
        <v>4346</v>
      </c>
      <c r="B65" s="479">
        <v>3130</v>
      </c>
      <c r="C65" s="520">
        <v>450</v>
      </c>
      <c r="D65" s="482">
        <f>SUM(D66:D67)</f>
        <v>0</v>
      </c>
      <c r="E65" s="517" t="s">
        <v>4333</v>
      </c>
      <c r="F65" s="517" t="s">
        <v>4333</v>
      </c>
      <c r="G65" s="517" t="s">
        <v>4333</v>
      </c>
      <c r="H65" s="482">
        <f>SUM(H66:H67)</f>
        <v>0</v>
      </c>
      <c r="I65" s="482">
        <f>SUM(I66:I67)</f>
        <v>0</v>
      </c>
      <c r="J65" s="517" t="s">
        <v>4333</v>
      </c>
    </row>
    <row r="66" spans="1:10" s="2" customFormat="1" ht="12.75" thickTop="1" thickBot="1" x14ac:dyDescent="0.25">
      <c r="A66" s="476" t="s">
        <v>1728</v>
      </c>
      <c r="B66" s="456">
        <v>3131</v>
      </c>
      <c r="C66" s="520">
        <v>460</v>
      </c>
      <c r="D66" s="487">
        <v>0</v>
      </c>
      <c r="E66" s="517" t="s">
        <v>4333</v>
      </c>
      <c r="F66" s="517" t="s">
        <v>4333</v>
      </c>
      <c r="G66" s="517" t="s">
        <v>4333</v>
      </c>
      <c r="H66" s="487">
        <v>0</v>
      </c>
      <c r="I66" s="487">
        <v>0</v>
      </c>
      <c r="J66" s="517" t="s">
        <v>4333</v>
      </c>
    </row>
    <row r="67" spans="1:10" s="2" customFormat="1" ht="12.75" thickTop="1" thickBot="1" x14ac:dyDescent="0.25">
      <c r="A67" s="476" t="s">
        <v>4252</v>
      </c>
      <c r="B67" s="456">
        <v>3132</v>
      </c>
      <c r="C67" s="520">
        <v>470</v>
      </c>
      <c r="D67" s="487">
        <v>0</v>
      </c>
      <c r="E67" s="517" t="s">
        <v>4333</v>
      </c>
      <c r="F67" s="517" t="s">
        <v>4333</v>
      </c>
      <c r="G67" s="517" t="s">
        <v>4333</v>
      </c>
      <c r="H67" s="487">
        <v>0</v>
      </c>
      <c r="I67" s="487">
        <v>0</v>
      </c>
      <c r="J67" s="517" t="s">
        <v>4333</v>
      </c>
    </row>
    <row r="68" spans="1:10" s="2" customFormat="1" ht="12.75" thickTop="1" thickBot="1" x14ac:dyDescent="0.25">
      <c r="A68" s="458" t="s">
        <v>4253</v>
      </c>
      <c r="B68" s="479">
        <v>3140</v>
      </c>
      <c r="C68" s="520">
        <v>480</v>
      </c>
      <c r="D68" s="482">
        <f>SUM(D69:D71)</f>
        <v>0</v>
      </c>
      <c r="E68" s="517" t="s">
        <v>4333</v>
      </c>
      <c r="F68" s="517" t="s">
        <v>4333</v>
      </c>
      <c r="G68" s="517" t="s">
        <v>4333</v>
      </c>
      <c r="H68" s="482">
        <f>SUM(H69:H71)</f>
        <v>0</v>
      </c>
      <c r="I68" s="482">
        <f>SUM(I69:I71)</f>
        <v>0</v>
      </c>
      <c r="J68" s="517" t="s">
        <v>4333</v>
      </c>
    </row>
    <row r="69" spans="1:10" s="2" customFormat="1" ht="13.5" thickTop="1" thickBot="1" x14ac:dyDescent="0.25">
      <c r="A69" s="490" t="s">
        <v>1729</v>
      </c>
      <c r="B69" s="456">
        <v>3141</v>
      </c>
      <c r="C69" s="520">
        <v>490</v>
      </c>
      <c r="D69" s="487">
        <v>0</v>
      </c>
      <c r="E69" s="517" t="s">
        <v>4333</v>
      </c>
      <c r="F69" s="517" t="s">
        <v>4333</v>
      </c>
      <c r="G69" s="517" t="s">
        <v>4333</v>
      </c>
      <c r="H69" s="487">
        <v>0</v>
      </c>
      <c r="I69" s="487">
        <v>0</v>
      </c>
      <c r="J69" s="517" t="s">
        <v>4333</v>
      </c>
    </row>
    <row r="70" spans="1:10" s="2" customFormat="1" ht="13.5" thickTop="1" thickBot="1" x14ac:dyDescent="0.25">
      <c r="A70" s="490" t="s">
        <v>1730</v>
      </c>
      <c r="B70" s="456">
        <v>3142</v>
      </c>
      <c r="C70" s="520">
        <v>500</v>
      </c>
      <c r="D70" s="487">
        <v>0</v>
      </c>
      <c r="E70" s="517" t="s">
        <v>4333</v>
      </c>
      <c r="F70" s="517" t="s">
        <v>4333</v>
      </c>
      <c r="G70" s="517" t="s">
        <v>4333</v>
      </c>
      <c r="H70" s="487">
        <v>0</v>
      </c>
      <c r="I70" s="487">
        <v>0</v>
      </c>
      <c r="J70" s="517" t="s">
        <v>4333</v>
      </c>
    </row>
    <row r="71" spans="1:10" s="2" customFormat="1" ht="13.5" thickTop="1" thickBot="1" x14ac:dyDescent="0.25">
      <c r="A71" s="490" t="s">
        <v>1731</v>
      </c>
      <c r="B71" s="456">
        <v>3143</v>
      </c>
      <c r="C71" s="520">
        <v>510</v>
      </c>
      <c r="D71" s="487">
        <v>0</v>
      </c>
      <c r="E71" s="517" t="s">
        <v>4333</v>
      </c>
      <c r="F71" s="517" t="s">
        <v>4333</v>
      </c>
      <c r="G71" s="517" t="s">
        <v>4333</v>
      </c>
      <c r="H71" s="487">
        <v>0</v>
      </c>
      <c r="I71" s="487">
        <v>0</v>
      </c>
      <c r="J71" s="517" t="s">
        <v>4333</v>
      </c>
    </row>
    <row r="72" spans="1:10" s="2" customFormat="1" ht="12.75" thickTop="1" thickBot="1" x14ac:dyDescent="0.25">
      <c r="A72" s="458" t="s">
        <v>4347</v>
      </c>
      <c r="B72" s="479">
        <v>3150</v>
      </c>
      <c r="C72" s="520">
        <v>520</v>
      </c>
      <c r="D72" s="481">
        <v>0</v>
      </c>
      <c r="E72" s="517" t="s">
        <v>4333</v>
      </c>
      <c r="F72" s="517" t="s">
        <v>4333</v>
      </c>
      <c r="G72" s="517" t="s">
        <v>4333</v>
      </c>
      <c r="H72" s="481">
        <v>0</v>
      </c>
      <c r="I72" s="481">
        <v>0</v>
      </c>
      <c r="J72" s="517" t="s">
        <v>4333</v>
      </c>
    </row>
    <row r="73" spans="1:10" s="2" customFormat="1" ht="12.75" thickTop="1" thickBot="1" x14ac:dyDescent="0.25">
      <c r="A73" s="458" t="s">
        <v>1732</v>
      </c>
      <c r="B73" s="479">
        <v>3160</v>
      </c>
      <c r="C73" s="520">
        <v>530</v>
      </c>
      <c r="D73" s="481">
        <v>0</v>
      </c>
      <c r="E73" s="517" t="s">
        <v>4333</v>
      </c>
      <c r="F73" s="517" t="s">
        <v>4333</v>
      </c>
      <c r="G73" s="517" t="s">
        <v>4333</v>
      </c>
      <c r="H73" s="481">
        <v>0</v>
      </c>
      <c r="I73" s="481">
        <v>0</v>
      </c>
      <c r="J73" s="517" t="s">
        <v>4333</v>
      </c>
    </row>
    <row r="74" spans="1:10" s="2" customFormat="1" ht="12.75" thickTop="1" thickBot="1" x14ac:dyDescent="0.25">
      <c r="A74" s="457" t="s">
        <v>4348</v>
      </c>
      <c r="B74" s="477">
        <v>3200</v>
      </c>
      <c r="C74" s="520">
        <v>540</v>
      </c>
      <c r="D74" s="484">
        <f>SUM(D75:D78)</f>
        <v>0</v>
      </c>
      <c r="E74" s="517" t="s">
        <v>4333</v>
      </c>
      <c r="F74" s="517" t="s">
        <v>4333</v>
      </c>
      <c r="G74" s="517" t="s">
        <v>4333</v>
      </c>
      <c r="H74" s="484">
        <f>SUM(H75:H78)</f>
        <v>0</v>
      </c>
      <c r="I74" s="484">
        <f>SUM(I75:I78)</f>
        <v>0</v>
      </c>
      <c r="J74" s="517" t="s">
        <v>4333</v>
      </c>
    </row>
    <row r="75" spans="1:10" s="2" customFormat="1" ht="12.75" thickTop="1" thickBot="1" x14ac:dyDescent="0.25">
      <c r="A75" s="470" t="s">
        <v>4803</v>
      </c>
      <c r="B75" s="479">
        <v>3210</v>
      </c>
      <c r="C75" s="520">
        <v>550</v>
      </c>
      <c r="D75" s="491">
        <v>0</v>
      </c>
      <c r="E75" s="517" t="s">
        <v>4333</v>
      </c>
      <c r="F75" s="517" t="s">
        <v>4333</v>
      </c>
      <c r="G75" s="517" t="s">
        <v>4333</v>
      </c>
      <c r="H75" s="491">
        <v>0</v>
      </c>
      <c r="I75" s="491">
        <v>0</v>
      </c>
      <c r="J75" s="517" t="s">
        <v>4333</v>
      </c>
    </row>
    <row r="76" spans="1:10" s="2" customFormat="1" ht="12.75" thickTop="1" thickBot="1" x14ac:dyDescent="0.25">
      <c r="A76" s="470" t="s">
        <v>4349</v>
      </c>
      <c r="B76" s="479">
        <v>3220</v>
      </c>
      <c r="C76" s="520">
        <v>560</v>
      </c>
      <c r="D76" s="491">
        <v>0</v>
      </c>
      <c r="E76" s="517" t="s">
        <v>4333</v>
      </c>
      <c r="F76" s="517" t="s">
        <v>4333</v>
      </c>
      <c r="G76" s="517" t="s">
        <v>4333</v>
      </c>
      <c r="H76" s="491">
        <v>0</v>
      </c>
      <c r="I76" s="491">
        <v>0</v>
      </c>
      <c r="J76" s="517" t="s">
        <v>4333</v>
      </c>
    </row>
    <row r="77" spans="1:10" s="2" customFormat="1" ht="24" thickTop="1" thickBot="1" x14ac:dyDescent="0.25">
      <c r="A77" s="458" t="s">
        <v>1733</v>
      </c>
      <c r="B77" s="479">
        <v>3230</v>
      </c>
      <c r="C77" s="520">
        <v>570</v>
      </c>
      <c r="D77" s="491">
        <v>0</v>
      </c>
      <c r="E77" s="517" t="s">
        <v>4333</v>
      </c>
      <c r="F77" s="517" t="s">
        <v>4333</v>
      </c>
      <c r="G77" s="517" t="s">
        <v>4333</v>
      </c>
      <c r="H77" s="491">
        <v>0</v>
      </c>
      <c r="I77" s="491">
        <v>0</v>
      </c>
      <c r="J77" s="517" t="s">
        <v>4333</v>
      </c>
    </row>
    <row r="78" spans="1:10" s="2" customFormat="1" ht="12.75" thickTop="1" thickBot="1" x14ac:dyDescent="0.25">
      <c r="A78" s="470" t="s">
        <v>4350</v>
      </c>
      <c r="B78" s="479">
        <v>3240</v>
      </c>
      <c r="C78" s="520">
        <v>580</v>
      </c>
      <c r="D78" s="481">
        <v>0</v>
      </c>
      <c r="E78" s="517" t="s">
        <v>4333</v>
      </c>
      <c r="F78" s="517" t="s">
        <v>4333</v>
      </c>
      <c r="G78" s="517" t="s">
        <v>4333</v>
      </c>
      <c r="H78" s="481">
        <v>0</v>
      </c>
      <c r="I78" s="481">
        <v>0</v>
      </c>
      <c r="J78" s="517" t="s">
        <v>4333</v>
      </c>
    </row>
    <row r="79" spans="1:10" s="2" customFormat="1" ht="12" hidden="1" thickTop="1" x14ac:dyDescent="0.2">
      <c r="A79" s="88"/>
      <c r="B79" s="89"/>
      <c r="C79" s="27"/>
      <c r="D79" s="132"/>
      <c r="E79" s="22"/>
      <c r="F79" s="22"/>
      <c r="G79" s="22"/>
      <c r="H79" s="132"/>
      <c r="I79" s="132"/>
      <c r="J79" s="22"/>
    </row>
    <row r="80" spans="1:10" s="2" customFormat="1" ht="11.25" hidden="1" x14ac:dyDescent="0.2">
      <c r="A80" s="90"/>
      <c r="B80" s="89"/>
      <c r="C80" s="27"/>
      <c r="D80" s="132"/>
      <c r="E80" s="22"/>
      <c r="F80" s="22"/>
      <c r="G80" s="22"/>
      <c r="H80" s="132"/>
      <c r="I80" s="132"/>
      <c r="J80" s="22"/>
    </row>
    <row r="81" spans="1:10" s="2" customFormat="1" ht="11.25" hidden="1" x14ac:dyDescent="0.2">
      <c r="A81" s="88"/>
      <c r="B81" s="89"/>
      <c r="C81" s="27"/>
      <c r="D81" s="132"/>
      <c r="E81" s="22"/>
      <c r="F81" s="22"/>
      <c r="G81" s="22"/>
      <c r="H81" s="132"/>
      <c r="I81" s="132"/>
      <c r="J81" s="22"/>
    </row>
    <row r="82" spans="1:10" s="2" customFormat="1" ht="12" hidden="1" x14ac:dyDescent="0.2">
      <c r="A82" s="86"/>
      <c r="B82" s="87"/>
      <c r="C82" s="27"/>
      <c r="D82" s="148"/>
      <c r="E82" s="22"/>
      <c r="F82" s="22"/>
      <c r="G82" s="22"/>
      <c r="H82" s="148"/>
      <c r="I82" s="148"/>
      <c r="J82" s="22"/>
    </row>
    <row r="83" spans="1:10" s="2" customFormat="1" ht="11.25" hidden="1" x14ac:dyDescent="0.2">
      <c r="A83" s="88"/>
      <c r="B83" s="89"/>
      <c r="C83" s="27"/>
      <c r="D83" s="152"/>
      <c r="E83" s="22"/>
      <c r="F83" s="22"/>
      <c r="G83" s="22"/>
      <c r="H83" s="152"/>
      <c r="I83" s="152"/>
      <c r="J83" s="22"/>
    </row>
    <row r="84" spans="1:10" s="2" customFormat="1" ht="11.25" hidden="1" x14ac:dyDescent="0.2">
      <c r="A84" s="81"/>
      <c r="B84" s="82"/>
      <c r="C84" s="27"/>
      <c r="D84" s="24"/>
      <c r="E84" s="22"/>
      <c r="F84" s="22"/>
      <c r="G84" s="22"/>
      <c r="H84" s="24"/>
      <c r="I84" s="24"/>
      <c r="J84" s="22"/>
    </row>
    <row r="85" spans="1:10" s="2" customFormat="1" ht="11.25" hidden="1" x14ac:dyDescent="0.2">
      <c r="A85" s="81"/>
      <c r="B85" s="82"/>
      <c r="C85" s="27"/>
      <c r="D85" s="92"/>
      <c r="E85" s="22"/>
      <c r="F85" s="22"/>
      <c r="G85" s="22"/>
      <c r="H85" s="92"/>
      <c r="I85" s="92"/>
      <c r="J85" s="22"/>
    </row>
    <row r="86" spans="1:10" s="2" customFormat="1" ht="12.75" hidden="1" x14ac:dyDescent="0.2">
      <c r="A86" s="91"/>
      <c r="B86" s="82"/>
      <c r="C86" s="27"/>
      <c r="D86" s="106"/>
      <c r="E86" s="22"/>
      <c r="F86" s="22"/>
      <c r="G86" s="22"/>
      <c r="H86" s="106"/>
      <c r="I86" s="106"/>
      <c r="J86" s="22"/>
    </row>
    <row r="87" spans="1:10" s="2" customFormat="1" ht="11.25" hidden="1" x14ac:dyDescent="0.2">
      <c r="A87" s="88"/>
      <c r="B87" s="89"/>
      <c r="C87" s="27"/>
      <c r="D87" s="152"/>
      <c r="E87" s="22"/>
      <c r="F87" s="22"/>
      <c r="G87" s="22"/>
      <c r="H87" s="152"/>
      <c r="I87" s="152"/>
      <c r="J87" s="22"/>
    </row>
    <row r="88" spans="1:10" s="2" customFormat="1" ht="11.25" hidden="1" x14ac:dyDescent="0.2">
      <c r="A88" s="81"/>
      <c r="B88" s="82"/>
      <c r="C88" s="27"/>
      <c r="D88" s="106"/>
      <c r="E88" s="22"/>
      <c r="F88" s="22"/>
      <c r="G88" s="22"/>
      <c r="H88" s="106"/>
      <c r="I88" s="106"/>
      <c r="J88" s="22"/>
    </row>
    <row r="89" spans="1:10" s="2" customFormat="1" ht="11.25" hidden="1" x14ac:dyDescent="0.2">
      <c r="A89" s="81"/>
      <c r="B89" s="82"/>
      <c r="C89" s="27"/>
      <c r="D89" s="106"/>
      <c r="E89" s="22"/>
      <c r="F89" s="22"/>
      <c r="G89" s="22"/>
      <c r="H89" s="106"/>
      <c r="I89" s="106"/>
      <c r="J89" s="22"/>
    </row>
    <row r="90" spans="1:10" s="2" customFormat="1" ht="11.25" hidden="1" x14ac:dyDescent="0.2">
      <c r="A90" s="81"/>
      <c r="B90" s="82"/>
      <c r="C90" s="27"/>
      <c r="D90" s="106"/>
      <c r="E90" s="22"/>
      <c r="F90" s="22"/>
      <c r="G90" s="22"/>
      <c r="H90" s="106"/>
      <c r="I90" s="106"/>
      <c r="J90" s="22"/>
    </row>
    <row r="91" spans="1:10" s="2" customFormat="1" ht="12" hidden="1" x14ac:dyDescent="0.2">
      <c r="A91" s="86"/>
      <c r="B91" s="87"/>
      <c r="C91" s="27"/>
      <c r="D91" s="148"/>
      <c r="E91" s="22"/>
      <c r="F91" s="22"/>
      <c r="G91" s="22"/>
      <c r="H91" s="148"/>
      <c r="I91" s="148"/>
      <c r="J91" s="22"/>
    </row>
    <row r="92" spans="1:10" s="2" customFormat="1" ht="11.25" hidden="1" x14ac:dyDescent="0.2">
      <c r="A92" s="88"/>
      <c r="B92" s="89"/>
      <c r="C92" s="27"/>
      <c r="D92" s="151"/>
      <c r="E92" s="22"/>
      <c r="F92" s="22"/>
      <c r="G92" s="22"/>
      <c r="H92" s="151"/>
      <c r="I92" s="151"/>
      <c r="J92" s="22"/>
    </row>
    <row r="93" spans="1:10" s="2" customFormat="1" ht="11.25" hidden="1" x14ac:dyDescent="0.2">
      <c r="A93" s="88"/>
      <c r="B93" s="89"/>
      <c r="C93" s="27"/>
      <c r="D93" s="151"/>
      <c r="E93" s="22"/>
      <c r="F93" s="22"/>
      <c r="G93" s="22"/>
      <c r="H93" s="151"/>
      <c r="I93" s="151"/>
      <c r="J93" s="22"/>
    </row>
    <row r="94" spans="1:10" s="2" customFormat="1" ht="7.5" customHeight="1" thickTop="1" x14ac:dyDescent="0.2">
      <c r="A94" s="107"/>
      <c r="B94" s="108"/>
      <c r="C94" s="118"/>
      <c r="D94" s="110"/>
      <c r="E94" s="110"/>
      <c r="F94" s="110"/>
      <c r="G94" s="110"/>
      <c r="H94" s="110"/>
      <c r="I94" s="110"/>
      <c r="J94" s="110"/>
    </row>
    <row r="95" spans="1:10" x14ac:dyDescent="0.25">
      <c r="A95" s="11" t="str">
        <f>ЗАПОЛНИТЬ!F30</f>
        <v>Директор</v>
      </c>
      <c r="B95" s="11"/>
      <c r="C95" s="896"/>
      <c r="D95" s="896"/>
      <c r="E95" s="11"/>
      <c r="F95" s="797" t="str">
        <f>ЗАПОЛНИТЬ!F26</f>
        <v>О.Л.Матчишин</v>
      </c>
      <c r="G95" s="797"/>
      <c r="H95" s="797"/>
    </row>
    <row r="96" spans="1:10" x14ac:dyDescent="0.25">
      <c r="A96" s="11"/>
      <c r="B96" s="11"/>
      <c r="C96" s="891" t="s">
        <v>4351</v>
      </c>
      <c r="D96" s="891"/>
      <c r="E96" s="11"/>
      <c r="F96" s="872" t="s">
        <v>3574</v>
      </c>
      <c r="G96" s="890"/>
      <c r="H96" s="1"/>
    </row>
    <row r="97" spans="1:8" x14ac:dyDescent="0.25">
      <c r="A97" s="11" t="str">
        <f>ЗАПОЛНИТЬ!F31</f>
        <v>Головний бухгалтер</v>
      </c>
      <c r="B97" s="11"/>
      <c r="C97" s="896"/>
      <c r="D97" s="896"/>
      <c r="E97" s="11"/>
      <c r="F97" s="797" t="str">
        <f>ЗАПОЛНИТЬ!F28</f>
        <v>О.Г.Шевчук</v>
      </c>
      <c r="G97" s="797"/>
      <c r="H97" s="797"/>
    </row>
    <row r="98" spans="1:8" ht="12" customHeight="1" x14ac:dyDescent="0.25">
      <c r="A98" s="1"/>
      <c r="B98" s="1"/>
      <c r="C98" s="891" t="s">
        <v>4351</v>
      </c>
      <c r="D98" s="891"/>
      <c r="E98" s="1"/>
      <c r="F98" s="872" t="s">
        <v>3574</v>
      </c>
      <c r="G98" s="890"/>
      <c r="H98" s="1"/>
    </row>
    <row r="99" spans="1:8" ht="13.5" customHeight="1" x14ac:dyDescent="0.25">
      <c r="A99" s="1" t="str">
        <f>ЗАПОЛНИТЬ!C19</f>
        <v>"11" січня 2016 року</v>
      </c>
    </row>
    <row r="105" spans="1:8" x14ac:dyDescent="0.25">
      <c r="A105" s="121"/>
    </row>
  </sheetData>
  <sheetProtection sheet="1" formatColumns="0" formatRows="0"/>
  <mergeCells count="29">
    <mergeCell ref="C98:D98"/>
    <mergeCell ref="F98:G98"/>
    <mergeCell ref="C96:D96"/>
    <mergeCell ref="F96:G96"/>
    <mergeCell ref="C97:D97"/>
    <mergeCell ref="F97:H97"/>
    <mergeCell ref="C95:D95"/>
    <mergeCell ref="F95:H95"/>
    <mergeCell ref="E16:E18"/>
    <mergeCell ref="F16:F18"/>
    <mergeCell ref="G16:G18"/>
    <mergeCell ref="H16:H18"/>
    <mergeCell ref="A13:B13"/>
    <mergeCell ref="E13:J13"/>
    <mergeCell ref="A16:A18"/>
    <mergeCell ref="B16:B18"/>
    <mergeCell ref="C16:C18"/>
    <mergeCell ref="D16:D18"/>
    <mergeCell ref="I16:I18"/>
    <mergeCell ref="J16:J18"/>
    <mergeCell ref="G1:J3"/>
    <mergeCell ref="A4:J4"/>
    <mergeCell ref="A5:J5"/>
    <mergeCell ref="E12:H12"/>
    <mergeCell ref="B11:H11"/>
    <mergeCell ref="B10:H10"/>
    <mergeCell ref="A12:B12"/>
    <mergeCell ref="A6:J6"/>
    <mergeCell ref="B9:H9"/>
  </mergeCells>
  <phoneticPr fontId="0" type="noConversion"/>
  <pageMargins left="0.19685039370078741" right="0.19685039370078741" top="0.59055118110236227" bottom="0.19685039370078741" header="0.39370078740157483" footer="0.19685039370078741"/>
  <pageSetup paperSize="9" scale="94" fitToHeight="2" orientation="landscape" r:id="rId1"/>
  <headerFooter differentOddEven="1">
    <evenHeader>&amp;RПродовження додатка 8</evenHead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7">
    <pageSetUpPr fitToPage="1"/>
  </sheetPr>
  <dimension ref="A1:N105"/>
  <sheetViews>
    <sheetView workbookViewId="0">
      <selection activeCell="E12" sqref="E12:I12"/>
    </sheetView>
  </sheetViews>
  <sheetFormatPr defaultRowHeight="15" x14ac:dyDescent="0.25"/>
  <cols>
    <col min="1" max="1" width="60" customWidth="1"/>
    <col min="2" max="2" width="5.5703125" customWidth="1"/>
    <col min="3" max="3" width="4.42578125" customWidth="1"/>
    <col min="4" max="4" width="10.28515625" customWidth="1"/>
    <col min="5" max="5" width="10.5703125" customWidth="1"/>
    <col min="6" max="6" width="8.42578125" customWidth="1"/>
    <col min="7" max="7" width="10.140625" customWidth="1"/>
    <col min="8" max="8" width="10.5703125" customWidth="1"/>
    <col min="9" max="9" width="10" customWidth="1"/>
    <col min="10" max="10" width="10.85546875" customWidth="1"/>
  </cols>
  <sheetData>
    <row r="1" spans="1:14" s="1" customFormat="1" ht="12" customHeight="1" x14ac:dyDescent="0.25">
      <c r="G1" s="887" t="s">
        <v>930</v>
      </c>
      <c r="H1" s="897"/>
      <c r="I1" s="897"/>
      <c r="J1" s="897"/>
      <c r="K1" s="16"/>
    </row>
    <row r="2" spans="1:14" s="1" customFormat="1" ht="12" customHeight="1" x14ac:dyDescent="0.25">
      <c r="G2" s="897"/>
      <c r="H2" s="897"/>
      <c r="I2" s="897"/>
      <c r="J2" s="897"/>
      <c r="K2" s="16"/>
    </row>
    <row r="3" spans="1:14" s="1" customFormat="1" ht="6" customHeight="1" x14ac:dyDescent="0.25">
      <c r="G3" s="897"/>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ht="29.25" customHeight="1" x14ac:dyDescent="0.25">
      <c r="A5" s="923" t="s">
        <v>4377</v>
      </c>
      <c r="B5" s="923"/>
      <c r="C5" s="923"/>
      <c r="D5" s="923"/>
      <c r="E5" s="923"/>
      <c r="F5" s="923"/>
      <c r="G5" s="923"/>
      <c r="H5" s="923"/>
      <c r="I5" s="923"/>
      <c r="J5" s="923"/>
      <c r="K5" s="2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11.25" hidden="1" x14ac:dyDescent="0.2"/>
    <row r="8" spans="1:14" s="2" customFormat="1" ht="9" customHeight="1" x14ac:dyDescent="0.2">
      <c r="J8" s="177" t="s">
        <v>4563</v>
      </c>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tr">
        <f>ЗАПОЛНИТЬ!A13</f>
        <v>за ЄДРПОУ</v>
      </c>
      <c r="J9" s="49" t="str">
        <f>ЗАПОЛНИТЬ!B13</f>
        <v>2080709</v>
      </c>
      <c r="L9" s="4"/>
    </row>
    <row r="10" spans="1:14" s="2" customFormat="1" ht="11.25" customHeight="1" x14ac:dyDescent="0.2">
      <c r="A10" s="5" t="s">
        <v>4317</v>
      </c>
      <c r="B10" s="905" t="str">
        <f>ЗАПОЛНИТЬ!B5</f>
        <v>м.Дрогобич, вул.Л.Українки, 70</v>
      </c>
      <c r="C10" s="905"/>
      <c r="D10" s="905"/>
      <c r="E10" s="905"/>
      <c r="F10" s="905"/>
      <c r="G10" s="905"/>
      <c r="H10" s="905"/>
      <c r="I10" s="50" t="str">
        <f>ЗАПОЛНИТЬ!A14</f>
        <v>за КОАТУУ</v>
      </c>
      <c r="J10" s="3">
        <f>ЗАПОЛНИТЬ!B14</f>
        <v>4610600000</v>
      </c>
      <c r="L10" s="5"/>
    </row>
    <row r="11" spans="1:14" s="2" customFormat="1" ht="11.25" customHeight="1" x14ac:dyDescent="0.2">
      <c r="A11" s="5" t="str">
        <f>Ф.4.3.КФК15!A11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50" t="str">
        <f>ЗАПОЛНИТЬ!A15</f>
        <v>за КОПФГ</v>
      </c>
      <c r="J11" s="3">
        <f>ЗАПОЛНИТЬ!B15</f>
        <v>430</v>
      </c>
      <c r="L11" s="5"/>
    </row>
    <row r="12" spans="1:14" s="2" customFormat="1" ht="11.25" customHeight="1" x14ac:dyDescent="0.2">
      <c r="A12" s="920" t="s">
        <v>4319</v>
      </c>
      <c r="B12" s="920"/>
      <c r="C12" s="17"/>
      <c r="D12" s="336" t="str">
        <f>ЗАПОЛНИТЬ!H9</f>
        <v>-</v>
      </c>
      <c r="E12" s="924" t="str">
        <f>IF(D12&gt;0,VLOOKUP(D12,'ДовидникКВК(ГОС)'!A:B,2,FALSE),"")</f>
        <v>-</v>
      </c>
      <c r="F12" s="924"/>
      <c r="G12" s="924"/>
      <c r="H12" s="924"/>
      <c r="I12" s="234"/>
      <c r="J12" s="234"/>
      <c r="L12" s="4"/>
    </row>
    <row r="13" spans="1:14" s="2" customFormat="1" ht="12" customHeight="1" x14ac:dyDescent="0.2">
      <c r="A13" s="898" t="s">
        <v>4321</v>
      </c>
      <c r="B13" s="898"/>
      <c r="C13" s="17"/>
      <c r="D13" s="365"/>
      <c r="E13" s="812" t="str">
        <f>IF(D13&gt;0,VLOOKUP(D13,ДовидникКПК!B:C,2,FALSE),"")</f>
        <v/>
      </c>
      <c r="F13" s="812"/>
      <c r="G13" s="812"/>
      <c r="H13" s="812"/>
      <c r="I13" s="812"/>
      <c r="J13" s="812"/>
      <c r="K13" s="17"/>
      <c r="L13" s="4"/>
    </row>
    <row r="14" spans="1:14" s="2" customFormat="1" ht="11.25" x14ac:dyDescent="0.2">
      <c r="A14" s="128" t="s">
        <v>4074</v>
      </c>
    </row>
    <row r="15" spans="1:14" s="2" customFormat="1" ht="12" thickBot="1" x14ac:dyDescent="0.25">
      <c r="A15" s="7" t="s">
        <v>4322</v>
      </c>
    </row>
    <row r="16" spans="1:14" s="2" customFormat="1" ht="11.25" customHeight="1" thickTop="1" thickBot="1" x14ac:dyDescent="0.25">
      <c r="A16" s="922" t="s">
        <v>4324</v>
      </c>
      <c r="B16" s="922" t="s">
        <v>4325</v>
      </c>
      <c r="C16" s="922" t="s">
        <v>4326</v>
      </c>
      <c r="D16" s="921" t="s">
        <v>4570</v>
      </c>
      <c r="E16" s="921" t="s">
        <v>4571</v>
      </c>
      <c r="F16" s="921" t="s">
        <v>4362</v>
      </c>
      <c r="G16" s="921" t="s">
        <v>4569</v>
      </c>
      <c r="H16" s="921" t="s">
        <v>3575</v>
      </c>
      <c r="I16" s="921" t="s">
        <v>3576</v>
      </c>
      <c r="J16" s="921" t="s">
        <v>4568</v>
      </c>
    </row>
    <row r="17" spans="1:10" s="2" customFormat="1" ht="12.75" thickTop="1" thickBot="1" x14ac:dyDescent="0.25">
      <c r="A17" s="922"/>
      <c r="B17" s="922"/>
      <c r="C17" s="922"/>
      <c r="D17" s="921"/>
      <c r="E17" s="921"/>
      <c r="F17" s="921"/>
      <c r="G17" s="921"/>
      <c r="H17" s="921"/>
      <c r="I17" s="921"/>
      <c r="J17" s="921"/>
    </row>
    <row r="18" spans="1:10" s="2" customFormat="1" ht="21" customHeight="1" thickTop="1" thickBot="1" x14ac:dyDescent="0.25">
      <c r="A18" s="922"/>
      <c r="B18" s="922"/>
      <c r="C18" s="922"/>
      <c r="D18" s="921"/>
      <c r="E18" s="921"/>
      <c r="F18" s="921"/>
      <c r="G18" s="921"/>
      <c r="H18" s="921"/>
      <c r="I18" s="921"/>
      <c r="J18" s="921"/>
    </row>
    <row r="19" spans="1:10" s="2" customFormat="1" ht="12.75" thickTop="1" thickBot="1" x14ac:dyDescent="0.25">
      <c r="A19" s="452">
        <v>1</v>
      </c>
      <c r="B19" s="452">
        <v>2</v>
      </c>
      <c r="C19" s="452">
        <v>3</v>
      </c>
      <c r="D19" s="452">
        <v>4</v>
      </c>
      <c r="E19" s="452">
        <v>5</v>
      </c>
      <c r="F19" s="452">
        <v>6</v>
      </c>
      <c r="G19" s="452">
        <v>7</v>
      </c>
      <c r="H19" s="452">
        <v>8</v>
      </c>
      <c r="I19" s="452">
        <v>9</v>
      </c>
      <c r="J19" s="452">
        <v>10</v>
      </c>
    </row>
    <row r="20" spans="1:10" s="2" customFormat="1" ht="12.75" thickTop="1" thickBot="1" x14ac:dyDescent="0.25">
      <c r="A20" s="452" t="s">
        <v>4379</v>
      </c>
      <c r="B20" s="495" t="s">
        <v>4333</v>
      </c>
      <c r="C20" s="514" t="s">
        <v>4365</v>
      </c>
      <c r="D20" s="515">
        <f>SUM(D21:D22)</f>
        <v>0</v>
      </c>
      <c r="E20" s="509">
        <v>0</v>
      </c>
      <c r="F20" s="509">
        <v>0</v>
      </c>
      <c r="G20" s="516">
        <f>SUM(G21)</f>
        <v>0</v>
      </c>
      <c r="H20" s="517" t="s">
        <v>4333</v>
      </c>
      <c r="I20" s="517" t="s">
        <v>4333</v>
      </c>
      <c r="J20" s="516">
        <f>E20-F20+G20-H23</f>
        <v>0</v>
      </c>
    </row>
    <row r="21" spans="1:10" s="2" customFormat="1" ht="24" thickTop="1" thickBot="1" x14ac:dyDescent="0.25">
      <c r="A21" s="507" t="s">
        <v>4378</v>
      </c>
      <c r="B21" s="495" t="s">
        <v>4333</v>
      </c>
      <c r="C21" s="514" t="s">
        <v>4366</v>
      </c>
      <c r="D21" s="494">
        <v>0</v>
      </c>
      <c r="E21" s="518" t="s">
        <v>4333</v>
      </c>
      <c r="F21" s="518" t="s">
        <v>4333</v>
      </c>
      <c r="G21" s="494">
        <v>0</v>
      </c>
      <c r="H21" s="518" t="s">
        <v>4333</v>
      </c>
      <c r="I21" s="518" t="s">
        <v>4333</v>
      </c>
      <c r="J21" s="518" t="s">
        <v>4333</v>
      </c>
    </row>
    <row r="22" spans="1:10" s="2" customFormat="1" ht="12.75" thickTop="1" thickBot="1" x14ac:dyDescent="0.25">
      <c r="A22" s="423" t="s">
        <v>4363</v>
      </c>
      <c r="B22" s="495" t="s">
        <v>4333</v>
      </c>
      <c r="C22" s="514" t="s">
        <v>4367</v>
      </c>
      <c r="D22" s="509">
        <v>0</v>
      </c>
      <c r="E22" s="517" t="s">
        <v>4333</v>
      </c>
      <c r="F22" s="517" t="s">
        <v>4333</v>
      </c>
      <c r="G22" s="517" t="s">
        <v>4333</v>
      </c>
      <c r="H22" s="517" t="s">
        <v>4333</v>
      </c>
      <c r="I22" s="517" t="s">
        <v>4333</v>
      </c>
      <c r="J22" s="517" t="s">
        <v>4333</v>
      </c>
    </row>
    <row r="23" spans="1:10" s="2" customFormat="1" ht="12.75" thickTop="1" thickBot="1" x14ac:dyDescent="0.25">
      <c r="A23" s="452" t="s">
        <v>4359</v>
      </c>
      <c r="B23" s="452" t="s">
        <v>4333</v>
      </c>
      <c r="C23" s="514" t="s">
        <v>4368</v>
      </c>
      <c r="D23" s="519">
        <f>D25+D59</f>
        <v>0</v>
      </c>
      <c r="E23" s="517" t="s">
        <v>4333</v>
      </c>
      <c r="F23" s="517" t="s">
        <v>4333</v>
      </c>
      <c r="G23" s="517" t="s">
        <v>4333</v>
      </c>
      <c r="H23" s="519">
        <f>H25+H59</f>
        <v>0</v>
      </c>
      <c r="I23" s="519">
        <f>I25+I59</f>
        <v>0</v>
      </c>
      <c r="J23" s="517" t="s">
        <v>4333</v>
      </c>
    </row>
    <row r="24" spans="1:10" s="2" customFormat="1" ht="12.75" thickTop="1" thickBot="1" x14ac:dyDescent="0.25">
      <c r="A24" s="452" t="s">
        <v>4726</v>
      </c>
      <c r="B24" s="452"/>
      <c r="C24" s="514"/>
      <c r="D24" s="519"/>
      <c r="E24" s="517"/>
      <c r="F24" s="517"/>
      <c r="G24" s="517"/>
      <c r="H24" s="519"/>
      <c r="I24" s="519"/>
      <c r="J24" s="517"/>
    </row>
    <row r="25" spans="1:10" s="2" customFormat="1" ht="12.75" thickTop="1" thickBot="1" x14ac:dyDescent="0.25">
      <c r="A25" s="456" t="s">
        <v>1735</v>
      </c>
      <c r="B25" s="453">
        <v>2000</v>
      </c>
      <c r="C25" s="514" t="s">
        <v>4369</v>
      </c>
      <c r="D25" s="455">
        <f>D26+D31+D47+D50+D54+D58</f>
        <v>0</v>
      </c>
      <c r="E25" s="517" t="s">
        <v>4333</v>
      </c>
      <c r="F25" s="517" t="s">
        <v>4333</v>
      </c>
      <c r="G25" s="517" t="s">
        <v>4333</v>
      </c>
      <c r="H25" s="455">
        <f>H26+H31+H47+H50+H54+H58</f>
        <v>0</v>
      </c>
      <c r="I25" s="455">
        <f>I26+I31+I47+I50+I54+I58</f>
        <v>0</v>
      </c>
      <c r="J25" s="517" t="s">
        <v>4333</v>
      </c>
    </row>
    <row r="26" spans="1:10" s="2" customFormat="1" ht="12.75" thickTop="1" thickBot="1" x14ac:dyDescent="0.25">
      <c r="A26" s="457" t="s">
        <v>1701</v>
      </c>
      <c r="B26" s="453">
        <v>2100</v>
      </c>
      <c r="C26" s="514" t="s">
        <v>4370</v>
      </c>
      <c r="D26" s="455">
        <f>D27+D30</f>
        <v>0</v>
      </c>
      <c r="E26" s="517" t="s">
        <v>4333</v>
      </c>
      <c r="F26" s="517" t="s">
        <v>4333</v>
      </c>
      <c r="G26" s="517" t="s">
        <v>4333</v>
      </c>
      <c r="H26" s="455">
        <f>H27+H30</f>
        <v>0</v>
      </c>
      <c r="I26" s="455">
        <f>I27+I30</f>
        <v>0</v>
      </c>
      <c r="J26" s="517" t="s">
        <v>4333</v>
      </c>
    </row>
    <row r="27" spans="1:10" s="2" customFormat="1" ht="12.75" thickTop="1" thickBot="1" x14ac:dyDescent="0.25">
      <c r="A27" s="458" t="s">
        <v>1702</v>
      </c>
      <c r="B27" s="459">
        <v>2110</v>
      </c>
      <c r="C27" s="514" t="s">
        <v>4371</v>
      </c>
      <c r="D27" s="461">
        <f>SUM(D28:D29)</f>
        <v>0</v>
      </c>
      <c r="E27" s="517" t="s">
        <v>4333</v>
      </c>
      <c r="F27" s="517" t="s">
        <v>4333</v>
      </c>
      <c r="G27" s="517" t="s">
        <v>4333</v>
      </c>
      <c r="H27" s="461">
        <f>SUM(H28:H29)</f>
        <v>0</v>
      </c>
      <c r="I27" s="461">
        <f>SUM(I28:I29)</f>
        <v>0</v>
      </c>
      <c r="J27" s="517" t="s">
        <v>4333</v>
      </c>
    </row>
    <row r="28" spans="1:10" s="2" customFormat="1" ht="12.75" thickTop="1" thickBot="1" x14ac:dyDescent="0.25">
      <c r="A28" s="464" t="s">
        <v>4335</v>
      </c>
      <c r="B28" s="465">
        <v>2111</v>
      </c>
      <c r="C28" s="514" t="s">
        <v>4372</v>
      </c>
      <c r="D28" s="467">
        <v>0</v>
      </c>
      <c r="E28" s="517" t="s">
        <v>4333</v>
      </c>
      <c r="F28" s="517" t="s">
        <v>4333</v>
      </c>
      <c r="G28" s="517" t="s">
        <v>4333</v>
      </c>
      <c r="H28" s="467">
        <v>0</v>
      </c>
      <c r="I28" s="467">
        <v>0</v>
      </c>
      <c r="J28" s="517" t="s">
        <v>4333</v>
      </c>
    </row>
    <row r="29" spans="1:10" s="2" customFormat="1" ht="12.75" thickTop="1" thickBot="1" x14ac:dyDescent="0.25">
      <c r="A29" s="464" t="s">
        <v>1703</v>
      </c>
      <c r="B29" s="465">
        <v>2112</v>
      </c>
      <c r="C29" s="514" t="s">
        <v>4373</v>
      </c>
      <c r="D29" s="467">
        <v>0</v>
      </c>
      <c r="E29" s="517" t="s">
        <v>4333</v>
      </c>
      <c r="F29" s="517" t="s">
        <v>4333</v>
      </c>
      <c r="G29" s="517" t="s">
        <v>4333</v>
      </c>
      <c r="H29" s="467">
        <v>0</v>
      </c>
      <c r="I29" s="467">
        <v>0</v>
      </c>
      <c r="J29" s="517" t="s">
        <v>4333</v>
      </c>
    </row>
    <row r="30" spans="1:10" s="2" customFormat="1" ht="12.75" thickTop="1" thickBot="1" x14ac:dyDescent="0.25">
      <c r="A30" s="470" t="s">
        <v>1704</v>
      </c>
      <c r="B30" s="459">
        <v>2120</v>
      </c>
      <c r="C30" s="451">
        <v>100</v>
      </c>
      <c r="D30" s="462">
        <v>0</v>
      </c>
      <c r="E30" s="517" t="s">
        <v>4333</v>
      </c>
      <c r="F30" s="517" t="s">
        <v>4333</v>
      </c>
      <c r="G30" s="517" t="s">
        <v>4333</v>
      </c>
      <c r="H30" s="462">
        <v>0</v>
      </c>
      <c r="I30" s="462">
        <v>0</v>
      </c>
      <c r="J30" s="517" t="s">
        <v>4333</v>
      </c>
    </row>
    <row r="31" spans="1:10" s="2" customFormat="1" ht="12.75" thickTop="1" thickBot="1" x14ac:dyDescent="0.25">
      <c r="A31" s="471" t="s">
        <v>1705</v>
      </c>
      <c r="B31" s="453">
        <v>2200</v>
      </c>
      <c r="C31" s="451">
        <v>110</v>
      </c>
      <c r="D31" s="472">
        <f>SUM(D32:D38)+D44</f>
        <v>0</v>
      </c>
      <c r="E31" s="517" t="s">
        <v>4333</v>
      </c>
      <c r="F31" s="517" t="s">
        <v>4333</v>
      </c>
      <c r="G31" s="517" t="s">
        <v>4333</v>
      </c>
      <c r="H31" s="472">
        <f>SUM(H32:H38)+H44</f>
        <v>0</v>
      </c>
      <c r="I31" s="472">
        <f>SUM(I32:I38)+I44</f>
        <v>0</v>
      </c>
      <c r="J31" s="517" t="s">
        <v>4333</v>
      </c>
    </row>
    <row r="32" spans="1:10" s="2" customFormat="1" ht="12.75" thickTop="1" thickBot="1" x14ac:dyDescent="0.25">
      <c r="A32" s="473" t="s">
        <v>1706</v>
      </c>
      <c r="B32" s="459">
        <v>2210</v>
      </c>
      <c r="C32" s="451">
        <v>120</v>
      </c>
      <c r="D32" s="462">
        <v>0</v>
      </c>
      <c r="E32" s="517" t="s">
        <v>4333</v>
      </c>
      <c r="F32" s="517" t="s">
        <v>4333</v>
      </c>
      <c r="G32" s="517" t="s">
        <v>4333</v>
      </c>
      <c r="H32" s="462">
        <v>0</v>
      </c>
      <c r="I32" s="462">
        <v>0</v>
      </c>
      <c r="J32" s="517" t="s">
        <v>4333</v>
      </c>
    </row>
    <row r="33" spans="1:10" s="2" customFormat="1" ht="12.75" thickTop="1" thickBot="1" x14ac:dyDescent="0.25">
      <c r="A33" s="473" t="s">
        <v>1707</v>
      </c>
      <c r="B33" s="459">
        <v>2220</v>
      </c>
      <c r="C33" s="451">
        <v>130</v>
      </c>
      <c r="D33" s="462">
        <v>0</v>
      </c>
      <c r="E33" s="517" t="s">
        <v>4333</v>
      </c>
      <c r="F33" s="517" t="s">
        <v>4333</v>
      </c>
      <c r="G33" s="517" t="s">
        <v>4333</v>
      </c>
      <c r="H33" s="462">
        <v>0</v>
      </c>
      <c r="I33" s="462">
        <v>0</v>
      </c>
      <c r="J33" s="517" t="s">
        <v>4333</v>
      </c>
    </row>
    <row r="34" spans="1:10" s="2" customFormat="1" ht="12.75" thickTop="1" thickBot="1" x14ac:dyDescent="0.25">
      <c r="A34" s="473" t="s">
        <v>1708</v>
      </c>
      <c r="B34" s="459">
        <v>2230</v>
      </c>
      <c r="C34" s="451">
        <v>140</v>
      </c>
      <c r="D34" s="462">
        <v>0</v>
      </c>
      <c r="E34" s="517" t="s">
        <v>4333</v>
      </c>
      <c r="F34" s="517" t="s">
        <v>4333</v>
      </c>
      <c r="G34" s="517" t="s">
        <v>4333</v>
      </c>
      <c r="H34" s="462">
        <v>0</v>
      </c>
      <c r="I34" s="462">
        <v>0</v>
      </c>
      <c r="J34" s="517" t="s">
        <v>4333</v>
      </c>
    </row>
    <row r="35" spans="1:10" s="2" customFormat="1" ht="12.75" thickTop="1" thickBot="1" x14ac:dyDescent="0.25">
      <c r="A35" s="458" t="s">
        <v>1709</v>
      </c>
      <c r="B35" s="459">
        <v>2240</v>
      </c>
      <c r="C35" s="451">
        <v>150</v>
      </c>
      <c r="D35" s="462">
        <v>0</v>
      </c>
      <c r="E35" s="517" t="s">
        <v>4333</v>
      </c>
      <c r="F35" s="517" t="s">
        <v>4333</v>
      </c>
      <c r="G35" s="517" t="s">
        <v>4333</v>
      </c>
      <c r="H35" s="462">
        <v>0</v>
      </c>
      <c r="I35" s="462">
        <v>0</v>
      </c>
      <c r="J35" s="517" t="s">
        <v>4333</v>
      </c>
    </row>
    <row r="36" spans="1:10" s="2" customFormat="1" ht="12.75" thickTop="1" thickBot="1" x14ac:dyDescent="0.25">
      <c r="A36" s="458" t="s">
        <v>4336</v>
      </c>
      <c r="B36" s="459">
        <v>2250</v>
      </c>
      <c r="C36" s="451">
        <v>160</v>
      </c>
      <c r="D36" s="462">
        <v>0</v>
      </c>
      <c r="E36" s="517" t="s">
        <v>4333</v>
      </c>
      <c r="F36" s="517" t="s">
        <v>4333</v>
      </c>
      <c r="G36" s="517" t="s">
        <v>4333</v>
      </c>
      <c r="H36" s="462">
        <v>0</v>
      </c>
      <c r="I36" s="462">
        <v>0</v>
      </c>
      <c r="J36" s="517" t="s">
        <v>4333</v>
      </c>
    </row>
    <row r="37" spans="1:10" s="2" customFormat="1" ht="12.75" customHeight="1" thickTop="1" thickBot="1" x14ac:dyDescent="0.25">
      <c r="A37" s="474" t="s">
        <v>1710</v>
      </c>
      <c r="B37" s="459">
        <v>2260</v>
      </c>
      <c r="C37" s="451">
        <v>170</v>
      </c>
      <c r="D37" s="462">
        <v>0</v>
      </c>
      <c r="E37" s="517" t="s">
        <v>4333</v>
      </c>
      <c r="F37" s="517" t="s">
        <v>4333</v>
      </c>
      <c r="G37" s="517" t="s">
        <v>4333</v>
      </c>
      <c r="H37" s="462">
        <v>0</v>
      </c>
      <c r="I37" s="462">
        <v>0</v>
      </c>
      <c r="J37" s="517" t="s">
        <v>4333</v>
      </c>
    </row>
    <row r="38" spans="1:10" s="2" customFormat="1" ht="12.75" thickTop="1" thickBot="1" x14ac:dyDescent="0.25">
      <c r="A38" s="470" t="s">
        <v>4337</v>
      </c>
      <c r="B38" s="459">
        <v>2270</v>
      </c>
      <c r="C38" s="451">
        <v>180</v>
      </c>
      <c r="D38" s="461">
        <f>SUM(D39:D43)</f>
        <v>0</v>
      </c>
      <c r="E38" s="517" t="s">
        <v>4333</v>
      </c>
      <c r="F38" s="517" t="s">
        <v>4333</v>
      </c>
      <c r="G38" s="517" t="s">
        <v>4333</v>
      </c>
      <c r="H38" s="461">
        <f>SUM(H39:H43)</f>
        <v>0</v>
      </c>
      <c r="I38" s="461">
        <f>SUM(I39:I43)</f>
        <v>0</v>
      </c>
      <c r="J38" s="517" t="s">
        <v>4333</v>
      </c>
    </row>
    <row r="39" spans="1:10" s="2" customFormat="1" ht="12.75" thickTop="1" thickBot="1" x14ac:dyDescent="0.25">
      <c r="A39" s="464" t="s">
        <v>4338</v>
      </c>
      <c r="B39" s="465">
        <v>2271</v>
      </c>
      <c r="C39" s="451">
        <v>190</v>
      </c>
      <c r="D39" s="467">
        <v>0</v>
      </c>
      <c r="E39" s="517" t="s">
        <v>4333</v>
      </c>
      <c r="F39" s="517" t="s">
        <v>4333</v>
      </c>
      <c r="G39" s="517" t="s">
        <v>4333</v>
      </c>
      <c r="H39" s="467">
        <v>0</v>
      </c>
      <c r="I39" s="467">
        <v>0</v>
      </c>
      <c r="J39" s="517" t="s">
        <v>4333</v>
      </c>
    </row>
    <row r="40" spans="1:10" s="2" customFormat="1" ht="12.75" thickTop="1" thickBot="1" x14ac:dyDescent="0.25">
      <c r="A40" s="464" t="s">
        <v>1711</v>
      </c>
      <c r="B40" s="465">
        <v>2272</v>
      </c>
      <c r="C40" s="451">
        <v>200</v>
      </c>
      <c r="D40" s="467">
        <v>0</v>
      </c>
      <c r="E40" s="517" t="s">
        <v>4333</v>
      </c>
      <c r="F40" s="517" t="s">
        <v>4333</v>
      </c>
      <c r="G40" s="517" t="s">
        <v>4333</v>
      </c>
      <c r="H40" s="467">
        <v>0</v>
      </c>
      <c r="I40" s="467">
        <v>0</v>
      </c>
      <c r="J40" s="517" t="s">
        <v>4333</v>
      </c>
    </row>
    <row r="41" spans="1:10" s="2" customFormat="1" ht="21" customHeight="1" thickTop="1" thickBot="1" x14ac:dyDescent="0.25">
      <c r="A41" s="464" t="s">
        <v>4339</v>
      </c>
      <c r="B41" s="465">
        <v>2273</v>
      </c>
      <c r="C41" s="451">
        <v>210</v>
      </c>
      <c r="D41" s="467">
        <v>0</v>
      </c>
      <c r="E41" s="517" t="s">
        <v>4333</v>
      </c>
      <c r="F41" s="517" t="s">
        <v>4333</v>
      </c>
      <c r="G41" s="517" t="s">
        <v>4333</v>
      </c>
      <c r="H41" s="467">
        <v>0</v>
      </c>
      <c r="I41" s="467">
        <v>0</v>
      </c>
      <c r="J41" s="517" t="s">
        <v>4333</v>
      </c>
    </row>
    <row r="42" spans="1:10" s="2" customFormat="1" ht="12.75" thickTop="1" thickBot="1" x14ac:dyDescent="0.25">
      <c r="A42" s="464" t="s">
        <v>4340</v>
      </c>
      <c r="B42" s="465">
        <v>2274</v>
      </c>
      <c r="C42" s="451">
        <v>220</v>
      </c>
      <c r="D42" s="467">
        <v>0</v>
      </c>
      <c r="E42" s="518" t="s">
        <v>4333</v>
      </c>
      <c r="F42" s="518" t="s">
        <v>4333</v>
      </c>
      <c r="G42" s="518" t="s">
        <v>4333</v>
      </c>
      <c r="H42" s="467">
        <v>0</v>
      </c>
      <c r="I42" s="467">
        <v>0</v>
      </c>
      <c r="J42" s="518" t="s">
        <v>4333</v>
      </c>
    </row>
    <row r="43" spans="1:10" s="2" customFormat="1" ht="12.75" thickTop="1" thickBot="1" x14ac:dyDescent="0.25">
      <c r="A43" s="464" t="s">
        <v>4341</v>
      </c>
      <c r="B43" s="465">
        <v>2275</v>
      </c>
      <c r="C43" s="451">
        <v>230</v>
      </c>
      <c r="D43" s="467">
        <v>0</v>
      </c>
      <c r="E43" s="517" t="s">
        <v>4333</v>
      </c>
      <c r="F43" s="517" t="s">
        <v>4333</v>
      </c>
      <c r="G43" s="517" t="s">
        <v>4333</v>
      </c>
      <c r="H43" s="467">
        <v>0</v>
      </c>
      <c r="I43" s="467">
        <v>0</v>
      </c>
      <c r="J43" s="517" t="s">
        <v>4333</v>
      </c>
    </row>
    <row r="44" spans="1:10" s="2" customFormat="1" ht="24" thickTop="1" thickBot="1" x14ac:dyDescent="0.25">
      <c r="A44" s="474" t="s">
        <v>1712</v>
      </c>
      <c r="B44" s="459">
        <v>2280</v>
      </c>
      <c r="C44" s="451">
        <v>240</v>
      </c>
      <c r="D44" s="461">
        <f>SUM(D45:D46)</f>
        <v>0</v>
      </c>
      <c r="E44" s="517" t="s">
        <v>4333</v>
      </c>
      <c r="F44" s="517" t="s">
        <v>4333</v>
      </c>
      <c r="G44" s="517" t="s">
        <v>4333</v>
      </c>
      <c r="H44" s="461">
        <f>SUM(H45:H46)</f>
        <v>0</v>
      </c>
      <c r="I44" s="461">
        <f>SUM(I45:I46)</f>
        <v>0</v>
      </c>
      <c r="J44" s="517" t="s">
        <v>4333</v>
      </c>
    </row>
    <row r="45" spans="1:10" s="2" customFormat="1" ht="24" thickTop="1" thickBot="1" x14ac:dyDescent="0.25">
      <c r="A45" s="475" t="s">
        <v>1713</v>
      </c>
      <c r="B45" s="456">
        <v>2281</v>
      </c>
      <c r="C45" s="451">
        <v>250</v>
      </c>
      <c r="D45" s="467">
        <v>0</v>
      </c>
      <c r="E45" s="517" t="s">
        <v>4333</v>
      </c>
      <c r="F45" s="517" t="s">
        <v>4333</v>
      </c>
      <c r="G45" s="517" t="s">
        <v>4333</v>
      </c>
      <c r="H45" s="467">
        <v>0</v>
      </c>
      <c r="I45" s="467">
        <v>0</v>
      </c>
      <c r="J45" s="517" t="s">
        <v>4333</v>
      </c>
    </row>
    <row r="46" spans="1:10" s="2" customFormat="1" ht="24" thickTop="1" thickBot="1" x14ac:dyDescent="0.25">
      <c r="A46" s="476" t="s">
        <v>1714</v>
      </c>
      <c r="B46" s="456">
        <v>2282</v>
      </c>
      <c r="C46" s="451">
        <v>260</v>
      </c>
      <c r="D46" s="467">
        <v>0</v>
      </c>
      <c r="E46" s="517" t="s">
        <v>4333</v>
      </c>
      <c r="F46" s="517" t="s">
        <v>4333</v>
      </c>
      <c r="G46" s="517" t="s">
        <v>4333</v>
      </c>
      <c r="H46" s="467">
        <v>0</v>
      </c>
      <c r="I46" s="467">
        <v>0</v>
      </c>
      <c r="J46" s="517" t="s">
        <v>4333</v>
      </c>
    </row>
    <row r="47" spans="1:10" s="2" customFormat="1" ht="12.75" thickTop="1" thickBot="1" x14ac:dyDescent="0.25">
      <c r="A47" s="457" t="s">
        <v>1715</v>
      </c>
      <c r="B47" s="477">
        <v>2400</v>
      </c>
      <c r="C47" s="451">
        <v>270</v>
      </c>
      <c r="D47" s="472">
        <f>SUM(D48:D49)</f>
        <v>0</v>
      </c>
      <c r="E47" s="517" t="s">
        <v>4333</v>
      </c>
      <c r="F47" s="517" t="s">
        <v>4333</v>
      </c>
      <c r="G47" s="517" t="s">
        <v>4333</v>
      </c>
      <c r="H47" s="472">
        <f>SUM(H48:H49)</f>
        <v>0</v>
      </c>
      <c r="I47" s="472">
        <f>SUM(I48:I49)</f>
        <v>0</v>
      </c>
      <c r="J47" s="517" t="s">
        <v>4333</v>
      </c>
    </row>
    <row r="48" spans="1:10" s="2" customFormat="1" ht="12.75" thickTop="1" thickBot="1" x14ac:dyDescent="0.25">
      <c r="A48" s="478" t="s">
        <v>1716</v>
      </c>
      <c r="B48" s="479">
        <v>2410</v>
      </c>
      <c r="C48" s="451">
        <v>280</v>
      </c>
      <c r="D48" s="462">
        <v>0</v>
      </c>
      <c r="E48" s="517" t="s">
        <v>4333</v>
      </c>
      <c r="F48" s="517" t="s">
        <v>4333</v>
      </c>
      <c r="G48" s="517" t="s">
        <v>4333</v>
      </c>
      <c r="H48" s="462">
        <v>0</v>
      </c>
      <c r="I48" s="462">
        <v>0</v>
      </c>
      <c r="J48" s="517" t="s">
        <v>4333</v>
      </c>
    </row>
    <row r="49" spans="1:10" s="2" customFormat="1" ht="12.75" thickTop="1" thickBot="1" x14ac:dyDescent="0.25">
      <c r="A49" s="478" t="s">
        <v>1717</v>
      </c>
      <c r="B49" s="479">
        <v>2420</v>
      </c>
      <c r="C49" s="451">
        <v>290</v>
      </c>
      <c r="D49" s="462">
        <v>0</v>
      </c>
      <c r="E49" s="517" t="s">
        <v>4333</v>
      </c>
      <c r="F49" s="517" t="s">
        <v>4333</v>
      </c>
      <c r="G49" s="517" t="s">
        <v>4333</v>
      </c>
      <c r="H49" s="462">
        <v>0</v>
      </c>
      <c r="I49" s="462">
        <v>0</v>
      </c>
      <c r="J49" s="517" t="s">
        <v>4333</v>
      </c>
    </row>
    <row r="50" spans="1:10" s="2" customFormat="1" ht="18.75" customHeight="1" thickTop="1" thickBot="1" x14ac:dyDescent="0.25">
      <c r="A50" s="480" t="s">
        <v>1718</v>
      </c>
      <c r="B50" s="477">
        <v>2600</v>
      </c>
      <c r="C50" s="451">
        <v>300</v>
      </c>
      <c r="D50" s="472">
        <f>SUM(D51:D53)</f>
        <v>0</v>
      </c>
      <c r="E50" s="517" t="s">
        <v>4333</v>
      </c>
      <c r="F50" s="517" t="s">
        <v>4333</v>
      </c>
      <c r="G50" s="517" t="s">
        <v>4333</v>
      </c>
      <c r="H50" s="472">
        <f>SUM(H51:H53)</f>
        <v>0</v>
      </c>
      <c r="I50" s="472">
        <f>SUM(I51:I53)</f>
        <v>0</v>
      </c>
      <c r="J50" s="517" t="s">
        <v>4333</v>
      </c>
    </row>
    <row r="51" spans="1:10" s="2" customFormat="1" ht="13.5" customHeight="1" thickTop="1" thickBot="1" x14ac:dyDescent="0.25">
      <c r="A51" s="470" t="s">
        <v>4342</v>
      </c>
      <c r="B51" s="479">
        <v>2610</v>
      </c>
      <c r="C51" s="451">
        <v>310</v>
      </c>
      <c r="D51" s="481">
        <v>0</v>
      </c>
      <c r="E51" s="518" t="s">
        <v>4333</v>
      </c>
      <c r="F51" s="518" t="s">
        <v>4333</v>
      </c>
      <c r="G51" s="518" t="s">
        <v>4333</v>
      </c>
      <c r="H51" s="481">
        <v>0</v>
      </c>
      <c r="I51" s="481">
        <v>0</v>
      </c>
      <c r="J51" s="518" t="s">
        <v>4333</v>
      </c>
    </row>
    <row r="52" spans="1:10" s="2" customFormat="1" ht="12.75" thickTop="1" thickBot="1" x14ac:dyDescent="0.25">
      <c r="A52" s="470" t="s">
        <v>4343</v>
      </c>
      <c r="B52" s="479">
        <v>2620</v>
      </c>
      <c r="C52" s="451">
        <v>320</v>
      </c>
      <c r="D52" s="481">
        <v>0</v>
      </c>
      <c r="E52" s="518" t="s">
        <v>4333</v>
      </c>
      <c r="F52" s="518" t="s">
        <v>4333</v>
      </c>
      <c r="G52" s="518" t="s">
        <v>4333</v>
      </c>
      <c r="H52" s="481">
        <v>0</v>
      </c>
      <c r="I52" s="481">
        <v>0</v>
      </c>
      <c r="J52" s="518" t="s">
        <v>4333</v>
      </c>
    </row>
    <row r="53" spans="1:10" s="2" customFormat="1" ht="24" thickTop="1" thickBot="1" x14ac:dyDescent="0.25">
      <c r="A53" s="478" t="s">
        <v>1719</v>
      </c>
      <c r="B53" s="479">
        <v>2630</v>
      </c>
      <c r="C53" s="520">
        <v>330</v>
      </c>
      <c r="D53" s="481">
        <v>0</v>
      </c>
      <c r="E53" s="517" t="s">
        <v>4333</v>
      </c>
      <c r="F53" s="517" t="s">
        <v>4333</v>
      </c>
      <c r="G53" s="517" t="s">
        <v>4333</v>
      </c>
      <c r="H53" s="481">
        <v>0</v>
      </c>
      <c r="I53" s="481">
        <v>0</v>
      </c>
      <c r="J53" s="517" t="s">
        <v>4333</v>
      </c>
    </row>
    <row r="54" spans="1:10" s="2" customFormat="1" ht="12.75" thickTop="1" thickBot="1" x14ac:dyDescent="0.25">
      <c r="A54" s="483" t="s">
        <v>1720</v>
      </c>
      <c r="B54" s="477">
        <v>2700</v>
      </c>
      <c r="C54" s="520">
        <v>340</v>
      </c>
      <c r="D54" s="484">
        <f>SUM(D55:D57)</f>
        <v>0</v>
      </c>
      <c r="E54" s="517" t="s">
        <v>4333</v>
      </c>
      <c r="F54" s="517" t="s">
        <v>4333</v>
      </c>
      <c r="G54" s="517" t="s">
        <v>4333</v>
      </c>
      <c r="H54" s="484">
        <f>SUM(H55:H57)</f>
        <v>0</v>
      </c>
      <c r="I54" s="484">
        <f>SUM(I55:I57)</f>
        <v>0</v>
      </c>
      <c r="J54" s="517" t="s">
        <v>4333</v>
      </c>
    </row>
    <row r="55" spans="1:10" s="2" customFormat="1" ht="12.75" thickTop="1" thickBot="1" x14ac:dyDescent="0.25">
      <c r="A55" s="470" t="s">
        <v>1721</v>
      </c>
      <c r="B55" s="479">
        <v>2710</v>
      </c>
      <c r="C55" s="520">
        <v>350</v>
      </c>
      <c r="D55" s="481">
        <v>0</v>
      </c>
      <c r="E55" s="517" t="s">
        <v>4333</v>
      </c>
      <c r="F55" s="517" t="s">
        <v>4333</v>
      </c>
      <c r="G55" s="517" t="s">
        <v>4333</v>
      </c>
      <c r="H55" s="481">
        <v>0</v>
      </c>
      <c r="I55" s="481">
        <v>0</v>
      </c>
      <c r="J55" s="517" t="s">
        <v>4333</v>
      </c>
    </row>
    <row r="56" spans="1:10" s="2" customFormat="1" ht="12.75" thickTop="1" thickBot="1" x14ac:dyDescent="0.25">
      <c r="A56" s="470" t="s">
        <v>1722</v>
      </c>
      <c r="B56" s="479">
        <v>2720</v>
      </c>
      <c r="C56" s="520">
        <v>360</v>
      </c>
      <c r="D56" s="481">
        <v>0</v>
      </c>
      <c r="E56" s="517" t="s">
        <v>4333</v>
      </c>
      <c r="F56" s="517" t="s">
        <v>4333</v>
      </c>
      <c r="G56" s="517" t="s">
        <v>4333</v>
      </c>
      <c r="H56" s="481">
        <v>0</v>
      </c>
      <c r="I56" s="481">
        <v>0</v>
      </c>
      <c r="J56" s="517" t="s">
        <v>4333</v>
      </c>
    </row>
    <row r="57" spans="1:10" s="2" customFormat="1" ht="12.75" thickTop="1" thickBot="1" x14ac:dyDescent="0.25">
      <c r="A57" s="470" t="s">
        <v>1723</v>
      </c>
      <c r="B57" s="479">
        <v>2730</v>
      </c>
      <c r="C57" s="520">
        <v>370</v>
      </c>
      <c r="D57" s="481">
        <v>0</v>
      </c>
      <c r="E57" s="517" t="s">
        <v>4333</v>
      </c>
      <c r="F57" s="517" t="s">
        <v>4333</v>
      </c>
      <c r="G57" s="517" t="s">
        <v>4333</v>
      </c>
      <c r="H57" s="481">
        <v>0</v>
      </c>
      <c r="I57" s="481">
        <v>0</v>
      </c>
      <c r="J57" s="517" t="s">
        <v>4333</v>
      </c>
    </row>
    <row r="58" spans="1:10" s="2" customFormat="1" ht="12.75" thickTop="1" thickBot="1" x14ac:dyDescent="0.25">
      <c r="A58" s="483" t="s">
        <v>1724</v>
      </c>
      <c r="B58" s="477">
        <v>2800</v>
      </c>
      <c r="C58" s="520">
        <v>380</v>
      </c>
      <c r="D58" s="485">
        <v>0</v>
      </c>
      <c r="E58" s="517" t="s">
        <v>4333</v>
      </c>
      <c r="F58" s="517" t="s">
        <v>4333</v>
      </c>
      <c r="G58" s="517" t="s">
        <v>4333</v>
      </c>
      <c r="H58" s="485">
        <v>0</v>
      </c>
      <c r="I58" s="485">
        <v>0</v>
      </c>
      <c r="J58" s="517" t="s">
        <v>4333</v>
      </c>
    </row>
    <row r="59" spans="1:10" s="2" customFormat="1" ht="12.75" thickTop="1" thickBot="1" x14ac:dyDescent="0.25">
      <c r="A59" s="477" t="s">
        <v>1725</v>
      </c>
      <c r="B59" s="477">
        <v>3000</v>
      </c>
      <c r="C59" s="520">
        <v>390</v>
      </c>
      <c r="D59" s="484">
        <f>D60+D74</f>
        <v>0</v>
      </c>
      <c r="E59" s="517" t="s">
        <v>4333</v>
      </c>
      <c r="F59" s="517" t="s">
        <v>4333</v>
      </c>
      <c r="G59" s="517" t="s">
        <v>4333</v>
      </c>
      <c r="H59" s="484">
        <f>H60+H74</f>
        <v>0</v>
      </c>
      <c r="I59" s="484">
        <f>I60+I74</f>
        <v>0</v>
      </c>
      <c r="J59" s="517" t="s">
        <v>4333</v>
      </c>
    </row>
    <row r="60" spans="1:10" s="2" customFormat="1" ht="12.75" thickTop="1" thickBot="1" x14ac:dyDescent="0.25">
      <c r="A60" s="457" t="s">
        <v>4251</v>
      </c>
      <c r="B60" s="477">
        <v>3100</v>
      </c>
      <c r="C60" s="520">
        <v>400</v>
      </c>
      <c r="D60" s="484">
        <f>D61+D62+D65+D68+D72+D73</f>
        <v>0</v>
      </c>
      <c r="E60" s="517" t="s">
        <v>4333</v>
      </c>
      <c r="F60" s="517" t="s">
        <v>4333</v>
      </c>
      <c r="G60" s="517" t="s">
        <v>4333</v>
      </c>
      <c r="H60" s="484">
        <f>H61+H62+H65+H68+H72+H73</f>
        <v>0</v>
      </c>
      <c r="I60" s="484">
        <f>I61+I62+I65+I68+I72+I73</f>
        <v>0</v>
      </c>
      <c r="J60" s="517" t="s">
        <v>4333</v>
      </c>
    </row>
    <row r="61" spans="1:10" s="2" customFormat="1" ht="12.75" thickTop="1" thickBot="1" x14ac:dyDescent="0.25">
      <c r="A61" s="470" t="s">
        <v>4344</v>
      </c>
      <c r="B61" s="479">
        <v>3110</v>
      </c>
      <c r="C61" s="520">
        <v>410</v>
      </c>
      <c r="D61" s="481">
        <v>0</v>
      </c>
      <c r="E61" s="517" t="s">
        <v>4333</v>
      </c>
      <c r="F61" s="517" t="s">
        <v>4333</v>
      </c>
      <c r="G61" s="517" t="s">
        <v>4333</v>
      </c>
      <c r="H61" s="481">
        <v>0</v>
      </c>
      <c r="I61" s="481">
        <v>0</v>
      </c>
      <c r="J61" s="517" t="s">
        <v>4333</v>
      </c>
    </row>
    <row r="62" spans="1:10" s="2" customFormat="1" ht="12.75" thickTop="1" thickBot="1" x14ac:dyDescent="0.25">
      <c r="A62" s="478" t="s">
        <v>4345</v>
      </c>
      <c r="B62" s="479">
        <v>3120</v>
      </c>
      <c r="C62" s="520">
        <v>420</v>
      </c>
      <c r="D62" s="486">
        <f>SUM(D63:D64)</f>
        <v>0</v>
      </c>
      <c r="E62" s="517" t="s">
        <v>4333</v>
      </c>
      <c r="F62" s="517" t="s">
        <v>4333</v>
      </c>
      <c r="G62" s="517" t="s">
        <v>4333</v>
      </c>
      <c r="H62" s="486">
        <f>SUM(H63:H64)</f>
        <v>0</v>
      </c>
      <c r="I62" s="486">
        <f>SUM(I63:I64)</f>
        <v>0</v>
      </c>
      <c r="J62" s="517" t="s">
        <v>4333</v>
      </c>
    </row>
    <row r="63" spans="1:10" s="2" customFormat="1" ht="12.75" thickTop="1" thickBot="1" x14ac:dyDescent="0.25">
      <c r="A63" s="476" t="s">
        <v>1726</v>
      </c>
      <c r="B63" s="456">
        <v>3121</v>
      </c>
      <c r="C63" s="520">
        <v>430</v>
      </c>
      <c r="D63" s="487">
        <v>0</v>
      </c>
      <c r="E63" s="517" t="s">
        <v>4333</v>
      </c>
      <c r="F63" s="517" t="s">
        <v>4333</v>
      </c>
      <c r="G63" s="517" t="s">
        <v>4333</v>
      </c>
      <c r="H63" s="487">
        <v>0</v>
      </c>
      <c r="I63" s="487">
        <v>0</v>
      </c>
      <c r="J63" s="517" t="s">
        <v>4333</v>
      </c>
    </row>
    <row r="64" spans="1:10" s="2" customFormat="1" ht="12.75" thickTop="1" thickBot="1" x14ac:dyDescent="0.25">
      <c r="A64" s="476" t="s">
        <v>1727</v>
      </c>
      <c r="B64" s="456">
        <v>3122</v>
      </c>
      <c r="C64" s="520">
        <v>440</v>
      </c>
      <c r="D64" s="487">
        <v>0</v>
      </c>
      <c r="E64" s="517" t="s">
        <v>4333</v>
      </c>
      <c r="F64" s="517" t="s">
        <v>4333</v>
      </c>
      <c r="G64" s="517" t="s">
        <v>4333</v>
      </c>
      <c r="H64" s="487">
        <v>0</v>
      </c>
      <c r="I64" s="487">
        <v>0</v>
      </c>
      <c r="J64" s="517" t="s">
        <v>4333</v>
      </c>
    </row>
    <row r="65" spans="1:10" s="2" customFormat="1" ht="12.75" thickTop="1" thickBot="1" x14ac:dyDescent="0.25">
      <c r="A65" s="458" t="s">
        <v>4346</v>
      </c>
      <c r="B65" s="479">
        <v>3130</v>
      </c>
      <c r="C65" s="520">
        <v>450</v>
      </c>
      <c r="D65" s="482">
        <f>SUM(D66:D67)</f>
        <v>0</v>
      </c>
      <c r="E65" s="517" t="s">
        <v>4333</v>
      </c>
      <c r="F65" s="517" t="s">
        <v>4333</v>
      </c>
      <c r="G65" s="517" t="s">
        <v>4333</v>
      </c>
      <c r="H65" s="482">
        <f>SUM(H66:H67)</f>
        <v>0</v>
      </c>
      <c r="I65" s="482">
        <f>SUM(I66:I67)</f>
        <v>0</v>
      </c>
      <c r="J65" s="517" t="s">
        <v>4333</v>
      </c>
    </row>
    <row r="66" spans="1:10" s="2" customFormat="1" ht="12.75" thickTop="1" thickBot="1" x14ac:dyDescent="0.25">
      <c r="A66" s="476" t="s">
        <v>1728</v>
      </c>
      <c r="B66" s="456">
        <v>3131</v>
      </c>
      <c r="C66" s="520">
        <v>460</v>
      </c>
      <c r="D66" s="487">
        <v>0</v>
      </c>
      <c r="E66" s="517" t="s">
        <v>4333</v>
      </c>
      <c r="F66" s="517" t="s">
        <v>4333</v>
      </c>
      <c r="G66" s="517" t="s">
        <v>4333</v>
      </c>
      <c r="H66" s="487">
        <v>0</v>
      </c>
      <c r="I66" s="487">
        <v>0</v>
      </c>
      <c r="J66" s="517" t="s">
        <v>4333</v>
      </c>
    </row>
    <row r="67" spans="1:10" s="2" customFormat="1" ht="12.75" thickTop="1" thickBot="1" x14ac:dyDescent="0.25">
      <c r="A67" s="476" t="s">
        <v>4252</v>
      </c>
      <c r="B67" s="456">
        <v>3132</v>
      </c>
      <c r="C67" s="520">
        <v>470</v>
      </c>
      <c r="D67" s="487">
        <v>0</v>
      </c>
      <c r="E67" s="517" t="s">
        <v>4333</v>
      </c>
      <c r="F67" s="517" t="s">
        <v>4333</v>
      </c>
      <c r="G67" s="517" t="s">
        <v>4333</v>
      </c>
      <c r="H67" s="487">
        <v>0</v>
      </c>
      <c r="I67" s="487">
        <v>0</v>
      </c>
      <c r="J67" s="517" t="s">
        <v>4333</v>
      </c>
    </row>
    <row r="68" spans="1:10" s="2" customFormat="1" ht="12.75" thickTop="1" thickBot="1" x14ac:dyDescent="0.25">
      <c r="A68" s="458" t="s">
        <v>4253</v>
      </c>
      <c r="B68" s="479">
        <v>3140</v>
      </c>
      <c r="C68" s="520">
        <v>480</v>
      </c>
      <c r="D68" s="482">
        <f>SUM(D69:D71)</f>
        <v>0</v>
      </c>
      <c r="E68" s="517" t="s">
        <v>4333</v>
      </c>
      <c r="F68" s="517" t="s">
        <v>4333</v>
      </c>
      <c r="G68" s="517" t="s">
        <v>4333</v>
      </c>
      <c r="H68" s="482">
        <f>SUM(H69:H71)</f>
        <v>0</v>
      </c>
      <c r="I68" s="482">
        <f>SUM(I69:I71)</f>
        <v>0</v>
      </c>
      <c r="J68" s="517" t="s">
        <v>4333</v>
      </c>
    </row>
    <row r="69" spans="1:10" s="2" customFormat="1" ht="13.5" thickTop="1" thickBot="1" x14ac:dyDescent="0.25">
      <c r="A69" s="490" t="s">
        <v>1729</v>
      </c>
      <c r="B69" s="456">
        <v>3141</v>
      </c>
      <c r="C69" s="520">
        <v>490</v>
      </c>
      <c r="D69" s="487">
        <v>0</v>
      </c>
      <c r="E69" s="517" t="s">
        <v>4333</v>
      </c>
      <c r="F69" s="517" t="s">
        <v>4333</v>
      </c>
      <c r="G69" s="517" t="s">
        <v>4333</v>
      </c>
      <c r="H69" s="487">
        <v>0</v>
      </c>
      <c r="I69" s="487">
        <v>0</v>
      </c>
      <c r="J69" s="517" t="s">
        <v>4333</v>
      </c>
    </row>
    <row r="70" spans="1:10" s="2" customFormat="1" ht="13.5" thickTop="1" thickBot="1" x14ac:dyDescent="0.25">
      <c r="A70" s="490" t="s">
        <v>1730</v>
      </c>
      <c r="B70" s="456">
        <v>3142</v>
      </c>
      <c r="C70" s="520">
        <v>500</v>
      </c>
      <c r="D70" s="487">
        <v>0</v>
      </c>
      <c r="E70" s="517" t="s">
        <v>4333</v>
      </c>
      <c r="F70" s="517" t="s">
        <v>4333</v>
      </c>
      <c r="G70" s="517" t="s">
        <v>4333</v>
      </c>
      <c r="H70" s="487">
        <v>0</v>
      </c>
      <c r="I70" s="487">
        <v>0</v>
      </c>
      <c r="J70" s="517" t="s">
        <v>4333</v>
      </c>
    </row>
    <row r="71" spans="1:10" s="2" customFormat="1" ht="13.5" thickTop="1" thickBot="1" x14ac:dyDescent="0.25">
      <c r="A71" s="490" t="s">
        <v>1731</v>
      </c>
      <c r="B71" s="456">
        <v>3143</v>
      </c>
      <c r="C71" s="520">
        <v>510</v>
      </c>
      <c r="D71" s="487">
        <v>0</v>
      </c>
      <c r="E71" s="517" t="s">
        <v>4333</v>
      </c>
      <c r="F71" s="517" t="s">
        <v>4333</v>
      </c>
      <c r="G71" s="517" t="s">
        <v>4333</v>
      </c>
      <c r="H71" s="487">
        <v>0</v>
      </c>
      <c r="I71" s="487">
        <v>0</v>
      </c>
      <c r="J71" s="517" t="s">
        <v>4333</v>
      </c>
    </row>
    <row r="72" spans="1:10" s="2" customFormat="1" ht="12.75" thickTop="1" thickBot="1" x14ac:dyDescent="0.25">
      <c r="A72" s="458" t="s">
        <v>4347</v>
      </c>
      <c r="B72" s="479">
        <v>3150</v>
      </c>
      <c r="C72" s="520">
        <v>520</v>
      </c>
      <c r="D72" s="481">
        <v>0</v>
      </c>
      <c r="E72" s="517" t="s">
        <v>4333</v>
      </c>
      <c r="F72" s="517" t="s">
        <v>4333</v>
      </c>
      <c r="G72" s="517" t="s">
        <v>4333</v>
      </c>
      <c r="H72" s="481">
        <v>0</v>
      </c>
      <c r="I72" s="481">
        <v>0</v>
      </c>
      <c r="J72" s="517" t="s">
        <v>4333</v>
      </c>
    </row>
    <row r="73" spans="1:10" s="2" customFormat="1" ht="12.75" thickTop="1" thickBot="1" x14ac:dyDescent="0.25">
      <c r="A73" s="458" t="s">
        <v>1732</v>
      </c>
      <c r="B73" s="479">
        <v>3160</v>
      </c>
      <c r="C73" s="520">
        <v>530</v>
      </c>
      <c r="D73" s="481">
        <v>0</v>
      </c>
      <c r="E73" s="517" t="s">
        <v>4333</v>
      </c>
      <c r="F73" s="517" t="s">
        <v>4333</v>
      </c>
      <c r="G73" s="517" t="s">
        <v>4333</v>
      </c>
      <c r="H73" s="481">
        <v>0</v>
      </c>
      <c r="I73" s="481">
        <v>0</v>
      </c>
      <c r="J73" s="517" t="s">
        <v>4333</v>
      </c>
    </row>
    <row r="74" spans="1:10" s="2" customFormat="1" ht="12.75" thickTop="1" thickBot="1" x14ac:dyDescent="0.25">
      <c r="A74" s="457" t="s">
        <v>4348</v>
      </c>
      <c r="B74" s="477">
        <v>3200</v>
      </c>
      <c r="C74" s="520">
        <v>540</v>
      </c>
      <c r="D74" s="484">
        <f>SUM(D75:D78)</f>
        <v>0</v>
      </c>
      <c r="E74" s="517" t="s">
        <v>4333</v>
      </c>
      <c r="F74" s="517" t="s">
        <v>4333</v>
      </c>
      <c r="G74" s="517" t="s">
        <v>4333</v>
      </c>
      <c r="H74" s="484">
        <f>SUM(H75:H78)</f>
        <v>0</v>
      </c>
      <c r="I74" s="484">
        <f>SUM(I75:I78)</f>
        <v>0</v>
      </c>
      <c r="J74" s="517" t="s">
        <v>4333</v>
      </c>
    </row>
    <row r="75" spans="1:10" s="2" customFormat="1" ht="12.75" thickTop="1" thickBot="1" x14ac:dyDescent="0.25">
      <c r="A75" s="470" t="s">
        <v>4803</v>
      </c>
      <c r="B75" s="479">
        <v>3210</v>
      </c>
      <c r="C75" s="520">
        <v>550</v>
      </c>
      <c r="D75" s="491">
        <v>0</v>
      </c>
      <c r="E75" s="517" t="s">
        <v>4333</v>
      </c>
      <c r="F75" s="517" t="s">
        <v>4333</v>
      </c>
      <c r="G75" s="517" t="s">
        <v>4333</v>
      </c>
      <c r="H75" s="491">
        <v>0</v>
      </c>
      <c r="I75" s="491">
        <v>0</v>
      </c>
      <c r="J75" s="517" t="s">
        <v>4333</v>
      </c>
    </row>
    <row r="76" spans="1:10" s="2" customFormat="1" ht="12.75" thickTop="1" thickBot="1" x14ac:dyDescent="0.25">
      <c r="A76" s="470" t="s">
        <v>4349</v>
      </c>
      <c r="B76" s="479">
        <v>3220</v>
      </c>
      <c r="C76" s="520">
        <v>560</v>
      </c>
      <c r="D76" s="491">
        <v>0</v>
      </c>
      <c r="E76" s="517" t="s">
        <v>4333</v>
      </c>
      <c r="F76" s="517" t="s">
        <v>4333</v>
      </c>
      <c r="G76" s="517" t="s">
        <v>4333</v>
      </c>
      <c r="H76" s="491">
        <v>0</v>
      </c>
      <c r="I76" s="491">
        <v>0</v>
      </c>
      <c r="J76" s="517" t="s">
        <v>4333</v>
      </c>
    </row>
    <row r="77" spans="1:10" s="2" customFormat="1" ht="24" thickTop="1" thickBot="1" x14ac:dyDescent="0.25">
      <c r="A77" s="458" t="s">
        <v>1733</v>
      </c>
      <c r="B77" s="479">
        <v>3230</v>
      </c>
      <c r="C77" s="520">
        <v>570</v>
      </c>
      <c r="D77" s="491">
        <v>0</v>
      </c>
      <c r="E77" s="517" t="s">
        <v>4333</v>
      </c>
      <c r="F77" s="517" t="s">
        <v>4333</v>
      </c>
      <c r="G77" s="517" t="s">
        <v>4333</v>
      </c>
      <c r="H77" s="491">
        <v>0</v>
      </c>
      <c r="I77" s="491">
        <v>0</v>
      </c>
      <c r="J77" s="517" t="s">
        <v>4333</v>
      </c>
    </row>
    <row r="78" spans="1:10" s="2" customFormat="1" ht="12.75" thickTop="1" thickBot="1" x14ac:dyDescent="0.25">
      <c r="A78" s="470" t="s">
        <v>4350</v>
      </c>
      <c r="B78" s="479">
        <v>3240</v>
      </c>
      <c r="C78" s="520">
        <v>580</v>
      </c>
      <c r="D78" s="481">
        <v>0</v>
      </c>
      <c r="E78" s="517" t="s">
        <v>4333</v>
      </c>
      <c r="F78" s="517" t="s">
        <v>4333</v>
      </c>
      <c r="G78" s="517" t="s">
        <v>4333</v>
      </c>
      <c r="H78" s="481">
        <v>0</v>
      </c>
      <c r="I78" s="481">
        <v>0</v>
      </c>
      <c r="J78" s="517" t="s">
        <v>4333</v>
      </c>
    </row>
    <row r="79" spans="1:10" s="2" customFormat="1" ht="12" hidden="1" thickTop="1" x14ac:dyDescent="0.2">
      <c r="A79" s="88"/>
      <c r="B79" s="89"/>
      <c r="C79" s="27"/>
      <c r="D79" s="132"/>
      <c r="E79" s="22"/>
      <c r="F79" s="22"/>
      <c r="G79" s="22"/>
      <c r="H79" s="132"/>
      <c r="I79" s="132"/>
      <c r="J79" s="22"/>
    </row>
    <row r="80" spans="1:10" s="2" customFormat="1" ht="12" hidden="1" thickTop="1" x14ac:dyDescent="0.2">
      <c r="A80" s="90"/>
      <c r="B80" s="89"/>
      <c r="C80" s="27"/>
      <c r="D80" s="132"/>
      <c r="E80" s="22"/>
      <c r="F80" s="22"/>
      <c r="G80" s="22"/>
      <c r="H80" s="132"/>
      <c r="I80" s="132"/>
      <c r="J80" s="22"/>
    </row>
    <row r="81" spans="1:10" s="2" customFormat="1" ht="12" hidden="1" thickTop="1" x14ac:dyDescent="0.2">
      <c r="A81" s="88"/>
      <c r="B81" s="89"/>
      <c r="C81" s="27"/>
      <c r="D81" s="132"/>
      <c r="E81" s="22"/>
      <c r="F81" s="22"/>
      <c r="G81" s="22"/>
      <c r="H81" s="132"/>
      <c r="I81" s="132"/>
      <c r="J81" s="22"/>
    </row>
    <row r="82" spans="1:10" s="2" customFormat="1" ht="12.75" hidden="1" thickTop="1" x14ac:dyDescent="0.2">
      <c r="A82" s="86"/>
      <c r="B82" s="87"/>
      <c r="C82" s="27"/>
      <c r="D82" s="148"/>
      <c r="E82" s="22"/>
      <c r="F82" s="22"/>
      <c r="G82" s="22"/>
      <c r="H82" s="148"/>
      <c r="I82" s="148"/>
      <c r="J82" s="22"/>
    </row>
    <row r="83" spans="1:10" s="2" customFormat="1" ht="12" hidden="1" thickTop="1" x14ac:dyDescent="0.2">
      <c r="A83" s="88"/>
      <c r="B83" s="89"/>
      <c r="C83" s="27"/>
      <c r="D83" s="152"/>
      <c r="E83" s="22"/>
      <c r="F83" s="22"/>
      <c r="G83" s="22"/>
      <c r="H83" s="152"/>
      <c r="I83" s="152"/>
      <c r="J83" s="22"/>
    </row>
    <row r="84" spans="1:10" s="2" customFormat="1" ht="12" hidden="1" thickTop="1" x14ac:dyDescent="0.2">
      <c r="A84" s="81"/>
      <c r="B84" s="82"/>
      <c r="C84" s="27"/>
      <c r="D84" s="24"/>
      <c r="E84" s="22"/>
      <c r="F84" s="22"/>
      <c r="G84" s="22"/>
      <c r="H84" s="24"/>
      <c r="I84" s="24"/>
      <c r="J84" s="22"/>
    </row>
    <row r="85" spans="1:10" s="2" customFormat="1" ht="12" hidden="1" thickTop="1" x14ac:dyDescent="0.2">
      <c r="A85" s="81"/>
      <c r="B85" s="82"/>
      <c r="C85" s="27"/>
      <c r="D85" s="92"/>
      <c r="E85" s="22"/>
      <c r="F85" s="22"/>
      <c r="G85" s="22"/>
      <c r="H85" s="92"/>
      <c r="I85" s="92"/>
      <c r="J85" s="22"/>
    </row>
    <row r="86" spans="1:10" s="2" customFormat="1" ht="13.5" hidden="1" thickTop="1" x14ac:dyDescent="0.2">
      <c r="A86" s="91"/>
      <c r="B86" s="82"/>
      <c r="C86" s="27"/>
      <c r="D86" s="106"/>
      <c r="E86" s="22"/>
      <c r="F86" s="22"/>
      <c r="G86" s="22"/>
      <c r="H86" s="106"/>
      <c r="I86" s="106"/>
      <c r="J86" s="22"/>
    </row>
    <row r="87" spans="1:10" s="2" customFormat="1" ht="12" hidden="1" thickTop="1" x14ac:dyDescent="0.2">
      <c r="A87" s="88"/>
      <c r="B87" s="89"/>
      <c r="C87" s="27"/>
      <c r="D87" s="152"/>
      <c r="E87" s="22"/>
      <c r="F87" s="22"/>
      <c r="G87" s="22"/>
      <c r="H87" s="152"/>
      <c r="I87" s="152"/>
      <c r="J87" s="22"/>
    </row>
    <row r="88" spans="1:10" s="2" customFormat="1" ht="12" hidden="1" thickTop="1" x14ac:dyDescent="0.2">
      <c r="A88" s="81"/>
      <c r="B88" s="82"/>
      <c r="C88" s="27"/>
      <c r="D88" s="106"/>
      <c r="E88" s="22"/>
      <c r="F88" s="22"/>
      <c r="G88" s="22"/>
      <c r="H88" s="106"/>
      <c r="I88" s="106"/>
      <c r="J88" s="22"/>
    </row>
    <row r="89" spans="1:10" s="2" customFormat="1" ht="12" hidden="1" thickTop="1" x14ac:dyDescent="0.2">
      <c r="A89" s="81"/>
      <c r="B89" s="82"/>
      <c r="C89" s="27"/>
      <c r="D89" s="106"/>
      <c r="E89" s="22"/>
      <c r="F89" s="22"/>
      <c r="G89" s="22"/>
      <c r="H89" s="106"/>
      <c r="I89" s="106"/>
      <c r="J89" s="22"/>
    </row>
    <row r="90" spans="1:10" s="2" customFormat="1" ht="12" hidden="1" thickTop="1" x14ac:dyDescent="0.2">
      <c r="A90" s="81"/>
      <c r="B90" s="82"/>
      <c r="C90" s="27"/>
      <c r="D90" s="106"/>
      <c r="E90" s="22"/>
      <c r="F90" s="22"/>
      <c r="G90" s="22"/>
      <c r="H90" s="106"/>
      <c r="I90" s="106"/>
      <c r="J90" s="22"/>
    </row>
    <row r="91" spans="1:10" s="2" customFormat="1" ht="12.75" hidden="1" thickTop="1" x14ac:dyDescent="0.2">
      <c r="A91" s="86"/>
      <c r="B91" s="87"/>
      <c r="C91" s="27"/>
      <c r="D91" s="148"/>
      <c r="E91" s="22"/>
      <c r="F91" s="22"/>
      <c r="G91" s="22"/>
      <c r="H91" s="148"/>
      <c r="I91" s="148"/>
      <c r="J91" s="22"/>
    </row>
    <row r="92" spans="1:10" s="2" customFormat="1" ht="12" hidden="1" thickTop="1" x14ac:dyDescent="0.2">
      <c r="A92" s="88"/>
      <c r="B92" s="89"/>
      <c r="C92" s="27"/>
      <c r="D92" s="151"/>
      <c r="E92" s="22"/>
      <c r="F92" s="22"/>
      <c r="G92" s="22"/>
      <c r="H92" s="151"/>
      <c r="I92" s="151"/>
      <c r="J92" s="22"/>
    </row>
    <row r="93" spans="1:10" s="2" customFormat="1" ht="12" hidden="1" thickTop="1" x14ac:dyDescent="0.2">
      <c r="A93" s="88"/>
      <c r="B93" s="89"/>
      <c r="C93" s="27"/>
      <c r="D93" s="151"/>
      <c r="E93" s="22"/>
      <c r="F93" s="22"/>
      <c r="G93" s="22"/>
      <c r="H93" s="151"/>
      <c r="I93" s="151"/>
      <c r="J93" s="22"/>
    </row>
    <row r="94" spans="1:10" s="2" customFormat="1" ht="7.5" customHeight="1" thickTop="1" x14ac:dyDescent="0.2">
      <c r="A94" s="107"/>
      <c r="B94" s="108"/>
      <c r="C94" s="118"/>
      <c r="D94" s="110"/>
      <c r="E94" s="110"/>
      <c r="F94" s="110"/>
      <c r="G94" s="110"/>
      <c r="H94" s="110"/>
      <c r="I94" s="110"/>
      <c r="J94" s="110"/>
    </row>
    <row r="95" spans="1:10" x14ac:dyDescent="0.25">
      <c r="A95" s="11" t="str">
        <f>ЗАПОЛНИТЬ!F30</f>
        <v>Директор</v>
      </c>
      <c r="B95" s="11"/>
      <c r="C95" s="896"/>
      <c r="D95" s="896"/>
      <c r="E95" s="11"/>
      <c r="F95" s="797" t="str">
        <f>ЗАПОЛНИТЬ!F26</f>
        <v>О.Л.Матчишин</v>
      </c>
      <c r="G95" s="797"/>
      <c r="H95" s="797"/>
    </row>
    <row r="96" spans="1:10" x14ac:dyDescent="0.25">
      <c r="A96" s="11"/>
      <c r="B96" s="11"/>
      <c r="C96" s="891" t="s">
        <v>4351</v>
      </c>
      <c r="D96" s="891"/>
      <c r="E96" s="11"/>
      <c r="F96" s="872" t="s">
        <v>3574</v>
      </c>
      <c r="G96" s="890"/>
      <c r="H96" s="1"/>
    </row>
    <row r="97" spans="1:8" x14ac:dyDescent="0.25">
      <c r="A97" s="11" t="str">
        <f>ЗАПОЛНИТЬ!F31</f>
        <v>Головний бухгалтер</v>
      </c>
      <c r="B97" s="11"/>
      <c r="C97" s="896"/>
      <c r="D97" s="896"/>
      <c r="E97" s="11"/>
      <c r="F97" s="797" t="str">
        <f>ЗАПОЛНИТЬ!F28</f>
        <v>О.Г.Шевчук</v>
      </c>
      <c r="G97" s="797"/>
      <c r="H97" s="797"/>
    </row>
    <row r="98" spans="1:8" ht="12" customHeight="1" x14ac:dyDescent="0.25">
      <c r="A98" s="1"/>
      <c r="B98" s="1"/>
      <c r="C98" s="891" t="s">
        <v>4351</v>
      </c>
      <c r="D98" s="891"/>
      <c r="E98" s="1"/>
      <c r="F98" s="872" t="s">
        <v>3574</v>
      </c>
      <c r="G98" s="890"/>
      <c r="H98" s="1"/>
    </row>
    <row r="99" spans="1:8" ht="13.5" customHeight="1" x14ac:dyDescent="0.25">
      <c r="A99" s="1" t="str">
        <f>ЗАПОЛНИТЬ!C19</f>
        <v>"11" січня 2016 року</v>
      </c>
    </row>
    <row r="105" spans="1:8" x14ac:dyDescent="0.25">
      <c r="A105" s="121"/>
    </row>
  </sheetData>
  <sheetProtection sheet="1" formatColumns="0" formatRows="0"/>
  <mergeCells count="29">
    <mergeCell ref="B10:H10"/>
    <mergeCell ref="B9:H9"/>
    <mergeCell ref="G1:J3"/>
    <mergeCell ref="A4:J4"/>
    <mergeCell ref="A5:J5"/>
    <mergeCell ref="A6:J6"/>
    <mergeCell ref="H16:H18"/>
    <mergeCell ref="A16:A18"/>
    <mergeCell ref="J16:J18"/>
    <mergeCell ref="B11:H11"/>
    <mergeCell ref="A12:B12"/>
    <mergeCell ref="E12:H12"/>
    <mergeCell ref="I16:I18"/>
    <mergeCell ref="A13:B13"/>
    <mergeCell ref="E13:J13"/>
    <mergeCell ref="B16:B18"/>
    <mergeCell ref="C97:D97"/>
    <mergeCell ref="F97:H97"/>
    <mergeCell ref="C95:D95"/>
    <mergeCell ref="F95:H95"/>
    <mergeCell ref="C98:D98"/>
    <mergeCell ref="F98:G98"/>
    <mergeCell ref="C16:C18"/>
    <mergeCell ref="D16:D18"/>
    <mergeCell ref="E16:E18"/>
    <mergeCell ref="G16:G18"/>
    <mergeCell ref="C96:D96"/>
    <mergeCell ref="F16:F18"/>
    <mergeCell ref="F96:G96"/>
  </mergeCells>
  <phoneticPr fontId="178" type="noConversion"/>
  <pageMargins left="0.19685039370078741" right="0.19685039370078741" top="0.59055118110236227" bottom="0.19685039370078741" header="0.39370078740157483" footer="0.19685039370078741"/>
  <pageSetup paperSize="9" scale="94" fitToHeight="2" orientation="landscape" r:id="rId1"/>
  <headerFooter differentOddEven="1">
    <evenHeader>&amp;RПродовження додатка 8</evenHead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8">
    <pageSetUpPr fitToPage="1"/>
  </sheetPr>
  <dimension ref="A1:R99"/>
  <sheetViews>
    <sheetView topLeftCell="A55" workbookViewId="0">
      <selection activeCell="P97" sqref="P97"/>
    </sheetView>
  </sheetViews>
  <sheetFormatPr defaultRowHeight="15" x14ac:dyDescent="0.25"/>
  <cols>
    <col min="1" max="1" width="55.5703125" customWidth="1"/>
    <col min="2" max="2" width="5.28515625" customWidth="1"/>
    <col min="3" max="3" width="4" customWidth="1"/>
    <col min="4" max="4" width="5.42578125" customWidth="1"/>
    <col min="5" max="5" width="6.140625" customWidth="1"/>
    <col min="6" max="6" width="6.28515625" customWidth="1"/>
    <col min="7" max="7" width="6.140625" customWidth="1"/>
    <col min="8" max="8" width="5.5703125" bestFit="1" customWidth="1"/>
    <col min="9" max="9" width="5.42578125" customWidth="1"/>
    <col min="10" max="10" width="5.5703125" bestFit="1" customWidth="1"/>
    <col min="11" max="11" width="5.42578125" customWidth="1"/>
    <col min="12" max="12" width="6.7109375" customWidth="1"/>
    <col min="13" max="13" width="5.5703125" bestFit="1" customWidth="1"/>
    <col min="14" max="14" width="6" customWidth="1"/>
    <col min="15" max="15" width="5.5703125" bestFit="1" customWidth="1"/>
    <col min="16" max="16" width="6.5703125" customWidth="1"/>
    <col min="17" max="17" width="10.85546875" customWidth="1"/>
    <col min="18" max="18" width="6.140625" customWidth="1"/>
  </cols>
  <sheetData>
    <row r="1" spans="1:18" s="80" customFormat="1" ht="15" customHeight="1" x14ac:dyDescent="0.25">
      <c r="M1" s="887" t="s">
        <v>931</v>
      </c>
      <c r="N1" s="887"/>
      <c r="O1" s="887"/>
      <c r="P1" s="887"/>
      <c r="Q1" s="887"/>
    </row>
    <row r="2" spans="1:18" s="80" customFormat="1" ht="14.25" customHeight="1" x14ac:dyDescent="0.25">
      <c r="L2" s="272"/>
      <c r="M2" s="887"/>
      <c r="N2" s="887"/>
      <c r="O2" s="887"/>
      <c r="P2" s="887"/>
      <c r="Q2" s="887"/>
    </row>
    <row r="3" spans="1:18" s="80" customFormat="1" ht="1.5" customHeight="1" x14ac:dyDescent="0.25">
      <c r="L3" s="272"/>
      <c r="M3" s="887"/>
      <c r="N3" s="887"/>
      <c r="O3" s="887"/>
      <c r="P3" s="887"/>
      <c r="Q3" s="887"/>
    </row>
    <row r="4" spans="1:18" s="80" customFormat="1" x14ac:dyDescent="0.25">
      <c r="A4" s="780" t="s">
        <v>4562</v>
      </c>
      <c r="B4" s="780"/>
      <c r="C4" s="780"/>
      <c r="D4" s="780"/>
      <c r="E4" s="780"/>
      <c r="F4" s="780"/>
      <c r="G4" s="780"/>
      <c r="H4" s="780"/>
      <c r="I4" s="780"/>
      <c r="J4" s="780"/>
      <c r="K4" s="780"/>
      <c r="L4" s="780"/>
      <c r="M4" s="780"/>
      <c r="N4" s="780"/>
      <c r="O4" s="780"/>
      <c r="P4" s="780"/>
      <c r="Q4" s="780"/>
    </row>
    <row r="5" spans="1:18" s="80" customFormat="1" x14ac:dyDescent="0.25">
      <c r="A5" s="888" t="s">
        <v>3555</v>
      </c>
      <c r="B5" s="888"/>
      <c r="C5" s="888"/>
      <c r="D5" s="888"/>
      <c r="E5" s="888"/>
      <c r="F5" s="888"/>
      <c r="G5" s="888"/>
      <c r="H5" s="888"/>
      <c r="I5" s="888"/>
      <c r="J5" s="888"/>
      <c r="K5" s="888"/>
      <c r="L5" s="888"/>
      <c r="M5" s="888"/>
      <c r="N5" s="888"/>
      <c r="O5" s="888"/>
      <c r="P5" s="888"/>
      <c r="Q5" s="888"/>
    </row>
    <row r="6" spans="1:18" s="80" customFormat="1" x14ac:dyDescent="0.25">
      <c r="A6" s="903" t="str">
        <f>IF(ЗАПОЛНИТЬ!$F$7=1,CONCATENATE(шапки!A8),CONCATENATE(шапки!A8,шапки!C8))</f>
        <v>(позики міжнародних фінансових організацій) (форма№4-3д.1,</v>
      </c>
      <c r="B6" s="903"/>
      <c r="C6" s="903"/>
      <c r="D6" s="903"/>
      <c r="E6" s="903"/>
      <c r="F6" s="903"/>
      <c r="G6" s="903"/>
      <c r="H6" s="903"/>
      <c r="I6" s="903"/>
      <c r="J6" s="77" t="str">
        <f>IF(ЗАПОЛНИТЬ!$F$7=1,шапки!C8,шапки!D8)</f>
        <v>№4-3м.1)</v>
      </c>
      <c r="K6" s="76" t="str">
        <f>IF(ЗАПОЛНИТЬ!$F$7=1,шапки!D8,"")</f>
        <v/>
      </c>
    </row>
    <row r="7" spans="1:18" s="125" customFormat="1" ht="14.25" x14ac:dyDescent="0.2">
      <c r="A7" s="780" t="str">
        <f>CONCATENATE("за ",ЗАПОЛНИТЬ!$B$17," ",ЗАПОЛНИТЬ!$C$17)</f>
        <v xml:space="preserve">за 2015 р. </v>
      </c>
      <c r="B7" s="780"/>
      <c r="C7" s="780"/>
      <c r="D7" s="780"/>
      <c r="E7" s="780"/>
      <c r="F7" s="780"/>
      <c r="G7" s="780"/>
      <c r="H7" s="780"/>
      <c r="I7" s="780"/>
      <c r="J7" s="780"/>
      <c r="K7" s="780"/>
      <c r="L7" s="780"/>
      <c r="M7" s="780"/>
      <c r="N7" s="780"/>
      <c r="O7" s="780"/>
      <c r="P7" s="780"/>
      <c r="Q7" s="780"/>
      <c r="R7" s="780"/>
    </row>
    <row r="8" spans="1:18" s="125" customFormat="1" ht="11.25" x14ac:dyDescent="0.2">
      <c r="Q8" s="177" t="s">
        <v>4563</v>
      </c>
    </row>
    <row r="9" spans="1:18" s="125" customFormat="1" ht="23.25" customHeight="1" x14ac:dyDescent="0.2">
      <c r="A9" s="214" t="s">
        <v>4564</v>
      </c>
      <c r="B9" s="904" t="str">
        <f>ЗАПОЛНИТЬ!B3</f>
        <v>Дрогобицький міський центр соціальних служб для сім'ї, дітей та молоді</v>
      </c>
      <c r="C9" s="904"/>
      <c r="D9" s="904"/>
      <c r="E9" s="904"/>
      <c r="F9" s="904"/>
      <c r="G9" s="904"/>
      <c r="H9" s="904"/>
      <c r="I9" s="904"/>
      <c r="J9" s="904"/>
      <c r="K9" s="904"/>
      <c r="L9" s="904"/>
      <c r="M9" s="904"/>
      <c r="N9" s="904"/>
      <c r="O9" s="904"/>
      <c r="P9" s="215" t="s">
        <v>4565</v>
      </c>
      <c r="Q9" s="248" t="str">
        <f>ЗАПОЛНИТЬ!B13</f>
        <v>2080709</v>
      </c>
    </row>
    <row r="10" spans="1:18" s="125" customFormat="1" ht="11.25" customHeight="1" x14ac:dyDescent="0.2">
      <c r="A10" s="209" t="s">
        <v>4317</v>
      </c>
      <c r="B10" s="905" t="str">
        <f>ЗАПОЛНИТЬ!B5</f>
        <v>м.Дрогобич, вул.Л.Українки, 70</v>
      </c>
      <c r="C10" s="905"/>
      <c r="D10" s="905"/>
      <c r="E10" s="905"/>
      <c r="F10" s="905"/>
      <c r="G10" s="905"/>
      <c r="H10" s="905"/>
      <c r="I10" s="905"/>
      <c r="J10" s="905"/>
      <c r="K10" s="905"/>
      <c r="L10" s="905"/>
      <c r="M10" s="905"/>
      <c r="N10" s="905"/>
      <c r="O10" s="905"/>
      <c r="P10" s="125" t="s">
        <v>4318</v>
      </c>
      <c r="Q10" s="339">
        <f>ЗАПОЛНИТЬ!B14</f>
        <v>4610600000</v>
      </c>
    </row>
    <row r="11" spans="1:18" s="125" customFormat="1" ht="11.25" customHeight="1" x14ac:dyDescent="0.2">
      <c r="A11" s="209" t="s">
        <v>4567</v>
      </c>
      <c r="B11" s="930" t="str">
        <f>ЗАПОЛНИТЬ!D15</f>
        <v>Комунальна організація (установа, заклад)</v>
      </c>
      <c r="C11" s="931"/>
      <c r="D11" s="931"/>
      <c r="E11" s="931"/>
      <c r="F11" s="931"/>
      <c r="G11" s="931"/>
      <c r="H11" s="931"/>
      <c r="I11" s="931"/>
      <c r="J11" s="931"/>
      <c r="K11" s="931"/>
      <c r="L11" s="931"/>
      <c r="M11" s="931"/>
      <c r="N11" s="931"/>
      <c r="O11" s="931"/>
      <c r="P11" s="125" t="s">
        <v>4320</v>
      </c>
      <c r="Q11" s="339">
        <f>ЗАПОЛНИТЬ!B15</f>
        <v>430</v>
      </c>
    </row>
    <row r="12" spans="1:18" s="125" customFormat="1" ht="11.25" customHeight="1" x14ac:dyDescent="0.2">
      <c r="A12" s="926" t="s">
        <v>4319</v>
      </c>
      <c r="B12" s="926"/>
      <c r="C12" s="926"/>
      <c r="D12" s="926"/>
      <c r="E12" s="926"/>
      <c r="F12" s="340" t="str">
        <f>ЗАПОЛНИТЬ!H9</f>
        <v>-</v>
      </c>
      <c r="G12" s="928" t="str">
        <f>IF(F12&gt;0,VLOOKUP(F12,'ДовидникКВК(ГОС)'!A:B,2,FALSE),"")</f>
        <v>-</v>
      </c>
      <c r="H12" s="928"/>
      <c r="I12" s="928"/>
      <c r="J12" s="928"/>
      <c r="K12" s="928"/>
      <c r="L12" s="928"/>
      <c r="M12" s="928"/>
      <c r="N12" s="928"/>
      <c r="O12" s="928"/>
      <c r="P12" s="234"/>
      <c r="Q12" s="234"/>
    </row>
    <row r="13" spans="1:18" s="125" customFormat="1" ht="22.5" customHeight="1" x14ac:dyDescent="0.25">
      <c r="A13" s="927" t="s">
        <v>4321</v>
      </c>
      <c r="B13" s="927"/>
      <c r="C13" s="927"/>
      <c r="D13" s="927"/>
      <c r="E13" s="927"/>
      <c r="F13" s="346"/>
      <c r="G13" s="918"/>
      <c r="H13" s="918"/>
      <c r="I13" s="918"/>
      <c r="J13" s="918"/>
      <c r="K13" s="918"/>
      <c r="L13" s="918"/>
      <c r="M13" s="918"/>
      <c r="N13" s="918"/>
      <c r="O13" s="918"/>
      <c r="P13" s="918"/>
      <c r="Q13" s="918"/>
    </row>
    <row r="14" spans="1:18" s="125" customFormat="1" ht="22.5" customHeight="1" x14ac:dyDescent="0.2">
      <c r="A14" s="809" t="s">
        <v>1119</v>
      </c>
      <c r="B14" s="809"/>
      <c r="C14" s="809"/>
      <c r="D14" s="809"/>
      <c r="E14" s="809"/>
      <c r="F14" s="174" t="str">
        <f>ЗАПОЛНИТЬ!H10</f>
        <v>03</v>
      </c>
      <c r="G14" s="929" t="str">
        <f>ЗАПОЛНИТЬ!I10</f>
        <v>Державна адміністрація (…виконавчі органи місцевих рад)</v>
      </c>
      <c r="H14" s="929"/>
      <c r="I14" s="929"/>
      <c r="J14" s="929"/>
      <c r="K14" s="929"/>
      <c r="L14" s="929"/>
      <c r="M14" s="929"/>
      <c r="N14" s="929"/>
      <c r="O14" s="929"/>
      <c r="P14" s="929"/>
      <c r="Q14" s="929"/>
    </row>
    <row r="15" spans="1:18" s="125" customFormat="1" ht="42.75" customHeight="1" x14ac:dyDescent="0.25">
      <c r="A15" s="809" t="s">
        <v>266</v>
      </c>
      <c r="B15" s="809"/>
      <c r="C15" s="809"/>
      <c r="D15" s="809"/>
      <c r="E15" s="809"/>
      <c r="F15" s="347"/>
      <c r="G15" s="906"/>
      <c r="H15" s="906"/>
      <c r="I15" s="906"/>
      <c r="J15" s="906"/>
      <c r="K15" s="906"/>
      <c r="L15" s="906"/>
      <c r="M15" s="906"/>
      <c r="N15" s="906"/>
      <c r="O15" s="906"/>
      <c r="P15" s="906"/>
      <c r="Q15" s="906"/>
    </row>
    <row r="16" spans="1:18" s="125" customFormat="1" ht="11.25" x14ac:dyDescent="0.2">
      <c r="A16" s="128" t="s">
        <v>3553</v>
      </c>
    </row>
    <row r="17" spans="1:18" s="125" customFormat="1" ht="12" thickBot="1" x14ac:dyDescent="0.25">
      <c r="A17" s="128" t="s">
        <v>4322</v>
      </c>
    </row>
    <row r="18" spans="1:18" s="125" customFormat="1" ht="33.75" customHeight="1" thickTop="1" thickBot="1" x14ac:dyDescent="0.25">
      <c r="A18" s="922" t="s">
        <v>4324</v>
      </c>
      <c r="B18" s="795" t="s">
        <v>4572</v>
      </c>
      <c r="C18" s="795" t="s">
        <v>4380</v>
      </c>
      <c r="D18" s="795" t="s">
        <v>4801</v>
      </c>
      <c r="E18" s="922" t="s">
        <v>4585</v>
      </c>
      <c r="F18" s="922" t="s">
        <v>4586</v>
      </c>
      <c r="G18" s="922"/>
      <c r="H18" s="922" t="s">
        <v>4362</v>
      </c>
      <c r="I18" s="922"/>
      <c r="J18" s="922" t="s">
        <v>4569</v>
      </c>
      <c r="K18" s="922"/>
      <c r="L18" s="922" t="s">
        <v>4587</v>
      </c>
      <c r="M18" s="922" t="s">
        <v>3575</v>
      </c>
      <c r="N18" s="922"/>
      <c r="O18" s="922" t="s">
        <v>3576</v>
      </c>
      <c r="P18" s="922"/>
      <c r="Q18" s="922" t="s">
        <v>4588</v>
      </c>
      <c r="R18" s="922"/>
    </row>
    <row r="19" spans="1:18" s="125" customFormat="1" ht="12" customHeight="1" thickTop="1" thickBot="1" x14ac:dyDescent="0.25">
      <c r="A19" s="922"/>
      <c r="B19" s="795"/>
      <c r="C19" s="795"/>
      <c r="D19" s="795"/>
      <c r="E19" s="922"/>
      <c r="F19" s="922"/>
      <c r="G19" s="922"/>
      <c r="H19" s="922"/>
      <c r="I19" s="922"/>
      <c r="J19" s="922"/>
      <c r="K19" s="922"/>
      <c r="L19" s="922"/>
      <c r="M19" s="922"/>
      <c r="N19" s="922"/>
      <c r="O19" s="922"/>
      <c r="P19" s="922"/>
      <c r="Q19" s="922"/>
      <c r="R19" s="922"/>
    </row>
    <row r="20" spans="1:18" s="125" customFormat="1" ht="18.75" thickTop="1" thickBot="1" x14ac:dyDescent="0.25">
      <c r="A20" s="922"/>
      <c r="B20" s="795"/>
      <c r="C20" s="795"/>
      <c r="D20" s="795"/>
      <c r="E20" s="922"/>
      <c r="F20" s="521" t="s">
        <v>4589</v>
      </c>
      <c r="G20" s="521" t="s">
        <v>4382</v>
      </c>
      <c r="H20" s="521" t="s">
        <v>4381</v>
      </c>
      <c r="I20" s="521" t="s">
        <v>4382</v>
      </c>
      <c r="J20" s="521" t="s">
        <v>4381</v>
      </c>
      <c r="K20" s="521" t="s">
        <v>4382</v>
      </c>
      <c r="L20" s="521" t="s">
        <v>4382</v>
      </c>
      <c r="M20" s="521" t="s">
        <v>4381</v>
      </c>
      <c r="N20" s="521" t="s">
        <v>4382</v>
      </c>
      <c r="O20" s="521" t="s">
        <v>4381</v>
      </c>
      <c r="P20" s="521" t="s">
        <v>4382</v>
      </c>
      <c r="Q20" s="521" t="s">
        <v>4381</v>
      </c>
      <c r="R20" s="521" t="s">
        <v>4382</v>
      </c>
    </row>
    <row r="21" spans="1:18" s="125" customFormat="1" ht="12.75" thickTop="1" thickBot="1" x14ac:dyDescent="0.25">
      <c r="A21" s="505">
        <v>1</v>
      </c>
      <c r="B21" s="505">
        <v>2</v>
      </c>
      <c r="C21" s="505">
        <v>3</v>
      </c>
      <c r="D21" s="505">
        <v>4</v>
      </c>
      <c r="E21" s="505">
        <v>5</v>
      </c>
      <c r="F21" s="505">
        <v>6</v>
      </c>
      <c r="G21" s="505">
        <v>7</v>
      </c>
      <c r="H21" s="505">
        <v>8</v>
      </c>
      <c r="I21" s="505">
        <v>9</v>
      </c>
      <c r="J21" s="505">
        <v>10</v>
      </c>
      <c r="K21" s="505">
        <v>11</v>
      </c>
      <c r="L21" s="505">
        <v>12</v>
      </c>
      <c r="M21" s="505">
        <v>13</v>
      </c>
      <c r="N21" s="505">
        <v>14</v>
      </c>
      <c r="O21" s="505">
        <v>15</v>
      </c>
      <c r="P21" s="505">
        <v>16</v>
      </c>
      <c r="Q21" s="505">
        <v>17</v>
      </c>
      <c r="R21" s="505">
        <v>18</v>
      </c>
    </row>
    <row r="22" spans="1:18" s="125" customFormat="1" ht="12.75" thickTop="1" thickBot="1" x14ac:dyDescent="0.25">
      <c r="A22" s="453" t="s">
        <v>1699</v>
      </c>
      <c r="B22" s="453" t="s">
        <v>4333</v>
      </c>
      <c r="C22" s="454" t="s">
        <v>4365</v>
      </c>
      <c r="D22" s="516" t="s">
        <v>4334</v>
      </c>
      <c r="E22" s="455">
        <f>Ф.4.3.1.КВК1!E22+Ф.4.3.1.КВК2!E22</f>
        <v>0</v>
      </c>
      <c r="F22" s="455">
        <f>Ф.4.3.1.КВК1!F22+Ф.4.3.1.КВК2!F22</f>
        <v>0</v>
      </c>
      <c r="G22" s="455">
        <f>Ф.4.3.1.КВК1!G22+Ф.4.3.1.КВК2!G22</f>
        <v>0</v>
      </c>
      <c r="H22" s="455">
        <f>Ф.4.3.1.КВК1!H22+Ф.4.3.1.КВК2!H22</f>
        <v>0</v>
      </c>
      <c r="I22" s="455">
        <f>Ф.4.3.1.КВК1!I22+Ф.4.3.1.КВК2!I22</f>
        <v>0</v>
      </c>
      <c r="J22" s="455">
        <f>Ф.4.3.1.КВК1!J22+Ф.4.3.1.КВК2!J22</f>
        <v>0</v>
      </c>
      <c r="K22" s="455">
        <f>Ф.4.3.1.КВК1!K22+Ф.4.3.1.КВК2!K22</f>
        <v>0</v>
      </c>
      <c r="L22" s="455">
        <f>Ф.4.3.1.КВК1!L22+Ф.4.3.1.КВК2!L22</f>
        <v>0</v>
      </c>
      <c r="M22" s="455">
        <f>Ф.4.3.1.КВК1!M22+Ф.4.3.1.КВК2!M22</f>
        <v>0</v>
      </c>
      <c r="N22" s="455">
        <f>Ф.4.3.1.КВК1!N22+Ф.4.3.1.КВК2!N22</f>
        <v>0</v>
      </c>
      <c r="O22" s="455">
        <f>Ф.4.3.1.КВК1!O22+Ф.4.3.1.КВК2!O22</f>
        <v>0</v>
      </c>
      <c r="P22" s="455">
        <f>Ф.4.3.1.КВК1!P22+Ф.4.3.1.КВК2!P22</f>
        <v>0</v>
      </c>
      <c r="Q22" s="455">
        <f>Ф.4.3.1.КВК1!Q22+Ф.4.3.1.КВК2!Q22</f>
        <v>0</v>
      </c>
      <c r="R22" s="455">
        <f>Ф.4.3.1.КВК1!R22+Ф.4.3.1.КВК2!R22</f>
        <v>0</v>
      </c>
    </row>
    <row r="23" spans="1:18" s="125" customFormat="1" ht="23.25" thickTop="1" thickBot="1" x14ac:dyDescent="0.25">
      <c r="A23" s="456" t="s">
        <v>1700</v>
      </c>
      <c r="B23" s="453">
        <v>2000</v>
      </c>
      <c r="C23" s="454" t="s">
        <v>4366</v>
      </c>
      <c r="D23" s="516" t="s">
        <v>4334</v>
      </c>
      <c r="E23" s="455">
        <f>Ф.4.3.1.КВК1!E23+Ф.4.3.1.КВК2!E23</f>
        <v>0</v>
      </c>
      <c r="F23" s="455">
        <f>Ф.4.3.1.КВК1!F23+Ф.4.3.1.КВК2!F23</f>
        <v>0</v>
      </c>
      <c r="G23" s="455">
        <f>Ф.4.3.1.КВК1!G23+Ф.4.3.1.КВК2!G23</f>
        <v>0</v>
      </c>
      <c r="H23" s="455">
        <f>Ф.4.3.1.КВК1!H23+Ф.4.3.1.КВК2!H23</f>
        <v>0</v>
      </c>
      <c r="I23" s="455">
        <f>Ф.4.3.1.КВК1!I23+Ф.4.3.1.КВК2!I23</f>
        <v>0</v>
      </c>
      <c r="J23" s="455">
        <f>Ф.4.3.1.КВК1!J23+Ф.4.3.1.КВК2!J23</f>
        <v>0</v>
      </c>
      <c r="K23" s="455">
        <f>Ф.4.3.1.КВК1!K23+Ф.4.3.1.КВК2!K23</f>
        <v>0</v>
      </c>
      <c r="L23" s="455">
        <f>Ф.4.3.1.КВК1!L23+Ф.4.3.1.КВК2!L23</f>
        <v>0</v>
      </c>
      <c r="M23" s="455">
        <f>Ф.4.3.1.КВК1!M23+Ф.4.3.1.КВК2!M23</f>
        <v>0</v>
      </c>
      <c r="N23" s="455">
        <f>Ф.4.3.1.КВК1!N23+Ф.4.3.1.КВК2!N23</f>
        <v>0</v>
      </c>
      <c r="O23" s="455">
        <f>Ф.4.3.1.КВК1!O23+Ф.4.3.1.КВК2!O23</f>
        <v>0</v>
      </c>
      <c r="P23" s="455">
        <f>Ф.4.3.1.КВК1!P23+Ф.4.3.1.КВК2!P23</f>
        <v>0</v>
      </c>
      <c r="Q23" s="455">
        <f>Ф.4.3.1.КВК1!Q23+Ф.4.3.1.КВК2!Q23</f>
        <v>0</v>
      </c>
      <c r="R23" s="455">
        <f>Ф.4.3.1.КВК1!R23+Ф.4.3.1.КВК2!R23</f>
        <v>0</v>
      </c>
    </row>
    <row r="24" spans="1:18" s="125" customFormat="1" ht="12.75" thickTop="1" thickBot="1" x14ac:dyDescent="0.25">
      <c r="A24" s="457" t="s">
        <v>1701</v>
      </c>
      <c r="B24" s="453">
        <v>2100</v>
      </c>
      <c r="C24" s="454" t="s">
        <v>4367</v>
      </c>
      <c r="D24" s="516" t="s">
        <v>4334</v>
      </c>
      <c r="E24" s="455">
        <f>Ф.4.3.1.КВК1!E24+Ф.4.3.1.КВК2!E24</f>
        <v>0</v>
      </c>
      <c r="F24" s="455">
        <f>Ф.4.3.1.КВК1!F24+Ф.4.3.1.КВК2!F24</f>
        <v>0</v>
      </c>
      <c r="G24" s="455">
        <f>Ф.4.3.1.КВК1!G24+Ф.4.3.1.КВК2!G24</f>
        <v>0</v>
      </c>
      <c r="H24" s="455">
        <f>Ф.4.3.1.КВК1!H24+Ф.4.3.1.КВК2!H24</f>
        <v>0</v>
      </c>
      <c r="I24" s="455">
        <f>Ф.4.3.1.КВК1!I24+Ф.4.3.1.КВК2!I24</f>
        <v>0</v>
      </c>
      <c r="J24" s="455">
        <f>Ф.4.3.1.КВК1!J24+Ф.4.3.1.КВК2!J24</f>
        <v>0</v>
      </c>
      <c r="K24" s="455">
        <f>Ф.4.3.1.КВК1!K24+Ф.4.3.1.КВК2!K24</f>
        <v>0</v>
      </c>
      <c r="L24" s="455">
        <f>Ф.4.3.1.КВК1!L24+Ф.4.3.1.КВК2!L24</f>
        <v>0</v>
      </c>
      <c r="M24" s="455">
        <f>Ф.4.3.1.КВК1!M24+Ф.4.3.1.КВК2!M24</f>
        <v>0</v>
      </c>
      <c r="N24" s="455">
        <f>Ф.4.3.1.КВК1!N24+Ф.4.3.1.КВК2!N24</f>
        <v>0</v>
      </c>
      <c r="O24" s="455">
        <f>Ф.4.3.1.КВК1!O24+Ф.4.3.1.КВК2!O24</f>
        <v>0</v>
      </c>
      <c r="P24" s="455">
        <f>Ф.4.3.1.КВК1!P24+Ф.4.3.1.КВК2!P24</f>
        <v>0</v>
      </c>
      <c r="Q24" s="455">
        <f>Ф.4.3.1.КВК1!Q24+Ф.4.3.1.КВК2!Q24</f>
        <v>0</v>
      </c>
      <c r="R24" s="455">
        <f>Ф.4.3.1.КВК1!R24+Ф.4.3.1.КВК2!R24</f>
        <v>0</v>
      </c>
    </row>
    <row r="25" spans="1:18" s="125" customFormat="1" ht="12.75" thickTop="1" thickBot="1" x14ac:dyDescent="0.25">
      <c r="A25" s="458" t="s">
        <v>1702</v>
      </c>
      <c r="B25" s="459">
        <v>2110</v>
      </c>
      <c r="C25" s="460" t="s">
        <v>4368</v>
      </c>
      <c r="D25" s="516" t="s">
        <v>4334</v>
      </c>
      <c r="E25" s="455">
        <f>Ф.4.3.1.КВК1!E25+Ф.4.3.1.КВК2!E25</f>
        <v>0</v>
      </c>
      <c r="F25" s="455">
        <f>Ф.4.3.1.КВК1!F25+Ф.4.3.1.КВК2!F25</f>
        <v>0</v>
      </c>
      <c r="G25" s="455">
        <f>Ф.4.3.1.КВК1!G25+Ф.4.3.1.КВК2!G25</f>
        <v>0</v>
      </c>
      <c r="H25" s="455">
        <f>Ф.4.3.1.КВК1!H25+Ф.4.3.1.КВК2!H25</f>
        <v>0</v>
      </c>
      <c r="I25" s="455">
        <f>Ф.4.3.1.КВК1!I25+Ф.4.3.1.КВК2!I25</f>
        <v>0</v>
      </c>
      <c r="J25" s="455">
        <f>Ф.4.3.1.КВК1!J25+Ф.4.3.1.КВК2!J25</f>
        <v>0</v>
      </c>
      <c r="K25" s="455">
        <f>Ф.4.3.1.КВК1!K25+Ф.4.3.1.КВК2!K25</f>
        <v>0</v>
      </c>
      <c r="L25" s="455">
        <f>Ф.4.3.1.КВК1!L25+Ф.4.3.1.КВК2!L25</f>
        <v>0</v>
      </c>
      <c r="M25" s="455">
        <f>Ф.4.3.1.КВК1!M25+Ф.4.3.1.КВК2!M25</f>
        <v>0</v>
      </c>
      <c r="N25" s="455">
        <f>Ф.4.3.1.КВК1!N25+Ф.4.3.1.КВК2!N25</f>
        <v>0</v>
      </c>
      <c r="O25" s="455">
        <f>Ф.4.3.1.КВК1!O25+Ф.4.3.1.КВК2!O25</f>
        <v>0</v>
      </c>
      <c r="P25" s="455">
        <f>Ф.4.3.1.КВК1!P25+Ф.4.3.1.КВК2!P25</f>
        <v>0</v>
      </c>
      <c r="Q25" s="455">
        <f>Ф.4.3.1.КВК1!Q25+Ф.4.3.1.КВК2!Q25</f>
        <v>0</v>
      </c>
      <c r="R25" s="455">
        <f>Ф.4.3.1.КВК1!R25+Ф.4.3.1.КВК2!R25</f>
        <v>0</v>
      </c>
    </row>
    <row r="26" spans="1:18" s="125" customFormat="1" ht="12.75" thickTop="1" thickBot="1" x14ac:dyDescent="0.25">
      <c r="A26" s="464" t="s">
        <v>4335</v>
      </c>
      <c r="B26" s="465">
        <v>2111</v>
      </c>
      <c r="C26" s="466" t="s">
        <v>4369</v>
      </c>
      <c r="D26" s="516" t="s">
        <v>4334</v>
      </c>
      <c r="E26" s="455">
        <f>Ф.4.3.1.КВК1!E26+Ф.4.3.1.КВК2!E26</f>
        <v>0</v>
      </c>
      <c r="F26" s="455">
        <f>Ф.4.3.1.КВК1!F26+Ф.4.3.1.КВК2!F26</f>
        <v>0</v>
      </c>
      <c r="G26" s="455">
        <f>Ф.4.3.1.КВК1!G26+Ф.4.3.1.КВК2!G26</f>
        <v>0</v>
      </c>
      <c r="H26" s="455">
        <f>Ф.4.3.1.КВК1!H26+Ф.4.3.1.КВК2!H26</f>
        <v>0</v>
      </c>
      <c r="I26" s="455">
        <f>Ф.4.3.1.КВК1!I26+Ф.4.3.1.КВК2!I26</f>
        <v>0</v>
      </c>
      <c r="J26" s="455">
        <f>Ф.4.3.1.КВК1!J26+Ф.4.3.1.КВК2!J26</f>
        <v>0</v>
      </c>
      <c r="K26" s="455">
        <f>Ф.4.3.1.КВК1!K26+Ф.4.3.1.КВК2!K26</f>
        <v>0</v>
      </c>
      <c r="L26" s="455">
        <f>Ф.4.3.1.КВК1!L26+Ф.4.3.1.КВК2!L26</f>
        <v>0</v>
      </c>
      <c r="M26" s="455">
        <f>Ф.4.3.1.КВК1!M26+Ф.4.3.1.КВК2!M26</f>
        <v>0</v>
      </c>
      <c r="N26" s="455">
        <f>Ф.4.3.1.КВК1!N26+Ф.4.3.1.КВК2!N26</f>
        <v>0</v>
      </c>
      <c r="O26" s="455">
        <f>Ф.4.3.1.КВК1!O26+Ф.4.3.1.КВК2!O26</f>
        <v>0</v>
      </c>
      <c r="P26" s="455">
        <f>Ф.4.3.1.КВК1!P26+Ф.4.3.1.КВК2!P26</f>
        <v>0</v>
      </c>
      <c r="Q26" s="455">
        <f>Ф.4.3.1.КВК1!Q26+Ф.4.3.1.КВК2!Q26</f>
        <v>0</v>
      </c>
      <c r="R26" s="455">
        <f>Ф.4.3.1.КВК1!R26+Ф.4.3.1.КВК2!R26</f>
        <v>0</v>
      </c>
    </row>
    <row r="27" spans="1:18" s="125" customFormat="1" ht="12.75" thickTop="1" thickBot="1" x14ac:dyDescent="0.25">
      <c r="A27" s="464" t="s">
        <v>1703</v>
      </c>
      <c r="B27" s="465">
        <v>2112</v>
      </c>
      <c r="C27" s="466" t="s">
        <v>4370</v>
      </c>
      <c r="D27" s="516" t="s">
        <v>4334</v>
      </c>
      <c r="E27" s="455">
        <f>Ф.4.3.1.КВК1!E27+Ф.4.3.1.КВК2!E27</f>
        <v>0</v>
      </c>
      <c r="F27" s="455">
        <f>Ф.4.3.1.КВК1!F27+Ф.4.3.1.КВК2!F27</f>
        <v>0</v>
      </c>
      <c r="G27" s="455">
        <f>Ф.4.3.1.КВК1!G27+Ф.4.3.1.КВК2!G27</f>
        <v>0</v>
      </c>
      <c r="H27" s="455">
        <f>Ф.4.3.1.КВК1!H27+Ф.4.3.1.КВК2!H27</f>
        <v>0</v>
      </c>
      <c r="I27" s="455">
        <f>Ф.4.3.1.КВК1!I27+Ф.4.3.1.КВК2!I27</f>
        <v>0</v>
      </c>
      <c r="J27" s="455">
        <f>Ф.4.3.1.КВК1!J27+Ф.4.3.1.КВК2!J27</f>
        <v>0</v>
      </c>
      <c r="K27" s="455">
        <f>Ф.4.3.1.КВК1!K27+Ф.4.3.1.КВК2!K27</f>
        <v>0</v>
      </c>
      <c r="L27" s="455">
        <f>Ф.4.3.1.КВК1!L27+Ф.4.3.1.КВК2!L27</f>
        <v>0</v>
      </c>
      <c r="M27" s="455">
        <f>Ф.4.3.1.КВК1!M27+Ф.4.3.1.КВК2!M27</f>
        <v>0</v>
      </c>
      <c r="N27" s="455">
        <f>Ф.4.3.1.КВК1!N27+Ф.4.3.1.КВК2!N27</f>
        <v>0</v>
      </c>
      <c r="O27" s="455">
        <f>Ф.4.3.1.КВК1!O27+Ф.4.3.1.КВК2!O27</f>
        <v>0</v>
      </c>
      <c r="P27" s="455">
        <f>Ф.4.3.1.КВК1!P27+Ф.4.3.1.КВК2!P27</f>
        <v>0</v>
      </c>
      <c r="Q27" s="455">
        <f>Ф.4.3.1.КВК1!Q27+Ф.4.3.1.КВК2!Q27</f>
        <v>0</v>
      </c>
      <c r="R27" s="455">
        <f>Ф.4.3.1.КВК1!R27+Ф.4.3.1.КВК2!R27</f>
        <v>0</v>
      </c>
    </row>
    <row r="28" spans="1:18" s="125" customFormat="1" ht="12.75" thickTop="1" thickBot="1" x14ac:dyDescent="0.25">
      <c r="A28" s="470" t="s">
        <v>1704</v>
      </c>
      <c r="B28" s="459">
        <v>2120</v>
      </c>
      <c r="C28" s="460" t="s">
        <v>4371</v>
      </c>
      <c r="D28" s="516" t="s">
        <v>4334</v>
      </c>
      <c r="E28" s="455">
        <f>Ф.4.3.1.КВК1!E28+Ф.4.3.1.КВК2!E28</f>
        <v>0</v>
      </c>
      <c r="F28" s="455">
        <f>Ф.4.3.1.КВК1!F28+Ф.4.3.1.КВК2!F28</f>
        <v>0</v>
      </c>
      <c r="G28" s="455">
        <f>Ф.4.3.1.КВК1!G28+Ф.4.3.1.КВК2!G28</f>
        <v>0</v>
      </c>
      <c r="H28" s="455">
        <f>Ф.4.3.1.КВК1!H28+Ф.4.3.1.КВК2!H28</f>
        <v>0</v>
      </c>
      <c r="I28" s="455">
        <f>Ф.4.3.1.КВК1!I28+Ф.4.3.1.КВК2!I28</f>
        <v>0</v>
      </c>
      <c r="J28" s="455">
        <f>Ф.4.3.1.КВК1!J28+Ф.4.3.1.КВК2!J28</f>
        <v>0</v>
      </c>
      <c r="K28" s="455">
        <f>Ф.4.3.1.КВК1!K28+Ф.4.3.1.КВК2!K28</f>
        <v>0</v>
      </c>
      <c r="L28" s="455">
        <f>Ф.4.3.1.КВК1!L28+Ф.4.3.1.КВК2!L28</f>
        <v>0</v>
      </c>
      <c r="M28" s="455">
        <f>Ф.4.3.1.КВК1!M28+Ф.4.3.1.КВК2!M28</f>
        <v>0</v>
      </c>
      <c r="N28" s="455">
        <f>Ф.4.3.1.КВК1!N28+Ф.4.3.1.КВК2!N28</f>
        <v>0</v>
      </c>
      <c r="O28" s="455">
        <f>Ф.4.3.1.КВК1!O28+Ф.4.3.1.КВК2!O28</f>
        <v>0</v>
      </c>
      <c r="P28" s="455">
        <f>Ф.4.3.1.КВК1!P28+Ф.4.3.1.КВК2!P28</f>
        <v>0</v>
      </c>
      <c r="Q28" s="455">
        <f>Ф.4.3.1.КВК1!Q28+Ф.4.3.1.КВК2!Q28</f>
        <v>0</v>
      </c>
      <c r="R28" s="455">
        <f>Ф.4.3.1.КВК1!R28+Ф.4.3.1.КВК2!R28</f>
        <v>0</v>
      </c>
    </row>
    <row r="29" spans="1:18" s="125" customFormat="1" ht="12.75" thickTop="1" thickBot="1" x14ac:dyDescent="0.25">
      <c r="A29" s="471" t="s">
        <v>1705</v>
      </c>
      <c r="B29" s="453">
        <v>2200</v>
      </c>
      <c r="C29" s="454" t="s">
        <v>4372</v>
      </c>
      <c r="D29" s="516" t="s">
        <v>4334</v>
      </c>
      <c r="E29" s="455">
        <f>Ф.4.3.1.КВК1!E29+Ф.4.3.1.КВК2!E29</f>
        <v>0</v>
      </c>
      <c r="F29" s="455">
        <f>Ф.4.3.1.КВК1!F29+Ф.4.3.1.КВК2!F29</f>
        <v>0</v>
      </c>
      <c r="G29" s="455">
        <f>Ф.4.3.1.КВК1!G29+Ф.4.3.1.КВК2!G29</f>
        <v>0</v>
      </c>
      <c r="H29" s="455">
        <f>Ф.4.3.1.КВК1!H29+Ф.4.3.1.КВК2!H29</f>
        <v>0</v>
      </c>
      <c r="I29" s="455">
        <f>Ф.4.3.1.КВК1!I29+Ф.4.3.1.КВК2!I29</f>
        <v>0</v>
      </c>
      <c r="J29" s="455">
        <f>Ф.4.3.1.КВК1!J29+Ф.4.3.1.КВК2!J29</f>
        <v>0</v>
      </c>
      <c r="K29" s="455">
        <f>Ф.4.3.1.КВК1!K29+Ф.4.3.1.КВК2!K29</f>
        <v>0</v>
      </c>
      <c r="L29" s="455">
        <f>Ф.4.3.1.КВК1!L29+Ф.4.3.1.КВК2!L29</f>
        <v>0</v>
      </c>
      <c r="M29" s="455">
        <f>Ф.4.3.1.КВК1!M29+Ф.4.3.1.КВК2!M29</f>
        <v>0</v>
      </c>
      <c r="N29" s="455">
        <f>Ф.4.3.1.КВК1!N29+Ф.4.3.1.КВК2!N29</f>
        <v>0</v>
      </c>
      <c r="O29" s="455">
        <f>Ф.4.3.1.КВК1!O29+Ф.4.3.1.КВК2!O29</f>
        <v>0</v>
      </c>
      <c r="P29" s="455">
        <f>Ф.4.3.1.КВК1!P29+Ф.4.3.1.КВК2!P29</f>
        <v>0</v>
      </c>
      <c r="Q29" s="455">
        <f>Ф.4.3.1.КВК1!Q29+Ф.4.3.1.КВК2!Q29</f>
        <v>0</v>
      </c>
      <c r="R29" s="455">
        <f>Ф.4.3.1.КВК1!R29+Ф.4.3.1.КВК2!R29</f>
        <v>0</v>
      </c>
    </row>
    <row r="30" spans="1:18" s="125" customFormat="1" ht="12.75" thickTop="1" thickBot="1" x14ac:dyDescent="0.25">
      <c r="A30" s="473" t="s">
        <v>1706</v>
      </c>
      <c r="B30" s="459">
        <v>2210</v>
      </c>
      <c r="C30" s="460" t="s">
        <v>4373</v>
      </c>
      <c r="D30" s="516" t="s">
        <v>4334</v>
      </c>
      <c r="E30" s="455">
        <f>Ф.4.3.1.КВК1!E30+Ф.4.3.1.КВК2!E30</f>
        <v>0</v>
      </c>
      <c r="F30" s="455">
        <f>Ф.4.3.1.КВК1!F30+Ф.4.3.1.КВК2!F30</f>
        <v>0</v>
      </c>
      <c r="G30" s="455">
        <f>Ф.4.3.1.КВК1!G30+Ф.4.3.1.КВК2!G30</f>
        <v>0</v>
      </c>
      <c r="H30" s="455">
        <f>Ф.4.3.1.КВК1!H30+Ф.4.3.1.КВК2!H30</f>
        <v>0</v>
      </c>
      <c r="I30" s="455">
        <f>Ф.4.3.1.КВК1!I30+Ф.4.3.1.КВК2!I30</f>
        <v>0</v>
      </c>
      <c r="J30" s="455">
        <f>Ф.4.3.1.КВК1!J30+Ф.4.3.1.КВК2!J30</f>
        <v>0</v>
      </c>
      <c r="K30" s="455">
        <f>Ф.4.3.1.КВК1!K30+Ф.4.3.1.КВК2!K30</f>
        <v>0</v>
      </c>
      <c r="L30" s="455">
        <f>Ф.4.3.1.КВК1!L30+Ф.4.3.1.КВК2!L30</f>
        <v>0</v>
      </c>
      <c r="M30" s="455">
        <f>Ф.4.3.1.КВК1!M30+Ф.4.3.1.КВК2!M30</f>
        <v>0</v>
      </c>
      <c r="N30" s="455">
        <f>Ф.4.3.1.КВК1!N30+Ф.4.3.1.КВК2!N30</f>
        <v>0</v>
      </c>
      <c r="O30" s="455">
        <f>Ф.4.3.1.КВК1!O30+Ф.4.3.1.КВК2!O30</f>
        <v>0</v>
      </c>
      <c r="P30" s="455">
        <f>Ф.4.3.1.КВК1!P30+Ф.4.3.1.КВК2!P30</f>
        <v>0</v>
      </c>
      <c r="Q30" s="455">
        <f>Ф.4.3.1.КВК1!Q30+Ф.4.3.1.КВК2!Q30</f>
        <v>0</v>
      </c>
      <c r="R30" s="455">
        <f>Ф.4.3.1.КВК1!R30+Ф.4.3.1.КВК2!R30</f>
        <v>0</v>
      </c>
    </row>
    <row r="31" spans="1:18" s="125" customFormat="1" ht="12.75" thickTop="1" thickBot="1" x14ac:dyDescent="0.25">
      <c r="A31" s="473" t="s">
        <v>1707</v>
      </c>
      <c r="B31" s="459">
        <v>2220</v>
      </c>
      <c r="C31" s="459">
        <v>100</v>
      </c>
      <c r="D31" s="516" t="s">
        <v>4334</v>
      </c>
      <c r="E31" s="455">
        <f>Ф.4.3.1.КВК1!E31+Ф.4.3.1.КВК2!E31</f>
        <v>0</v>
      </c>
      <c r="F31" s="455">
        <f>Ф.4.3.1.КВК1!F31+Ф.4.3.1.КВК2!F31</f>
        <v>0</v>
      </c>
      <c r="G31" s="455">
        <f>Ф.4.3.1.КВК1!G31+Ф.4.3.1.КВК2!G31</f>
        <v>0</v>
      </c>
      <c r="H31" s="455">
        <f>Ф.4.3.1.КВК1!H31+Ф.4.3.1.КВК2!H31</f>
        <v>0</v>
      </c>
      <c r="I31" s="455">
        <f>Ф.4.3.1.КВК1!I31+Ф.4.3.1.КВК2!I31</f>
        <v>0</v>
      </c>
      <c r="J31" s="455">
        <f>Ф.4.3.1.КВК1!J31+Ф.4.3.1.КВК2!J31</f>
        <v>0</v>
      </c>
      <c r="K31" s="455">
        <f>Ф.4.3.1.КВК1!K31+Ф.4.3.1.КВК2!K31</f>
        <v>0</v>
      </c>
      <c r="L31" s="455">
        <f>Ф.4.3.1.КВК1!L31+Ф.4.3.1.КВК2!L31</f>
        <v>0</v>
      </c>
      <c r="M31" s="455">
        <f>Ф.4.3.1.КВК1!M31+Ф.4.3.1.КВК2!M31</f>
        <v>0</v>
      </c>
      <c r="N31" s="455">
        <f>Ф.4.3.1.КВК1!N31+Ф.4.3.1.КВК2!N31</f>
        <v>0</v>
      </c>
      <c r="O31" s="455">
        <f>Ф.4.3.1.КВК1!O31+Ф.4.3.1.КВК2!O31</f>
        <v>0</v>
      </c>
      <c r="P31" s="455">
        <f>Ф.4.3.1.КВК1!P31+Ф.4.3.1.КВК2!P31</f>
        <v>0</v>
      </c>
      <c r="Q31" s="455">
        <f>Ф.4.3.1.КВК1!Q31+Ф.4.3.1.КВК2!Q31</f>
        <v>0</v>
      </c>
      <c r="R31" s="455">
        <f>Ф.4.3.1.КВК1!R31+Ф.4.3.1.КВК2!R31</f>
        <v>0</v>
      </c>
    </row>
    <row r="32" spans="1:18" s="125" customFormat="1" ht="12.75" thickTop="1" thickBot="1" x14ac:dyDescent="0.25">
      <c r="A32" s="473" t="s">
        <v>1708</v>
      </c>
      <c r="B32" s="459">
        <v>2230</v>
      </c>
      <c r="C32" s="459">
        <v>110</v>
      </c>
      <c r="D32" s="516" t="s">
        <v>4334</v>
      </c>
      <c r="E32" s="455">
        <f>Ф.4.3.1.КВК1!E32+Ф.4.3.1.КВК2!E32</f>
        <v>0</v>
      </c>
      <c r="F32" s="455">
        <f>Ф.4.3.1.КВК1!F32+Ф.4.3.1.КВК2!F32</f>
        <v>0</v>
      </c>
      <c r="G32" s="455">
        <f>Ф.4.3.1.КВК1!G32+Ф.4.3.1.КВК2!G32</f>
        <v>0</v>
      </c>
      <c r="H32" s="455">
        <f>Ф.4.3.1.КВК1!H32+Ф.4.3.1.КВК2!H32</f>
        <v>0</v>
      </c>
      <c r="I32" s="455">
        <f>Ф.4.3.1.КВК1!I32+Ф.4.3.1.КВК2!I32</f>
        <v>0</v>
      </c>
      <c r="J32" s="455">
        <f>Ф.4.3.1.КВК1!J32+Ф.4.3.1.КВК2!J32</f>
        <v>0</v>
      </c>
      <c r="K32" s="455">
        <f>Ф.4.3.1.КВК1!K32+Ф.4.3.1.КВК2!K32</f>
        <v>0</v>
      </c>
      <c r="L32" s="455">
        <f>Ф.4.3.1.КВК1!L32+Ф.4.3.1.КВК2!L32</f>
        <v>0</v>
      </c>
      <c r="M32" s="455">
        <f>Ф.4.3.1.КВК1!M32+Ф.4.3.1.КВК2!M32</f>
        <v>0</v>
      </c>
      <c r="N32" s="455">
        <f>Ф.4.3.1.КВК1!N32+Ф.4.3.1.КВК2!N32</f>
        <v>0</v>
      </c>
      <c r="O32" s="455">
        <f>Ф.4.3.1.КВК1!O32+Ф.4.3.1.КВК2!O32</f>
        <v>0</v>
      </c>
      <c r="P32" s="455">
        <f>Ф.4.3.1.КВК1!P32+Ф.4.3.1.КВК2!P32</f>
        <v>0</v>
      </c>
      <c r="Q32" s="455">
        <f>Ф.4.3.1.КВК1!Q32+Ф.4.3.1.КВК2!Q32</f>
        <v>0</v>
      </c>
      <c r="R32" s="455">
        <f>Ф.4.3.1.КВК1!R32+Ф.4.3.1.КВК2!R32</f>
        <v>0</v>
      </c>
    </row>
    <row r="33" spans="1:18" s="125" customFormat="1" ht="12.75" thickTop="1" thickBot="1" x14ac:dyDescent="0.25">
      <c r="A33" s="458" t="s">
        <v>1709</v>
      </c>
      <c r="B33" s="459">
        <v>2240</v>
      </c>
      <c r="C33" s="459">
        <v>120</v>
      </c>
      <c r="D33" s="516" t="s">
        <v>4334</v>
      </c>
      <c r="E33" s="455">
        <f>Ф.4.3.1.КВК1!E33+Ф.4.3.1.КВК2!E33</f>
        <v>0</v>
      </c>
      <c r="F33" s="455">
        <f>Ф.4.3.1.КВК1!F33+Ф.4.3.1.КВК2!F33</f>
        <v>0</v>
      </c>
      <c r="G33" s="455">
        <f>Ф.4.3.1.КВК1!G33+Ф.4.3.1.КВК2!G33</f>
        <v>0</v>
      </c>
      <c r="H33" s="455">
        <f>Ф.4.3.1.КВК1!H33+Ф.4.3.1.КВК2!H33</f>
        <v>0</v>
      </c>
      <c r="I33" s="455">
        <f>Ф.4.3.1.КВК1!I33+Ф.4.3.1.КВК2!I33</f>
        <v>0</v>
      </c>
      <c r="J33" s="455">
        <f>Ф.4.3.1.КВК1!J33+Ф.4.3.1.КВК2!J33</f>
        <v>0</v>
      </c>
      <c r="K33" s="455">
        <f>Ф.4.3.1.КВК1!K33+Ф.4.3.1.КВК2!K33</f>
        <v>0</v>
      </c>
      <c r="L33" s="455">
        <f>Ф.4.3.1.КВК1!L33+Ф.4.3.1.КВК2!L33</f>
        <v>0</v>
      </c>
      <c r="M33" s="455">
        <f>Ф.4.3.1.КВК1!M33+Ф.4.3.1.КВК2!M33</f>
        <v>0</v>
      </c>
      <c r="N33" s="455">
        <f>Ф.4.3.1.КВК1!N33+Ф.4.3.1.КВК2!N33</f>
        <v>0</v>
      </c>
      <c r="O33" s="455">
        <f>Ф.4.3.1.КВК1!O33+Ф.4.3.1.КВК2!O33</f>
        <v>0</v>
      </c>
      <c r="P33" s="455">
        <f>Ф.4.3.1.КВК1!P33+Ф.4.3.1.КВК2!P33</f>
        <v>0</v>
      </c>
      <c r="Q33" s="455">
        <f>Ф.4.3.1.КВК1!Q33+Ф.4.3.1.КВК2!Q33</f>
        <v>0</v>
      </c>
      <c r="R33" s="455">
        <f>Ф.4.3.1.КВК1!R33+Ф.4.3.1.КВК2!R33</f>
        <v>0</v>
      </c>
    </row>
    <row r="34" spans="1:18" s="125" customFormat="1" ht="12.75" thickTop="1" thickBot="1" x14ac:dyDescent="0.25">
      <c r="A34" s="458" t="s">
        <v>4336</v>
      </c>
      <c r="B34" s="459">
        <v>2250</v>
      </c>
      <c r="C34" s="459">
        <v>130</v>
      </c>
      <c r="D34" s="516" t="s">
        <v>4334</v>
      </c>
      <c r="E34" s="455">
        <f>Ф.4.3.1.КВК1!E34+Ф.4.3.1.КВК2!E34</f>
        <v>0</v>
      </c>
      <c r="F34" s="455">
        <f>Ф.4.3.1.КВК1!F34+Ф.4.3.1.КВК2!F34</f>
        <v>0</v>
      </c>
      <c r="G34" s="455">
        <f>Ф.4.3.1.КВК1!G34+Ф.4.3.1.КВК2!G34</f>
        <v>0</v>
      </c>
      <c r="H34" s="455">
        <f>Ф.4.3.1.КВК1!H34+Ф.4.3.1.КВК2!H34</f>
        <v>0</v>
      </c>
      <c r="I34" s="455">
        <f>Ф.4.3.1.КВК1!I34+Ф.4.3.1.КВК2!I34</f>
        <v>0</v>
      </c>
      <c r="J34" s="455">
        <f>Ф.4.3.1.КВК1!J34+Ф.4.3.1.КВК2!J34</f>
        <v>0</v>
      </c>
      <c r="K34" s="455">
        <f>Ф.4.3.1.КВК1!K34+Ф.4.3.1.КВК2!K34</f>
        <v>0</v>
      </c>
      <c r="L34" s="455">
        <f>Ф.4.3.1.КВК1!L34+Ф.4.3.1.КВК2!L34</f>
        <v>0</v>
      </c>
      <c r="M34" s="455">
        <f>Ф.4.3.1.КВК1!M34+Ф.4.3.1.КВК2!M34</f>
        <v>0</v>
      </c>
      <c r="N34" s="455">
        <f>Ф.4.3.1.КВК1!N34+Ф.4.3.1.КВК2!N34</f>
        <v>0</v>
      </c>
      <c r="O34" s="455">
        <f>Ф.4.3.1.КВК1!O34+Ф.4.3.1.КВК2!O34</f>
        <v>0</v>
      </c>
      <c r="P34" s="455">
        <f>Ф.4.3.1.КВК1!P34+Ф.4.3.1.КВК2!P34</f>
        <v>0</v>
      </c>
      <c r="Q34" s="455">
        <f>Ф.4.3.1.КВК1!Q34+Ф.4.3.1.КВК2!Q34</f>
        <v>0</v>
      </c>
      <c r="R34" s="455">
        <f>Ф.4.3.1.КВК1!R34+Ф.4.3.1.КВК2!R34</f>
        <v>0</v>
      </c>
    </row>
    <row r="35" spans="1:18" s="125" customFormat="1" ht="12.75" thickTop="1" thickBot="1" x14ac:dyDescent="0.25">
      <c r="A35" s="474" t="s">
        <v>1710</v>
      </c>
      <c r="B35" s="459">
        <v>2260</v>
      </c>
      <c r="C35" s="459">
        <v>140</v>
      </c>
      <c r="D35" s="516" t="s">
        <v>4334</v>
      </c>
      <c r="E35" s="455">
        <f>Ф.4.3.1.КВК1!E35+Ф.4.3.1.КВК2!E35</f>
        <v>0</v>
      </c>
      <c r="F35" s="455">
        <f>Ф.4.3.1.КВК1!F35+Ф.4.3.1.КВК2!F35</f>
        <v>0</v>
      </c>
      <c r="G35" s="455">
        <f>Ф.4.3.1.КВК1!G35+Ф.4.3.1.КВК2!G35</f>
        <v>0</v>
      </c>
      <c r="H35" s="455">
        <f>Ф.4.3.1.КВК1!H35+Ф.4.3.1.КВК2!H35</f>
        <v>0</v>
      </c>
      <c r="I35" s="455">
        <f>Ф.4.3.1.КВК1!I35+Ф.4.3.1.КВК2!I35</f>
        <v>0</v>
      </c>
      <c r="J35" s="455">
        <f>Ф.4.3.1.КВК1!J35+Ф.4.3.1.КВК2!J35</f>
        <v>0</v>
      </c>
      <c r="K35" s="455">
        <f>Ф.4.3.1.КВК1!K35+Ф.4.3.1.КВК2!K35</f>
        <v>0</v>
      </c>
      <c r="L35" s="455">
        <f>Ф.4.3.1.КВК1!L35+Ф.4.3.1.КВК2!L35</f>
        <v>0</v>
      </c>
      <c r="M35" s="455">
        <f>Ф.4.3.1.КВК1!M35+Ф.4.3.1.КВК2!M35</f>
        <v>0</v>
      </c>
      <c r="N35" s="455">
        <f>Ф.4.3.1.КВК1!N35+Ф.4.3.1.КВК2!N35</f>
        <v>0</v>
      </c>
      <c r="O35" s="455">
        <f>Ф.4.3.1.КВК1!O35+Ф.4.3.1.КВК2!O35</f>
        <v>0</v>
      </c>
      <c r="P35" s="455">
        <f>Ф.4.3.1.КВК1!P35+Ф.4.3.1.КВК2!P35</f>
        <v>0</v>
      </c>
      <c r="Q35" s="455">
        <f>Ф.4.3.1.КВК1!Q35+Ф.4.3.1.КВК2!Q35</f>
        <v>0</v>
      </c>
      <c r="R35" s="455">
        <f>Ф.4.3.1.КВК1!R35+Ф.4.3.1.КВК2!R35</f>
        <v>0</v>
      </c>
    </row>
    <row r="36" spans="1:18" s="125" customFormat="1" ht="12.75" thickTop="1" thickBot="1" x14ac:dyDescent="0.25">
      <c r="A36" s="470" t="s">
        <v>4337</v>
      </c>
      <c r="B36" s="459">
        <v>2270</v>
      </c>
      <c r="C36" s="459">
        <v>150</v>
      </c>
      <c r="D36" s="516" t="s">
        <v>4334</v>
      </c>
      <c r="E36" s="455">
        <f>Ф.4.3.1.КВК1!E36+Ф.4.3.1.КВК2!E36</f>
        <v>0</v>
      </c>
      <c r="F36" s="455">
        <f>Ф.4.3.1.КВК1!F36+Ф.4.3.1.КВК2!F36</f>
        <v>0</v>
      </c>
      <c r="G36" s="455">
        <f>Ф.4.3.1.КВК1!G36+Ф.4.3.1.КВК2!G36</f>
        <v>0</v>
      </c>
      <c r="H36" s="455">
        <f>Ф.4.3.1.КВК1!H36+Ф.4.3.1.КВК2!H36</f>
        <v>0</v>
      </c>
      <c r="I36" s="455">
        <f>Ф.4.3.1.КВК1!I36+Ф.4.3.1.КВК2!I36</f>
        <v>0</v>
      </c>
      <c r="J36" s="455">
        <f>Ф.4.3.1.КВК1!J36+Ф.4.3.1.КВК2!J36</f>
        <v>0</v>
      </c>
      <c r="K36" s="455">
        <f>Ф.4.3.1.КВК1!K36+Ф.4.3.1.КВК2!K36</f>
        <v>0</v>
      </c>
      <c r="L36" s="455">
        <f>Ф.4.3.1.КВК1!L36+Ф.4.3.1.КВК2!L36</f>
        <v>0</v>
      </c>
      <c r="M36" s="455">
        <f>Ф.4.3.1.КВК1!M36+Ф.4.3.1.КВК2!M36</f>
        <v>0</v>
      </c>
      <c r="N36" s="455">
        <f>Ф.4.3.1.КВК1!N36+Ф.4.3.1.КВК2!N36</f>
        <v>0</v>
      </c>
      <c r="O36" s="455">
        <f>Ф.4.3.1.КВК1!O36+Ф.4.3.1.КВК2!O36</f>
        <v>0</v>
      </c>
      <c r="P36" s="455">
        <f>Ф.4.3.1.КВК1!P36+Ф.4.3.1.КВК2!P36</f>
        <v>0</v>
      </c>
      <c r="Q36" s="455">
        <f>Ф.4.3.1.КВК1!Q36+Ф.4.3.1.КВК2!Q36</f>
        <v>0</v>
      </c>
      <c r="R36" s="455">
        <f>Ф.4.3.1.КВК1!R36+Ф.4.3.1.КВК2!R36</f>
        <v>0</v>
      </c>
    </row>
    <row r="37" spans="1:18" s="125" customFormat="1" ht="12.75" thickTop="1" thickBot="1" x14ac:dyDescent="0.25">
      <c r="A37" s="464" t="s">
        <v>4338</v>
      </c>
      <c r="B37" s="465">
        <v>2271</v>
      </c>
      <c r="C37" s="465">
        <v>160</v>
      </c>
      <c r="D37" s="516" t="s">
        <v>4334</v>
      </c>
      <c r="E37" s="455">
        <f>Ф.4.3.1.КВК1!E37+Ф.4.3.1.КВК2!E37</f>
        <v>0</v>
      </c>
      <c r="F37" s="455">
        <f>Ф.4.3.1.КВК1!F37+Ф.4.3.1.КВК2!F37</f>
        <v>0</v>
      </c>
      <c r="G37" s="455">
        <f>Ф.4.3.1.КВК1!G37+Ф.4.3.1.КВК2!G37</f>
        <v>0</v>
      </c>
      <c r="H37" s="455">
        <f>Ф.4.3.1.КВК1!H37+Ф.4.3.1.КВК2!H37</f>
        <v>0</v>
      </c>
      <c r="I37" s="455">
        <f>Ф.4.3.1.КВК1!I37+Ф.4.3.1.КВК2!I37</f>
        <v>0</v>
      </c>
      <c r="J37" s="455">
        <f>Ф.4.3.1.КВК1!J37+Ф.4.3.1.КВК2!J37</f>
        <v>0</v>
      </c>
      <c r="K37" s="455">
        <f>Ф.4.3.1.КВК1!K37+Ф.4.3.1.КВК2!K37</f>
        <v>0</v>
      </c>
      <c r="L37" s="455">
        <f>Ф.4.3.1.КВК1!L37+Ф.4.3.1.КВК2!L37</f>
        <v>0</v>
      </c>
      <c r="M37" s="455">
        <f>Ф.4.3.1.КВК1!M37+Ф.4.3.1.КВК2!M37</f>
        <v>0</v>
      </c>
      <c r="N37" s="455">
        <f>Ф.4.3.1.КВК1!N37+Ф.4.3.1.КВК2!N37</f>
        <v>0</v>
      </c>
      <c r="O37" s="455">
        <f>Ф.4.3.1.КВК1!O37+Ф.4.3.1.КВК2!O37</f>
        <v>0</v>
      </c>
      <c r="P37" s="455">
        <f>Ф.4.3.1.КВК1!P37+Ф.4.3.1.КВК2!P37</f>
        <v>0</v>
      </c>
      <c r="Q37" s="455">
        <f>Ф.4.3.1.КВК1!Q37+Ф.4.3.1.КВК2!Q37</f>
        <v>0</v>
      </c>
      <c r="R37" s="455">
        <f>Ф.4.3.1.КВК1!R37+Ф.4.3.1.КВК2!R37</f>
        <v>0</v>
      </c>
    </row>
    <row r="38" spans="1:18" s="125" customFormat="1" ht="12.75" thickTop="1" thickBot="1" x14ac:dyDescent="0.25">
      <c r="A38" s="464" t="s">
        <v>1711</v>
      </c>
      <c r="B38" s="465">
        <v>2272</v>
      </c>
      <c r="C38" s="465">
        <v>170</v>
      </c>
      <c r="D38" s="516" t="s">
        <v>4334</v>
      </c>
      <c r="E38" s="455">
        <f>Ф.4.3.1.КВК1!E38+Ф.4.3.1.КВК2!E38</f>
        <v>0</v>
      </c>
      <c r="F38" s="455">
        <f>Ф.4.3.1.КВК1!F38+Ф.4.3.1.КВК2!F38</f>
        <v>0</v>
      </c>
      <c r="G38" s="455">
        <f>Ф.4.3.1.КВК1!G38+Ф.4.3.1.КВК2!G38</f>
        <v>0</v>
      </c>
      <c r="H38" s="455">
        <f>Ф.4.3.1.КВК1!H38+Ф.4.3.1.КВК2!H38</f>
        <v>0</v>
      </c>
      <c r="I38" s="455">
        <f>Ф.4.3.1.КВК1!I38+Ф.4.3.1.КВК2!I38</f>
        <v>0</v>
      </c>
      <c r="J38" s="455">
        <f>Ф.4.3.1.КВК1!J38+Ф.4.3.1.КВК2!J38</f>
        <v>0</v>
      </c>
      <c r="K38" s="455">
        <f>Ф.4.3.1.КВК1!K38+Ф.4.3.1.КВК2!K38</f>
        <v>0</v>
      </c>
      <c r="L38" s="455">
        <f>Ф.4.3.1.КВК1!L38+Ф.4.3.1.КВК2!L38</f>
        <v>0</v>
      </c>
      <c r="M38" s="455">
        <f>Ф.4.3.1.КВК1!M38+Ф.4.3.1.КВК2!M38</f>
        <v>0</v>
      </c>
      <c r="N38" s="455">
        <f>Ф.4.3.1.КВК1!N38+Ф.4.3.1.КВК2!N38</f>
        <v>0</v>
      </c>
      <c r="O38" s="455">
        <f>Ф.4.3.1.КВК1!O38+Ф.4.3.1.КВК2!O38</f>
        <v>0</v>
      </c>
      <c r="P38" s="455">
        <f>Ф.4.3.1.КВК1!P38+Ф.4.3.1.КВК2!P38</f>
        <v>0</v>
      </c>
      <c r="Q38" s="455">
        <f>Ф.4.3.1.КВК1!Q38+Ф.4.3.1.КВК2!Q38</f>
        <v>0</v>
      </c>
      <c r="R38" s="455">
        <f>Ф.4.3.1.КВК1!R38+Ф.4.3.1.КВК2!R38</f>
        <v>0</v>
      </c>
    </row>
    <row r="39" spans="1:18" s="125" customFormat="1" ht="12.75" thickTop="1" thickBot="1" x14ac:dyDescent="0.25">
      <c r="A39" s="464" t="s">
        <v>4339</v>
      </c>
      <c r="B39" s="465">
        <v>2273</v>
      </c>
      <c r="C39" s="465">
        <v>180</v>
      </c>
      <c r="D39" s="516" t="s">
        <v>4334</v>
      </c>
      <c r="E39" s="455">
        <f>Ф.4.3.1.КВК1!E39+Ф.4.3.1.КВК2!E39</f>
        <v>0</v>
      </c>
      <c r="F39" s="455">
        <f>Ф.4.3.1.КВК1!F39+Ф.4.3.1.КВК2!F39</f>
        <v>0</v>
      </c>
      <c r="G39" s="455">
        <f>Ф.4.3.1.КВК1!G39+Ф.4.3.1.КВК2!G39</f>
        <v>0</v>
      </c>
      <c r="H39" s="455">
        <f>Ф.4.3.1.КВК1!H39+Ф.4.3.1.КВК2!H39</f>
        <v>0</v>
      </c>
      <c r="I39" s="455">
        <f>Ф.4.3.1.КВК1!I39+Ф.4.3.1.КВК2!I39</f>
        <v>0</v>
      </c>
      <c r="J39" s="455">
        <f>Ф.4.3.1.КВК1!J39+Ф.4.3.1.КВК2!J39</f>
        <v>0</v>
      </c>
      <c r="K39" s="455">
        <f>Ф.4.3.1.КВК1!K39+Ф.4.3.1.КВК2!K39</f>
        <v>0</v>
      </c>
      <c r="L39" s="455">
        <f>Ф.4.3.1.КВК1!L39+Ф.4.3.1.КВК2!L39</f>
        <v>0</v>
      </c>
      <c r="M39" s="455">
        <f>Ф.4.3.1.КВК1!M39+Ф.4.3.1.КВК2!M39</f>
        <v>0</v>
      </c>
      <c r="N39" s="455">
        <f>Ф.4.3.1.КВК1!N39+Ф.4.3.1.КВК2!N39</f>
        <v>0</v>
      </c>
      <c r="O39" s="455">
        <f>Ф.4.3.1.КВК1!O39+Ф.4.3.1.КВК2!O39</f>
        <v>0</v>
      </c>
      <c r="P39" s="455">
        <f>Ф.4.3.1.КВК1!P39+Ф.4.3.1.КВК2!P39</f>
        <v>0</v>
      </c>
      <c r="Q39" s="455">
        <f>Ф.4.3.1.КВК1!Q39+Ф.4.3.1.КВК2!Q39</f>
        <v>0</v>
      </c>
      <c r="R39" s="455">
        <f>Ф.4.3.1.КВК1!R39+Ф.4.3.1.КВК2!R39</f>
        <v>0</v>
      </c>
    </row>
    <row r="40" spans="1:18" s="125" customFormat="1" ht="12.75" thickTop="1" thickBot="1" x14ac:dyDescent="0.25">
      <c r="A40" s="464" t="s">
        <v>4340</v>
      </c>
      <c r="B40" s="465">
        <v>2274</v>
      </c>
      <c r="C40" s="465">
        <v>190</v>
      </c>
      <c r="D40" s="516" t="s">
        <v>4334</v>
      </c>
      <c r="E40" s="455">
        <f>Ф.4.3.1.КВК1!E40+Ф.4.3.1.КВК2!E40</f>
        <v>0</v>
      </c>
      <c r="F40" s="455">
        <f>Ф.4.3.1.КВК1!F40+Ф.4.3.1.КВК2!F40</f>
        <v>0</v>
      </c>
      <c r="G40" s="455">
        <f>Ф.4.3.1.КВК1!G40+Ф.4.3.1.КВК2!G40</f>
        <v>0</v>
      </c>
      <c r="H40" s="455">
        <f>Ф.4.3.1.КВК1!H40+Ф.4.3.1.КВК2!H40</f>
        <v>0</v>
      </c>
      <c r="I40" s="455">
        <f>Ф.4.3.1.КВК1!I40+Ф.4.3.1.КВК2!I40</f>
        <v>0</v>
      </c>
      <c r="J40" s="455">
        <f>Ф.4.3.1.КВК1!J40+Ф.4.3.1.КВК2!J40</f>
        <v>0</v>
      </c>
      <c r="K40" s="455">
        <f>Ф.4.3.1.КВК1!K40+Ф.4.3.1.КВК2!K40</f>
        <v>0</v>
      </c>
      <c r="L40" s="455">
        <f>Ф.4.3.1.КВК1!L40+Ф.4.3.1.КВК2!L40</f>
        <v>0</v>
      </c>
      <c r="M40" s="455">
        <f>Ф.4.3.1.КВК1!M40+Ф.4.3.1.КВК2!M40</f>
        <v>0</v>
      </c>
      <c r="N40" s="455">
        <f>Ф.4.3.1.КВК1!N40+Ф.4.3.1.КВК2!N40</f>
        <v>0</v>
      </c>
      <c r="O40" s="455">
        <f>Ф.4.3.1.КВК1!O40+Ф.4.3.1.КВК2!O40</f>
        <v>0</v>
      </c>
      <c r="P40" s="455">
        <f>Ф.4.3.1.КВК1!P40+Ф.4.3.1.КВК2!P40</f>
        <v>0</v>
      </c>
      <c r="Q40" s="455">
        <f>Ф.4.3.1.КВК1!Q40+Ф.4.3.1.КВК2!Q40</f>
        <v>0</v>
      </c>
      <c r="R40" s="455">
        <f>Ф.4.3.1.КВК1!R40+Ф.4.3.1.КВК2!R40</f>
        <v>0</v>
      </c>
    </row>
    <row r="41" spans="1:18" s="125" customFormat="1" ht="12.75" thickTop="1" thickBot="1" x14ac:dyDescent="0.25">
      <c r="A41" s="464" t="s">
        <v>4341</v>
      </c>
      <c r="B41" s="465">
        <v>2275</v>
      </c>
      <c r="C41" s="465">
        <v>200</v>
      </c>
      <c r="D41" s="516" t="s">
        <v>4334</v>
      </c>
      <c r="E41" s="455">
        <f>Ф.4.3.1.КВК1!E41+Ф.4.3.1.КВК2!E41</f>
        <v>0</v>
      </c>
      <c r="F41" s="455">
        <f>Ф.4.3.1.КВК1!F41+Ф.4.3.1.КВК2!F41</f>
        <v>0</v>
      </c>
      <c r="G41" s="455">
        <f>Ф.4.3.1.КВК1!G41+Ф.4.3.1.КВК2!G41</f>
        <v>0</v>
      </c>
      <c r="H41" s="455">
        <f>Ф.4.3.1.КВК1!H41+Ф.4.3.1.КВК2!H41</f>
        <v>0</v>
      </c>
      <c r="I41" s="455">
        <f>Ф.4.3.1.КВК1!I41+Ф.4.3.1.КВК2!I41</f>
        <v>0</v>
      </c>
      <c r="J41" s="455">
        <f>Ф.4.3.1.КВК1!J41+Ф.4.3.1.КВК2!J41</f>
        <v>0</v>
      </c>
      <c r="K41" s="455">
        <f>Ф.4.3.1.КВК1!K41+Ф.4.3.1.КВК2!K41</f>
        <v>0</v>
      </c>
      <c r="L41" s="455">
        <f>Ф.4.3.1.КВК1!L41+Ф.4.3.1.КВК2!L41</f>
        <v>0</v>
      </c>
      <c r="M41" s="455">
        <f>Ф.4.3.1.КВК1!M41+Ф.4.3.1.КВК2!M41</f>
        <v>0</v>
      </c>
      <c r="N41" s="455">
        <f>Ф.4.3.1.КВК1!N41+Ф.4.3.1.КВК2!N41</f>
        <v>0</v>
      </c>
      <c r="O41" s="455">
        <f>Ф.4.3.1.КВК1!O41+Ф.4.3.1.КВК2!O41</f>
        <v>0</v>
      </c>
      <c r="P41" s="455">
        <f>Ф.4.3.1.КВК1!P41+Ф.4.3.1.КВК2!P41</f>
        <v>0</v>
      </c>
      <c r="Q41" s="455">
        <f>Ф.4.3.1.КВК1!Q41+Ф.4.3.1.КВК2!Q41</f>
        <v>0</v>
      </c>
      <c r="R41" s="455">
        <f>Ф.4.3.1.КВК1!R41+Ф.4.3.1.КВК2!R41</f>
        <v>0</v>
      </c>
    </row>
    <row r="42" spans="1:18" s="125" customFormat="1" ht="24" thickTop="1" thickBot="1" x14ac:dyDescent="0.25">
      <c r="A42" s="474" t="s">
        <v>1712</v>
      </c>
      <c r="B42" s="459">
        <v>2280</v>
      </c>
      <c r="C42" s="459">
        <v>210</v>
      </c>
      <c r="D42" s="516" t="s">
        <v>4334</v>
      </c>
      <c r="E42" s="455">
        <f>Ф.4.3.1.КВК1!E42+Ф.4.3.1.КВК2!E42</f>
        <v>0</v>
      </c>
      <c r="F42" s="455">
        <f>Ф.4.3.1.КВК1!F42+Ф.4.3.1.КВК2!F42</f>
        <v>0</v>
      </c>
      <c r="G42" s="455">
        <f>Ф.4.3.1.КВК1!G42+Ф.4.3.1.КВК2!G42</f>
        <v>0</v>
      </c>
      <c r="H42" s="455">
        <f>Ф.4.3.1.КВК1!H42+Ф.4.3.1.КВК2!H42</f>
        <v>0</v>
      </c>
      <c r="I42" s="455">
        <f>Ф.4.3.1.КВК1!I42+Ф.4.3.1.КВК2!I42</f>
        <v>0</v>
      </c>
      <c r="J42" s="455">
        <f>Ф.4.3.1.КВК1!J42+Ф.4.3.1.КВК2!J42</f>
        <v>0</v>
      </c>
      <c r="K42" s="455">
        <f>Ф.4.3.1.КВК1!K42+Ф.4.3.1.КВК2!K42</f>
        <v>0</v>
      </c>
      <c r="L42" s="455">
        <f>Ф.4.3.1.КВК1!L42+Ф.4.3.1.КВК2!L42</f>
        <v>0</v>
      </c>
      <c r="M42" s="455">
        <f>Ф.4.3.1.КВК1!M42+Ф.4.3.1.КВК2!M42</f>
        <v>0</v>
      </c>
      <c r="N42" s="455">
        <f>Ф.4.3.1.КВК1!N42+Ф.4.3.1.КВК2!N42</f>
        <v>0</v>
      </c>
      <c r="O42" s="455">
        <f>Ф.4.3.1.КВК1!O42+Ф.4.3.1.КВК2!O42</f>
        <v>0</v>
      </c>
      <c r="P42" s="455">
        <f>Ф.4.3.1.КВК1!P42+Ф.4.3.1.КВК2!P42</f>
        <v>0</v>
      </c>
      <c r="Q42" s="455">
        <f>Ф.4.3.1.КВК1!Q42+Ф.4.3.1.КВК2!Q42</f>
        <v>0</v>
      </c>
      <c r="R42" s="455">
        <f>Ф.4.3.1.КВК1!R42+Ф.4.3.1.КВК2!R42</f>
        <v>0</v>
      </c>
    </row>
    <row r="43" spans="1:18" s="125" customFormat="1" ht="24" thickTop="1" thickBot="1" x14ac:dyDescent="0.25">
      <c r="A43" s="475" t="s">
        <v>1713</v>
      </c>
      <c r="B43" s="456">
        <v>2281</v>
      </c>
      <c r="C43" s="456">
        <v>220</v>
      </c>
      <c r="D43" s="516" t="s">
        <v>4334</v>
      </c>
      <c r="E43" s="455">
        <f>Ф.4.3.1.КВК1!E43+Ф.4.3.1.КВК2!E43</f>
        <v>0</v>
      </c>
      <c r="F43" s="455">
        <f>Ф.4.3.1.КВК1!F43+Ф.4.3.1.КВК2!F43</f>
        <v>0</v>
      </c>
      <c r="G43" s="455">
        <f>Ф.4.3.1.КВК1!G43+Ф.4.3.1.КВК2!G43</f>
        <v>0</v>
      </c>
      <c r="H43" s="455">
        <f>Ф.4.3.1.КВК1!H43+Ф.4.3.1.КВК2!H43</f>
        <v>0</v>
      </c>
      <c r="I43" s="455">
        <f>Ф.4.3.1.КВК1!I43+Ф.4.3.1.КВК2!I43</f>
        <v>0</v>
      </c>
      <c r="J43" s="455">
        <f>Ф.4.3.1.КВК1!J43+Ф.4.3.1.КВК2!J43</f>
        <v>0</v>
      </c>
      <c r="K43" s="455">
        <f>Ф.4.3.1.КВК1!K43+Ф.4.3.1.КВК2!K43</f>
        <v>0</v>
      </c>
      <c r="L43" s="455">
        <f>Ф.4.3.1.КВК1!L43+Ф.4.3.1.КВК2!L43</f>
        <v>0</v>
      </c>
      <c r="M43" s="455">
        <f>Ф.4.3.1.КВК1!M43+Ф.4.3.1.КВК2!M43</f>
        <v>0</v>
      </c>
      <c r="N43" s="455">
        <f>Ф.4.3.1.КВК1!N43+Ф.4.3.1.КВК2!N43</f>
        <v>0</v>
      </c>
      <c r="O43" s="455">
        <f>Ф.4.3.1.КВК1!O43+Ф.4.3.1.КВК2!O43</f>
        <v>0</v>
      </c>
      <c r="P43" s="455">
        <f>Ф.4.3.1.КВК1!P43+Ф.4.3.1.КВК2!P43</f>
        <v>0</v>
      </c>
      <c r="Q43" s="455">
        <f>Ф.4.3.1.КВК1!Q43+Ф.4.3.1.КВК2!Q43</f>
        <v>0</v>
      </c>
      <c r="R43" s="455">
        <f>Ф.4.3.1.КВК1!R43+Ф.4.3.1.КВК2!R43</f>
        <v>0</v>
      </c>
    </row>
    <row r="44" spans="1:18" s="125" customFormat="1" ht="24" thickTop="1" thickBot="1" x14ac:dyDescent="0.25">
      <c r="A44" s="476" t="s">
        <v>1714</v>
      </c>
      <c r="B44" s="456">
        <v>2282</v>
      </c>
      <c r="C44" s="456">
        <v>230</v>
      </c>
      <c r="D44" s="516" t="s">
        <v>4334</v>
      </c>
      <c r="E44" s="455">
        <f>Ф.4.3.1.КВК1!E44+Ф.4.3.1.КВК2!E44</f>
        <v>0</v>
      </c>
      <c r="F44" s="455">
        <f>Ф.4.3.1.КВК1!F44+Ф.4.3.1.КВК2!F44</f>
        <v>0</v>
      </c>
      <c r="G44" s="455">
        <f>Ф.4.3.1.КВК1!G44+Ф.4.3.1.КВК2!G44</f>
        <v>0</v>
      </c>
      <c r="H44" s="455">
        <f>Ф.4.3.1.КВК1!H44+Ф.4.3.1.КВК2!H44</f>
        <v>0</v>
      </c>
      <c r="I44" s="455">
        <f>Ф.4.3.1.КВК1!I44+Ф.4.3.1.КВК2!I44</f>
        <v>0</v>
      </c>
      <c r="J44" s="455">
        <f>Ф.4.3.1.КВК1!J44+Ф.4.3.1.КВК2!J44</f>
        <v>0</v>
      </c>
      <c r="K44" s="455">
        <f>Ф.4.3.1.КВК1!K44+Ф.4.3.1.КВК2!K44</f>
        <v>0</v>
      </c>
      <c r="L44" s="455">
        <f>Ф.4.3.1.КВК1!L44+Ф.4.3.1.КВК2!L44</f>
        <v>0</v>
      </c>
      <c r="M44" s="455">
        <f>Ф.4.3.1.КВК1!M44+Ф.4.3.1.КВК2!M44</f>
        <v>0</v>
      </c>
      <c r="N44" s="455">
        <f>Ф.4.3.1.КВК1!N44+Ф.4.3.1.КВК2!N44</f>
        <v>0</v>
      </c>
      <c r="O44" s="455">
        <f>Ф.4.3.1.КВК1!O44+Ф.4.3.1.КВК2!O44</f>
        <v>0</v>
      </c>
      <c r="P44" s="455">
        <f>Ф.4.3.1.КВК1!P44+Ф.4.3.1.КВК2!P44</f>
        <v>0</v>
      </c>
      <c r="Q44" s="455">
        <f>Ф.4.3.1.КВК1!Q44+Ф.4.3.1.КВК2!Q44</f>
        <v>0</v>
      </c>
      <c r="R44" s="455">
        <f>Ф.4.3.1.КВК1!R44+Ф.4.3.1.КВК2!R44</f>
        <v>0</v>
      </c>
    </row>
    <row r="45" spans="1:18" s="125" customFormat="1" ht="12.75" thickTop="1" thickBot="1" x14ac:dyDescent="0.25">
      <c r="A45" s="457" t="s">
        <v>1715</v>
      </c>
      <c r="B45" s="477">
        <v>2400</v>
      </c>
      <c r="C45" s="477">
        <v>240</v>
      </c>
      <c r="D45" s="516" t="s">
        <v>4334</v>
      </c>
      <c r="E45" s="455">
        <f>Ф.4.3.1.КВК1!E45+Ф.4.3.1.КВК2!E45</f>
        <v>0</v>
      </c>
      <c r="F45" s="455">
        <f>Ф.4.3.1.КВК1!F45+Ф.4.3.1.КВК2!F45</f>
        <v>0</v>
      </c>
      <c r="G45" s="455">
        <f>Ф.4.3.1.КВК1!G45+Ф.4.3.1.КВК2!G45</f>
        <v>0</v>
      </c>
      <c r="H45" s="455">
        <f>Ф.4.3.1.КВК1!H45+Ф.4.3.1.КВК2!H45</f>
        <v>0</v>
      </c>
      <c r="I45" s="455">
        <f>Ф.4.3.1.КВК1!I45+Ф.4.3.1.КВК2!I45</f>
        <v>0</v>
      </c>
      <c r="J45" s="455">
        <f>Ф.4.3.1.КВК1!J45+Ф.4.3.1.КВК2!J45</f>
        <v>0</v>
      </c>
      <c r="K45" s="455">
        <f>Ф.4.3.1.КВК1!K45+Ф.4.3.1.КВК2!K45</f>
        <v>0</v>
      </c>
      <c r="L45" s="455">
        <f>Ф.4.3.1.КВК1!L45+Ф.4.3.1.КВК2!L45</f>
        <v>0</v>
      </c>
      <c r="M45" s="455">
        <f>Ф.4.3.1.КВК1!M45+Ф.4.3.1.КВК2!M45</f>
        <v>0</v>
      </c>
      <c r="N45" s="455">
        <f>Ф.4.3.1.КВК1!N45+Ф.4.3.1.КВК2!N45</f>
        <v>0</v>
      </c>
      <c r="O45" s="455">
        <f>Ф.4.3.1.КВК1!O45+Ф.4.3.1.КВК2!O45</f>
        <v>0</v>
      </c>
      <c r="P45" s="455">
        <f>Ф.4.3.1.КВК1!P45+Ф.4.3.1.КВК2!P45</f>
        <v>0</v>
      </c>
      <c r="Q45" s="455">
        <f>Ф.4.3.1.КВК1!Q45+Ф.4.3.1.КВК2!Q45</f>
        <v>0</v>
      </c>
      <c r="R45" s="455">
        <f>Ф.4.3.1.КВК1!R45+Ф.4.3.1.КВК2!R45</f>
        <v>0</v>
      </c>
    </row>
    <row r="46" spans="1:18" s="125" customFormat="1" ht="12.75" thickTop="1" thickBot="1" x14ac:dyDescent="0.25">
      <c r="A46" s="478" t="s">
        <v>1716</v>
      </c>
      <c r="B46" s="479">
        <v>2410</v>
      </c>
      <c r="C46" s="479">
        <v>250</v>
      </c>
      <c r="D46" s="516" t="s">
        <v>4334</v>
      </c>
      <c r="E46" s="455">
        <f>Ф.4.3.1.КВК1!E46+Ф.4.3.1.КВК2!E46</f>
        <v>0</v>
      </c>
      <c r="F46" s="455">
        <f>Ф.4.3.1.КВК1!F46+Ф.4.3.1.КВК2!F46</f>
        <v>0</v>
      </c>
      <c r="G46" s="455">
        <f>Ф.4.3.1.КВК1!G46+Ф.4.3.1.КВК2!G46</f>
        <v>0</v>
      </c>
      <c r="H46" s="455">
        <f>Ф.4.3.1.КВК1!H46+Ф.4.3.1.КВК2!H46</f>
        <v>0</v>
      </c>
      <c r="I46" s="455">
        <f>Ф.4.3.1.КВК1!I46+Ф.4.3.1.КВК2!I46</f>
        <v>0</v>
      </c>
      <c r="J46" s="455">
        <f>Ф.4.3.1.КВК1!J46+Ф.4.3.1.КВК2!J46</f>
        <v>0</v>
      </c>
      <c r="K46" s="455">
        <f>Ф.4.3.1.КВК1!K46+Ф.4.3.1.КВК2!K46</f>
        <v>0</v>
      </c>
      <c r="L46" s="455">
        <f>Ф.4.3.1.КВК1!L46+Ф.4.3.1.КВК2!L46</f>
        <v>0</v>
      </c>
      <c r="M46" s="455">
        <f>Ф.4.3.1.КВК1!M46+Ф.4.3.1.КВК2!M46</f>
        <v>0</v>
      </c>
      <c r="N46" s="455">
        <f>Ф.4.3.1.КВК1!N46+Ф.4.3.1.КВК2!N46</f>
        <v>0</v>
      </c>
      <c r="O46" s="455">
        <f>Ф.4.3.1.КВК1!O46+Ф.4.3.1.КВК2!O46</f>
        <v>0</v>
      </c>
      <c r="P46" s="455">
        <f>Ф.4.3.1.КВК1!P46+Ф.4.3.1.КВК2!P46</f>
        <v>0</v>
      </c>
      <c r="Q46" s="455">
        <f>Ф.4.3.1.КВК1!Q46+Ф.4.3.1.КВК2!Q46</f>
        <v>0</v>
      </c>
      <c r="R46" s="455">
        <f>Ф.4.3.1.КВК1!R46+Ф.4.3.1.КВК2!R46</f>
        <v>0</v>
      </c>
    </row>
    <row r="47" spans="1:18" s="125" customFormat="1" ht="12.75" thickTop="1" thickBot="1" x14ac:dyDescent="0.25">
      <c r="A47" s="478" t="s">
        <v>1717</v>
      </c>
      <c r="B47" s="479">
        <v>2420</v>
      </c>
      <c r="C47" s="479">
        <v>260</v>
      </c>
      <c r="D47" s="516" t="s">
        <v>4334</v>
      </c>
      <c r="E47" s="455">
        <f>Ф.4.3.1.КВК1!E47+Ф.4.3.1.КВК2!E47</f>
        <v>0</v>
      </c>
      <c r="F47" s="455">
        <f>Ф.4.3.1.КВК1!F47+Ф.4.3.1.КВК2!F47</f>
        <v>0</v>
      </c>
      <c r="G47" s="455">
        <f>Ф.4.3.1.КВК1!G47+Ф.4.3.1.КВК2!G47</f>
        <v>0</v>
      </c>
      <c r="H47" s="455">
        <f>Ф.4.3.1.КВК1!H47+Ф.4.3.1.КВК2!H47</f>
        <v>0</v>
      </c>
      <c r="I47" s="455">
        <f>Ф.4.3.1.КВК1!I47+Ф.4.3.1.КВК2!I47</f>
        <v>0</v>
      </c>
      <c r="J47" s="455">
        <f>Ф.4.3.1.КВК1!J47+Ф.4.3.1.КВК2!J47</f>
        <v>0</v>
      </c>
      <c r="K47" s="455">
        <f>Ф.4.3.1.КВК1!K47+Ф.4.3.1.КВК2!K47</f>
        <v>0</v>
      </c>
      <c r="L47" s="455">
        <f>Ф.4.3.1.КВК1!L47+Ф.4.3.1.КВК2!L47</f>
        <v>0</v>
      </c>
      <c r="M47" s="455">
        <f>Ф.4.3.1.КВК1!M47+Ф.4.3.1.КВК2!M47</f>
        <v>0</v>
      </c>
      <c r="N47" s="455">
        <f>Ф.4.3.1.КВК1!N47+Ф.4.3.1.КВК2!N47</f>
        <v>0</v>
      </c>
      <c r="O47" s="455">
        <f>Ф.4.3.1.КВК1!O47+Ф.4.3.1.КВК2!O47</f>
        <v>0</v>
      </c>
      <c r="P47" s="455">
        <f>Ф.4.3.1.КВК1!P47+Ф.4.3.1.КВК2!P47</f>
        <v>0</v>
      </c>
      <c r="Q47" s="455">
        <f>Ф.4.3.1.КВК1!Q47+Ф.4.3.1.КВК2!Q47</f>
        <v>0</v>
      </c>
      <c r="R47" s="455">
        <f>Ф.4.3.1.КВК1!R47+Ф.4.3.1.КВК2!R47</f>
        <v>0</v>
      </c>
    </row>
    <row r="48" spans="1:18" s="125" customFormat="1" ht="12.75" thickTop="1" thickBot="1" x14ac:dyDescent="0.25">
      <c r="A48" s="480" t="s">
        <v>1718</v>
      </c>
      <c r="B48" s="477">
        <v>2600</v>
      </c>
      <c r="C48" s="477">
        <v>270</v>
      </c>
      <c r="D48" s="516" t="s">
        <v>4334</v>
      </c>
      <c r="E48" s="455">
        <f>Ф.4.3.1.КВК1!E48+Ф.4.3.1.КВК2!E48</f>
        <v>0</v>
      </c>
      <c r="F48" s="455">
        <f>Ф.4.3.1.КВК1!F48+Ф.4.3.1.КВК2!F48</f>
        <v>0</v>
      </c>
      <c r="G48" s="455">
        <f>Ф.4.3.1.КВК1!G48+Ф.4.3.1.КВК2!G48</f>
        <v>0</v>
      </c>
      <c r="H48" s="455">
        <f>Ф.4.3.1.КВК1!H48+Ф.4.3.1.КВК2!H48</f>
        <v>0</v>
      </c>
      <c r="I48" s="455">
        <f>Ф.4.3.1.КВК1!I48+Ф.4.3.1.КВК2!I48</f>
        <v>0</v>
      </c>
      <c r="J48" s="455">
        <f>Ф.4.3.1.КВК1!J48+Ф.4.3.1.КВК2!J48</f>
        <v>0</v>
      </c>
      <c r="K48" s="455">
        <f>Ф.4.3.1.КВК1!K48+Ф.4.3.1.КВК2!K48</f>
        <v>0</v>
      </c>
      <c r="L48" s="455">
        <f>Ф.4.3.1.КВК1!L48+Ф.4.3.1.КВК2!L48</f>
        <v>0</v>
      </c>
      <c r="M48" s="455">
        <f>Ф.4.3.1.КВК1!M48+Ф.4.3.1.КВК2!M48</f>
        <v>0</v>
      </c>
      <c r="N48" s="455">
        <f>Ф.4.3.1.КВК1!N48+Ф.4.3.1.КВК2!N48</f>
        <v>0</v>
      </c>
      <c r="O48" s="455">
        <f>Ф.4.3.1.КВК1!O48+Ф.4.3.1.КВК2!O48</f>
        <v>0</v>
      </c>
      <c r="P48" s="455">
        <f>Ф.4.3.1.КВК1!P48+Ф.4.3.1.КВК2!P48</f>
        <v>0</v>
      </c>
      <c r="Q48" s="455">
        <f>Ф.4.3.1.КВК1!Q48+Ф.4.3.1.КВК2!Q48</f>
        <v>0</v>
      </c>
      <c r="R48" s="455">
        <f>Ф.4.3.1.КВК1!R48+Ф.4.3.1.КВК2!R48</f>
        <v>0</v>
      </c>
    </row>
    <row r="49" spans="1:18" s="125" customFormat="1" ht="13.5" customHeight="1" thickTop="1" thickBot="1" x14ac:dyDescent="0.25">
      <c r="A49" s="470" t="s">
        <v>4342</v>
      </c>
      <c r="B49" s="479">
        <v>2610</v>
      </c>
      <c r="C49" s="479">
        <v>280</v>
      </c>
      <c r="D49" s="516" t="s">
        <v>4334</v>
      </c>
      <c r="E49" s="455">
        <f>Ф.4.3.1.КВК1!E49+Ф.4.3.1.КВК2!E49</f>
        <v>0</v>
      </c>
      <c r="F49" s="455">
        <f>Ф.4.3.1.КВК1!F49+Ф.4.3.1.КВК2!F49</f>
        <v>0</v>
      </c>
      <c r="G49" s="455">
        <f>Ф.4.3.1.КВК1!G49+Ф.4.3.1.КВК2!G49</f>
        <v>0</v>
      </c>
      <c r="H49" s="455">
        <f>Ф.4.3.1.КВК1!H49+Ф.4.3.1.КВК2!H49</f>
        <v>0</v>
      </c>
      <c r="I49" s="455">
        <f>Ф.4.3.1.КВК1!I49+Ф.4.3.1.КВК2!I49</f>
        <v>0</v>
      </c>
      <c r="J49" s="455">
        <f>Ф.4.3.1.КВК1!J49+Ф.4.3.1.КВК2!J49</f>
        <v>0</v>
      </c>
      <c r="K49" s="455">
        <f>Ф.4.3.1.КВК1!K49+Ф.4.3.1.КВК2!K49</f>
        <v>0</v>
      </c>
      <c r="L49" s="455">
        <f>Ф.4.3.1.КВК1!L49+Ф.4.3.1.КВК2!L49</f>
        <v>0</v>
      </c>
      <c r="M49" s="455">
        <f>Ф.4.3.1.КВК1!M49+Ф.4.3.1.КВК2!M49</f>
        <v>0</v>
      </c>
      <c r="N49" s="455">
        <f>Ф.4.3.1.КВК1!N49+Ф.4.3.1.КВК2!N49</f>
        <v>0</v>
      </c>
      <c r="O49" s="455">
        <f>Ф.4.3.1.КВК1!O49+Ф.4.3.1.КВК2!O49</f>
        <v>0</v>
      </c>
      <c r="P49" s="455">
        <f>Ф.4.3.1.КВК1!P49+Ф.4.3.1.КВК2!P49</f>
        <v>0</v>
      </c>
      <c r="Q49" s="455">
        <f>Ф.4.3.1.КВК1!Q49+Ф.4.3.1.КВК2!Q49</f>
        <v>0</v>
      </c>
      <c r="R49" s="455">
        <f>Ф.4.3.1.КВК1!R49+Ф.4.3.1.КВК2!R49</f>
        <v>0</v>
      </c>
    </row>
    <row r="50" spans="1:18" s="125" customFormat="1" ht="12.75" thickTop="1" thickBot="1" x14ac:dyDescent="0.25">
      <c r="A50" s="470" t="s">
        <v>4343</v>
      </c>
      <c r="B50" s="479">
        <v>2620</v>
      </c>
      <c r="C50" s="479">
        <v>290</v>
      </c>
      <c r="D50" s="516" t="s">
        <v>4334</v>
      </c>
      <c r="E50" s="455">
        <f>Ф.4.3.1.КВК1!E50+Ф.4.3.1.КВК2!E50</f>
        <v>0</v>
      </c>
      <c r="F50" s="455">
        <f>Ф.4.3.1.КВК1!F50+Ф.4.3.1.КВК2!F50</f>
        <v>0</v>
      </c>
      <c r="G50" s="455">
        <f>Ф.4.3.1.КВК1!G50+Ф.4.3.1.КВК2!G50</f>
        <v>0</v>
      </c>
      <c r="H50" s="455">
        <f>Ф.4.3.1.КВК1!H50+Ф.4.3.1.КВК2!H50</f>
        <v>0</v>
      </c>
      <c r="I50" s="455">
        <f>Ф.4.3.1.КВК1!I50+Ф.4.3.1.КВК2!I50</f>
        <v>0</v>
      </c>
      <c r="J50" s="455">
        <f>Ф.4.3.1.КВК1!J50+Ф.4.3.1.КВК2!J50</f>
        <v>0</v>
      </c>
      <c r="K50" s="455">
        <f>Ф.4.3.1.КВК1!K50+Ф.4.3.1.КВК2!K50</f>
        <v>0</v>
      </c>
      <c r="L50" s="455">
        <f>Ф.4.3.1.КВК1!L50+Ф.4.3.1.КВК2!L50</f>
        <v>0</v>
      </c>
      <c r="M50" s="455">
        <f>Ф.4.3.1.КВК1!M50+Ф.4.3.1.КВК2!M50</f>
        <v>0</v>
      </c>
      <c r="N50" s="455">
        <f>Ф.4.3.1.КВК1!N50+Ф.4.3.1.КВК2!N50</f>
        <v>0</v>
      </c>
      <c r="O50" s="455">
        <f>Ф.4.3.1.КВК1!O50+Ф.4.3.1.КВК2!O50</f>
        <v>0</v>
      </c>
      <c r="P50" s="455">
        <f>Ф.4.3.1.КВК1!P50+Ф.4.3.1.КВК2!P50</f>
        <v>0</v>
      </c>
      <c r="Q50" s="455">
        <f>Ф.4.3.1.КВК1!Q50+Ф.4.3.1.КВК2!Q50</f>
        <v>0</v>
      </c>
      <c r="R50" s="455">
        <f>Ф.4.3.1.КВК1!R50+Ф.4.3.1.КВК2!R50</f>
        <v>0</v>
      </c>
    </row>
    <row r="51" spans="1:18" s="125" customFormat="1" ht="12.75" customHeight="1" thickTop="1" thickBot="1" x14ac:dyDescent="0.25">
      <c r="A51" s="478" t="s">
        <v>1719</v>
      </c>
      <c r="B51" s="479">
        <v>2630</v>
      </c>
      <c r="C51" s="479">
        <v>300</v>
      </c>
      <c r="D51" s="516" t="s">
        <v>4334</v>
      </c>
      <c r="E51" s="455">
        <f>Ф.4.3.1.КВК1!E51+Ф.4.3.1.КВК2!E51</f>
        <v>0</v>
      </c>
      <c r="F51" s="455">
        <f>Ф.4.3.1.КВК1!F51+Ф.4.3.1.КВК2!F51</f>
        <v>0</v>
      </c>
      <c r="G51" s="455">
        <f>Ф.4.3.1.КВК1!G51+Ф.4.3.1.КВК2!G51</f>
        <v>0</v>
      </c>
      <c r="H51" s="455">
        <f>Ф.4.3.1.КВК1!H51+Ф.4.3.1.КВК2!H51</f>
        <v>0</v>
      </c>
      <c r="I51" s="455">
        <f>Ф.4.3.1.КВК1!I51+Ф.4.3.1.КВК2!I51</f>
        <v>0</v>
      </c>
      <c r="J51" s="455">
        <f>Ф.4.3.1.КВК1!J51+Ф.4.3.1.КВК2!J51</f>
        <v>0</v>
      </c>
      <c r="K51" s="455">
        <f>Ф.4.3.1.КВК1!K51+Ф.4.3.1.КВК2!K51</f>
        <v>0</v>
      </c>
      <c r="L51" s="455">
        <f>Ф.4.3.1.КВК1!L51+Ф.4.3.1.КВК2!L51</f>
        <v>0</v>
      </c>
      <c r="M51" s="455">
        <f>Ф.4.3.1.КВК1!M51+Ф.4.3.1.КВК2!M51</f>
        <v>0</v>
      </c>
      <c r="N51" s="455">
        <f>Ф.4.3.1.КВК1!N51+Ф.4.3.1.КВК2!N51</f>
        <v>0</v>
      </c>
      <c r="O51" s="455">
        <f>Ф.4.3.1.КВК1!O51+Ф.4.3.1.КВК2!O51</f>
        <v>0</v>
      </c>
      <c r="P51" s="455">
        <f>Ф.4.3.1.КВК1!P51+Ф.4.3.1.КВК2!P51</f>
        <v>0</v>
      </c>
      <c r="Q51" s="455">
        <f>Ф.4.3.1.КВК1!Q51+Ф.4.3.1.КВК2!Q51</f>
        <v>0</v>
      </c>
      <c r="R51" s="455">
        <f>Ф.4.3.1.КВК1!R51+Ф.4.3.1.КВК2!R51</f>
        <v>0</v>
      </c>
    </row>
    <row r="52" spans="1:18" s="125" customFormat="1" ht="12.75" thickTop="1" thickBot="1" x14ac:dyDescent="0.25">
      <c r="A52" s="483" t="s">
        <v>1720</v>
      </c>
      <c r="B52" s="477">
        <v>2700</v>
      </c>
      <c r="C52" s="477">
        <v>310</v>
      </c>
      <c r="D52" s="516" t="s">
        <v>4334</v>
      </c>
      <c r="E52" s="455">
        <f>Ф.4.3.1.КВК1!E52+Ф.4.3.1.КВК2!E52</f>
        <v>0</v>
      </c>
      <c r="F52" s="455">
        <f>Ф.4.3.1.КВК1!F52+Ф.4.3.1.КВК2!F52</f>
        <v>0</v>
      </c>
      <c r="G52" s="455">
        <f>Ф.4.3.1.КВК1!G52+Ф.4.3.1.КВК2!G52</f>
        <v>0</v>
      </c>
      <c r="H52" s="455">
        <f>Ф.4.3.1.КВК1!H52+Ф.4.3.1.КВК2!H52</f>
        <v>0</v>
      </c>
      <c r="I52" s="455">
        <f>Ф.4.3.1.КВК1!I52+Ф.4.3.1.КВК2!I52</f>
        <v>0</v>
      </c>
      <c r="J52" s="455">
        <f>Ф.4.3.1.КВК1!J52+Ф.4.3.1.КВК2!J52</f>
        <v>0</v>
      </c>
      <c r="K52" s="455">
        <f>Ф.4.3.1.КВК1!K52+Ф.4.3.1.КВК2!K52</f>
        <v>0</v>
      </c>
      <c r="L52" s="455">
        <f>Ф.4.3.1.КВК1!L52+Ф.4.3.1.КВК2!L52</f>
        <v>0</v>
      </c>
      <c r="M52" s="455">
        <f>Ф.4.3.1.КВК1!M52+Ф.4.3.1.КВК2!M52</f>
        <v>0</v>
      </c>
      <c r="N52" s="455">
        <f>Ф.4.3.1.КВК1!N52+Ф.4.3.1.КВК2!N52</f>
        <v>0</v>
      </c>
      <c r="O52" s="455">
        <f>Ф.4.3.1.КВК1!O52+Ф.4.3.1.КВК2!O52</f>
        <v>0</v>
      </c>
      <c r="P52" s="455">
        <f>Ф.4.3.1.КВК1!P52+Ф.4.3.1.КВК2!P52</f>
        <v>0</v>
      </c>
      <c r="Q52" s="455">
        <f>Ф.4.3.1.КВК1!Q52+Ф.4.3.1.КВК2!Q52</f>
        <v>0</v>
      </c>
      <c r="R52" s="455">
        <f>Ф.4.3.1.КВК1!R52+Ф.4.3.1.КВК2!R52</f>
        <v>0</v>
      </c>
    </row>
    <row r="53" spans="1:18" s="125" customFormat="1" ht="12.75" thickTop="1" thickBot="1" x14ac:dyDescent="0.25">
      <c r="A53" s="470" t="s">
        <v>1721</v>
      </c>
      <c r="B53" s="479">
        <v>2710</v>
      </c>
      <c r="C53" s="479">
        <v>320</v>
      </c>
      <c r="D53" s="516" t="s">
        <v>4334</v>
      </c>
      <c r="E53" s="455">
        <f>Ф.4.3.1.КВК1!E53+Ф.4.3.1.КВК2!E53</f>
        <v>0</v>
      </c>
      <c r="F53" s="455">
        <f>Ф.4.3.1.КВК1!F53+Ф.4.3.1.КВК2!F53</f>
        <v>0</v>
      </c>
      <c r="G53" s="455">
        <f>Ф.4.3.1.КВК1!G53+Ф.4.3.1.КВК2!G53</f>
        <v>0</v>
      </c>
      <c r="H53" s="455">
        <f>Ф.4.3.1.КВК1!H53+Ф.4.3.1.КВК2!H53</f>
        <v>0</v>
      </c>
      <c r="I53" s="455">
        <f>Ф.4.3.1.КВК1!I53+Ф.4.3.1.КВК2!I53</f>
        <v>0</v>
      </c>
      <c r="J53" s="455">
        <f>Ф.4.3.1.КВК1!J53+Ф.4.3.1.КВК2!J53</f>
        <v>0</v>
      </c>
      <c r="K53" s="455">
        <f>Ф.4.3.1.КВК1!K53+Ф.4.3.1.КВК2!K53</f>
        <v>0</v>
      </c>
      <c r="L53" s="455">
        <f>Ф.4.3.1.КВК1!L53+Ф.4.3.1.КВК2!L53</f>
        <v>0</v>
      </c>
      <c r="M53" s="455">
        <f>Ф.4.3.1.КВК1!M53+Ф.4.3.1.КВК2!M53</f>
        <v>0</v>
      </c>
      <c r="N53" s="455">
        <f>Ф.4.3.1.КВК1!N53+Ф.4.3.1.КВК2!N53</f>
        <v>0</v>
      </c>
      <c r="O53" s="455">
        <f>Ф.4.3.1.КВК1!O53+Ф.4.3.1.КВК2!O53</f>
        <v>0</v>
      </c>
      <c r="P53" s="455">
        <f>Ф.4.3.1.КВК1!P53+Ф.4.3.1.КВК2!P53</f>
        <v>0</v>
      </c>
      <c r="Q53" s="455">
        <f>Ф.4.3.1.КВК1!Q53+Ф.4.3.1.КВК2!Q53</f>
        <v>0</v>
      </c>
      <c r="R53" s="455">
        <f>Ф.4.3.1.КВК1!R53+Ф.4.3.1.КВК2!R53</f>
        <v>0</v>
      </c>
    </row>
    <row r="54" spans="1:18" s="125" customFormat="1" ht="12.75" thickTop="1" thickBot="1" x14ac:dyDescent="0.25">
      <c r="A54" s="470" t="s">
        <v>1722</v>
      </c>
      <c r="B54" s="479">
        <v>2720</v>
      </c>
      <c r="C54" s="479">
        <v>330</v>
      </c>
      <c r="D54" s="516" t="s">
        <v>4334</v>
      </c>
      <c r="E54" s="455">
        <f>Ф.4.3.1.КВК1!E54+Ф.4.3.1.КВК2!E54</f>
        <v>0</v>
      </c>
      <c r="F54" s="455">
        <f>Ф.4.3.1.КВК1!F54+Ф.4.3.1.КВК2!F54</f>
        <v>0</v>
      </c>
      <c r="G54" s="455">
        <f>Ф.4.3.1.КВК1!G54+Ф.4.3.1.КВК2!G54</f>
        <v>0</v>
      </c>
      <c r="H54" s="455">
        <f>Ф.4.3.1.КВК1!H54+Ф.4.3.1.КВК2!H54</f>
        <v>0</v>
      </c>
      <c r="I54" s="455">
        <f>Ф.4.3.1.КВК1!I54+Ф.4.3.1.КВК2!I54</f>
        <v>0</v>
      </c>
      <c r="J54" s="455">
        <f>Ф.4.3.1.КВК1!J54+Ф.4.3.1.КВК2!J54</f>
        <v>0</v>
      </c>
      <c r="K54" s="455">
        <f>Ф.4.3.1.КВК1!K54+Ф.4.3.1.КВК2!K54</f>
        <v>0</v>
      </c>
      <c r="L54" s="455">
        <f>Ф.4.3.1.КВК1!L54+Ф.4.3.1.КВК2!L54</f>
        <v>0</v>
      </c>
      <c r="M54" s="455">
        <f>Ф.4.3.1.КВК1!M54+Ф.4.3.1.КВК2!M54</f>
        <v>0</v>
      </c>
      <c r="N54" s="455">
        <f>Ф.4.3.1.КВК1!N54+Ф.4.3.1.КВК2!N54</f>
        <v>0</v>
      </c>
      <c r="O54" s="455">
        <f>Ф.4.3.1.КВК1!O54+Ф.4.3.1.КВК2!O54</f>
        <v>0</v>
      </c>
      <c r="P54" s="455">
        <f>Ф.4.3.1.КВК1!P54+Ф.4.3.1.КВК2!P54</f>
        <v>0</v>
      </c>
      <c r="Q54" s="455">
        <f>Ф.4.3.1.КВК1!Q54+Ф.4.3.1.КВК2!Q54</f>
        <v>0</v>
      </c>
      <c r="R54" s="455">
        <f>Ф.4.3.1.КВК1!R54+Ф.4.3.1.КВК2!R54</f>
        <v>0</v>
      </c>
    </row>
    <row r="55" spans="1:18" s="125" customFormat="1" ht="12.75" thickTop="1" thickBot="1" x14ac:dyDescent="0.25">
      <c r="A55" s="470" t="s">
        <v>1723</v>
      </c>
      <c r="B55" s="479">
        <v>2730</v>
      </c>
      <c r="C55" s="479">
        <v>340</v>
      </c>
      <c r="D55" s="516" t="s">
        <v>4334</v>
      </c>
      <c r="E55" s="455">
        <f>Ф.4.3.1.КВК1!E55+Ф.4.3.1.КВК2!E55</f>
        <v>0</v>
      </c>
      <c r="F55" s="455">
        <f>Ф.4.3.1.КВК1!F55+Ф.4.3.1.КВК2!F55</f>
        <v>0</v>
      </c>
      <c r="G55" s="455">
        <f>Ф.4.3.1.КВК1!G55+Ф.4.3.1.КВК2!G55</f>
        <v>0</v>
      </c>
      <c r="H55" s="455">
        <f>Ф.4.3.1.КВК1!H55+Ф.4.3.1.КВК2!H55</f>
        <v>0</v>
      </c>
      <c r="I55" s="455">
        <f>Ф.4.3.1.КВК1!I55+Ф.4.3.1.КВК2!I55</f>
        <v>0</v>
      </c>
      <c r="J55" s="455">
        <f>Ф.4.3.1.КВК1!J55+Ф.4.3.1.КВК2!J55</f>
        <v>0</v>
      </c>
      <c r="K55" s="455">
        <f>Ф.4.3.1.КВК1!K55+Ф.4.3.1.КВК2!K55</f>
        <v>0</v>
      </c>
      <c r="L55" s="455">
        <f>Ф.4.3.1.КВК1!L55+Ф.4.3.1.КВК2!L55</f>
        <v>0</v>
      </c>
      <c r="M55" s="455">
        <f>Ф.4.3.1.КВК1!M55+Ф.4.3.1.КВК2!M55</f>
        <v>0</v>
      </c>
      <c r="N55" s="455">
        <f>Ф.4.3.1.КВК1!N55+Ф.4.3.1.КВК2!N55</f>
        <v>0</v>
      </c>
      <c r="O55" s="455">
        <f>Ф.4.3.1.КВК1!O55+Ф.4.3.1.КВК2!O55</f>
        <v>0</v>
      </c>
      <c r="P55" s="455">
        <f>Ф.4.3.1.КВК1!P55+Ф.4.3.1.КВК2!P55</f>
        <v>0</v>
      </c>
      <c r="Q55" s="455">
        <f>Ф.4.3.1.КВК1!Q55+Ф.4.3.1.КВК2!Q55</f>
        <v>0</v>
      </c>
      <c r="R55" s="455">
        <f>Ф.4.3.1.КВК1!R55+Ф.4.3.1.КВК2!R55</f>
        <v>0</v>
      </c>
    </row>
    <row r="56" spans="1:18" s="125" customFormat="1" ht="12.75" thickTop="1" thickBot="1" x14ac:dyDescent="0.25">
      <c r="A56" s="483" t="s">
        <v>1724</v>
      </c>
      <c r="B56" s="477">
        <v>2800</v>
      </c>
      <c r="C56" s="477">
        <v>350</v>
      </c>
      <c r="D56" s="516" t="s">
        <v>4334</v>
      </c>
      <c r="E56" s="455">
        <f>Ф.4.3.1.КВК1!E56+Ф.4.3.1.КВК2!E56</f>
        <v>0</v>
      </c>
      <c r="F56" s="455">
        <f>Ф.4.3.1.КВК1!F56+Ф.4.3.1.КВК2!F56</f>
        <v>0</v>
      </c>
      <c r="G56" s="455">
        <f>Ф.4.3.1.КВК1!G56+Ф.4.3.1.КВК2!G56</f>
        <v>0</v>
      </c>
      <c r="H56" s="455">
        <f>Ф.4.3.1.КВК1!H56+Ф.4.3.1.КВК2!H56</f>
        <v>0</v>
      </c>
      <c r="I56" s="455">
        <f>Ф.4.3.1.КВК1!I56+Ф.4.3.1.КВК2!I56</f>
        <v>0</v>
      </c>
      <c r="J56" s="455">
        <f>Ф.4.3.1.КВК1!J56+Ф.4.3.1.КВК2!J56</f>
        <v>0</v>
      </c>
      <c r="K56" s="455">
        <f>Ф.4.3.1.КВК1!K56+Ф.4.3.1.КВК2!K56</f>
        <v>0</v>
      </c>
      <c r="L56" s="455">
        <f>Ф.4.3.1.КВК1!L56+Ф.4.3.1.КВК2!L56</f>
        <v>0</v>
      </c>
      <c r="M56" s="455">
        <f>Ф.4.3.1.КВК1!M56+Ф.4.3.1.КВК2!M56</f>
        <v>0</v>
      </c>
      <c r="N56" s="455">
        <f>Ф.4.3.1.КВК1!N56+Ф.4.3.1.КВК2!N56</f>
        <v>0</v>
      </c>
      <c r="O56" s="455">
        <f>Ф.4.3.1.КВК1!O56+Ф.4.3.1.КВК2!O56</f>
        <v>0</v>
      </c>
      <c r="P56" s="455">
        <f>Ф.4.3.1.КВК1!P56+Ф.4.3.1.КВК2!P56</f>
        <v>0</v>
      </c>
      <c r="Q56" s="455">
        <f>Ф.4.3.1.КВК1!Q56+Ф.4.3.1.КВК2!Q56</f>
        <v>0</v>
      </c>
      <c r="R56" s="455">
        <f>Ф.4.3.1.КВК1!R56+Ф.4.3.1.КВК2!R56</f>
        <v>0</v>
      </c>
    </row>
    <row r="57" spans="1:18" s="125" customFormat="1" ht="12.75" thickTop="1" thickBot="1" x14ac:dyDescent="0.25">
      <c r="A57" s="477" t="s">
        <v>1725</v>
      </c>
      <c r="B57" s="477">
        <v>3000</v>
      </c>
      <c r="C57" s="477">
        <v>360</v>
      </c>
      <c r="D57" s="516" t="s">
        <v>4334</v>
      </c>
      <c r="E57" s="455">
        <f>Ф.4.3.1.КВК1!E57+Ф.4.3.1.КВК2!E57</f>
        <v>0</v>
      </c>
      <c r="F57" s="455">
        <f>Ф.4.3.1.КВК1!F57+Ф.4.3.1.КВК2!F57</f>
        <v>0</v>
      </c>
      <c r="G57" s="455">
        <f>Ф.4.3.1.КВК1!G57+Ф.4.3.1.КВК2!G57</f>
        <v>0</v>
      </c>
      <c r="H57" s="455">
        <f>Ф.4.3.1.КВК1!H57+Ф.4.3.1.КВК2!H57</f>
        <v>0</v>
      </c>
      <c r="I57" s="455">
        <f>Ф.4.3.1.КВК1!I57+Ф.4.3.1.КВК2!I57</f>
        <v>0</v>
      </c>
      <c r="J57" s="455">
        <f>Ф.4.3.1.КВК1!J57+Ф.4.3.1.КВК2!J57</f>
        <v>0</v>
      </c>
      <c r="K57" s="455">
        <f>Ф.4.3.1.КВК1!K57+Ф.4.3.1.КВК2!K57</f>
        <v>0</v>
      </c>
      <c r="L57" s="455">
        <f>Ф.4.3.1.КВК1!L57+Ф.4.3.1.КВК2!L57</f>
        <v>0</v>
      </c>
      <c r="M57" s="455">
        <f>Ф.4.3.1.КВК1!M57+Ф.4.3.1.КВК2!M57</f>
        <v>0</v>
      </c>
      <c r="N57" s="455">
        <f>Ф.4.3.1.КВК1!N57+Ф.4.3.1.КВК2!N57</f>
        <v>0</v>
      </c>
      <c r="O57" s="455">
        <f>Ф.4.3.1.КВК1!O57+Ф.4.3.1.КВК2!O57</f>
        <v>0</v>
      </c>
      <c r="P57" s="455">
        <f>Ф.4.3.1.КВК1!P57+Ф.4.3.1.КВК2!P57</f>
        <v>0</v>
      </c>
      <c r="Q57" s="455">
        <f>Ф.4.3.1.КВК1!Q57+Ф.4.3.1.КВК2!Q57</f>
        <v>0</v>
      </c>
      <c r="R57" s="455">
        <f>Ф.4.3.1.КВК1!R57+Ф.4.3.1.КВК2!R57</f>
        <v>0</v>
      </c>
    </row>
    <row r="58" spans="1:18" s="125" customFormat="1" ht="12.75" thickTop="1" thickBot="1" x14ac:dyDescent="0.25">
      <c r="A58" s="457" t="s">
        <v>4251</v>
      </c>
      <c r="B58" s="477">
        <v>3100</v>
      </c>
      <c r="C58" s="477">
        <v>370</v>
      </c>
      <c r="D58" s="516" t="s">
        <v>4334</v>
      </c>
      <c r="E58" s="455">
        <f>Ф.4.3.1.КВК1!E58+Ф.4.3.1.КВК2!E58</f>
        <v>0</v>
      </c>
      <c r="F58" s="455">
        <f>Ф.4.3.1.КВК1!F58+Ф.4.3.1.КВК2!F58</f>
        <v>0</v>
      </c>
      <c r="G58" s="455">
        <f>Ф.4.3.1.КВК1!G58+Ф.4.3.1.КВК2!G58</f>
        <v>0</v>
      </c>
      <c r="H58" s="455">
        <f>Ф.4.3.1.КВК1!H58+Ф.4.3.1.КВК2!H58</f>
        <v>0</v>
      </c>
      <c r="I58" s="455">
        <f>Ф.4.3.1.КВК1!I58+Ф.4.3.1.КВК2!I58</f>
        <v>0</v>
      </c>
      <c r="J58" s="455">
        <f>Ф.4.3.1.КВК1!J58+Ф.4.3.1.КВК2!J58</f>
        <v>0</v>
      </c>
      <c r="K58" s="455">
        <f>Ф.4.3.1.КВК1!K58+Ф.4.3.1.КВК2!K58</f>
        <v>0</v>
      </c>
      <c r="L58" s="455">
        <f>Ф.4.3.1.КВК1!L58+Ф.4.3.1.КВК2!L58</f>
        <v>0</v>
      </c>
      <c r="M58" s="455">
        <f>Ф.4.3.1.КВК1!M58+Ф.4.3.1.КВК2!M58</f>
        <v>0</v>
      </c>
      <c r="N58" s="455">
        <f>Ф.4.3.1.КВК1!N58+Ф.4.3.1.КВК2!N58</f>
        <v>0</v>
      </c>
      <c r="O58" s="455">
        <f>Ф.4.3.1.КВК1!O58+Ф.4.3.1.КВК2!O58</f>
        <v>0</v>
      </c>
      <c r="P58" s="455">
        <f>Ф.4.3.1.КВК1!P58+Ф.4.3.1.КВК2!P58</f>
        <v>0</v>
      </c>
      <c r="Q58" s="455">
        <f>Ф.4.3.1.КВК1!Q58+Ф.4.3.1.КВК2!Q58</f>
        <v>0</v>
      </c>
      <c r="R58" s="455">
        <f>Ф.4.3.1.КВК1!R58+Ф.4.3.1.КВК2!R58</f>
        <v>0</v>
      </c>
    </row>
    <row r="59" spans="1:18" s="125" customFormat="1" ht="12.75" thickTop="1" thickBot="1" x14ac:dyDescent="0.25">
      <c r="A59" s="470" t="s">
        <v>4344</v>
      </c>
      <c r="B59" s="479">
        <v>3110</v>
      </c>
      <c r="C59" s="479">
        <v>380</v>
      </c>
      <c r="D59" s="516" t="s">
        <v>4334</v>
      </c>
      <c r="E59" s="455">
        <f>Ф.4.3.1.КВК1!E59+Ф.4.3.1.КВК2!E59</f>
        <v>0</v>
      </c>
      <c r="F59" s="455">
        <f>Ф.4.3.1.КВК1!F59+Ф.4.3.1.КВК2!F59</f>
        <v>0</v>
      </c>
      <c r="G59" s="455">
        <f>Ф.4.3.1.КВК1!G59+Ф.4.3.1.КВК2!G59</f>
        <v>0</v>
      </c>
      <c r="H59" s="455">
        <f>Ф.4.3.1.КВК1!H59+Ф.4.3.1.КВК2!H59</f>
        <v>0</v>
      </c>
      <c r="I59" s="455">
        <f>Ф.4.3.1.КВК1!I59+Ф.4.3.1.КВК2!I59</f>
        <v>0</v>
      </c>
      <c r="J59" s="455">
        <f>Ф.4.3.1.КВК1!J59+Ф.4.3.1.КВК2!J59</f>
        <v>0</v>
      </c>
      <c r="K59" s="455">
        <f>Ф.4.3.1.КВК1!K59+Ф.4.3.1.КВК2!K59</f>
        <v>0</v>
      </c>
      <c r="L59" s="455">
        <f>Ф.4.3.1.КВК1!L59+Ф.4.3.1.КВК2!L59</f>
        <v>0</v>
      </c>
      <c r="M59" s="455">
        <f>Ф.4.3.1.КВК1!M59+Ф.4.3.1.КВК2!M59</f>
        <v>0</v>
      </c>
      <c r="N59" s="455">
        <f>Ф.4.3.1.КВК1!N59+Ф.4.3.1.КВК2!N59</f>
        <v>0</v>
      </c>
      <c r="O59" s="455">
        <f>Ф.4.3.1.КВК1!O59+Ф.4.3.1.КВК2!O59</f>
        <v>0</v>
      </c>
      <c r="P59" s="455">
        <f>Ф.4.3.1.КВК1!P59+Ф.4.3.1.КВК2!P59</f>
        <v>0</v>
      </c>
      <c r="Q59" s="455">
        <f>Ф.4.3.1.КВК1!Q59+Ф.4.3.1.КВК2!Q59</f>
        <v>0</v>
      </c>
      <c r="R59" s="455">
        <f>Ф.4.3.1.КВК1!R59+Ф.4.3.1.КВК2!R59</f>
        <v>0</v>
      </c>
    </row>
    <row r="60" spans="1:18" s="125" customFormat="1" ht="12.75" thickTop="1" thickBot="1" x14ac:dyDescent="0.25">
      <c r="A60" s="478" t="s">
        <v>4345</v>
      </c>
      <c r="B60" s="479">
        <v>3120</v>
      </c>
      <c r="C60" s="479">
        <v>390</v>
      </c>
      <c r="D60" s="516" t="s">
        <v>4334</v>
      </c>
      <c r="E60" s="455">
        <f>Ф.4.3.1.КВК1!E60+Ф.4.3.1.КВК2!E60</f>
        <v>0</v>
      </c>
      <c r="F60" s="455">
        <f>Ф.4.3.1.КВК1!F60+Ф.4.3.1.КВК2!F60</f>
        <v>0</v>
      </c>
      <c r="G60" s="455">
        <f>Ф.4.3.1.КВК1!G60+Ф.4.3.1.КВК2!G60</f>
        <v>0</v>
      </c>
      <c r="H60" s="455">
        <f>Ф.4.3.1.КВК1!H60+Ф.4.3.1.КВК2!H60</f>
        <v>0</v>
      </c>
      <c r="I60" s="455">
        <f>Ф.4.3.1.КВК1!I60+Ф.4.3.1.КВК2!I60</f>
        <v>0</v>
      </c>
      <c r="J60" s="455">
        <f>Ф.4.3.1.КВК1!J60+Ф.4.3.1.КВК2!J60</f>
        <v>0</v>
      </c>
      <c r="K60" s="455">
        <f>Ф.4.3.1.КВК1!K60+Ф.4.3.1.КВК2!K60</f>
        <v>0</v>
      </c>
      <c r="L60" s="455">
        <f>Ф.4.3.1.КВК1!L60+Ф.4.3.1.КВК2!L60</f>
        <v>0</v>
      </c>
      <c r="M60" s="455">
        <f>Ф.4.3.1.КВК1!M60+Ф.4.3.1.КВК2!M60</f>
        <v>0</v>
      </c>
      <c r="N60" s="455">
        <f>Ф.4.3.1.КВК1!N60+Ф.4.3.1.КВК2!N60</f>
        <v>0</v>
      </c>
      <c r="O60" s="455">
        <f>Ф.4.3.1.КВК1!O60+Ф.4.3.1.КВК2!O60</f>
        <v>0</v>
      </c>
      <c r="P60" s="455">
        <f>Ф.4.3.1.КВК1!P60+Ф.4.3.1.КВК2!P60</f>
        <v>0</v>
      </c>
      <c r="Q60" s="455">
        <f>Ф.4.3.1.КВК1!Q60+Ф.4.3.1.КВК2!Q60</f>
        <v>0</v>
      </c>
      <c r="R60" s="455">
        <f>Ф.4.3.1.КВК1!R60+Ф.4.3.1.КВК2!R60</f>
        <v>0</v>
      </c>
    </row>
    <row r="61" spans="1:18" s="125" customFormat="1" ht="12.75" thickTop="1" thickBot="1" x14ac:dyDescent="0.25">
      <c r="A61" s="476" t="s">
        <v>1726</v>
      </c>
      <c r="B61" s="456">
        <v>3121</v>
      </c>
      <c r="C61" s="456">
        <v>400</v>
      </c>
      <c r="D61" s="516" t="s">
        <v>4334</v>
      </c>
      <c r="E61" s="455">
        <f>Ф.4.3.1.КВК1!E61+Ф.4.3.1.КВК2!E61</f>
        <v>0</v>
      </c>
      <c r="F61" s="455">
        <f>Ф.4.3.1.КВК1!F61+Ф.4.3.1.КВК2!F61</f>
        <v>0</v>
      </c>
      <c r="G61" s="455">
        <f>Ф.4.3.1.КВК1!G61+Ф.4.3.1.КВК2!G61</f>
        <v>0</v>
      </c>
      <c r="H61" s="455">
        <f>Ф.4.3.1.КВК1!H61+Ф.4.3.1.КВК2!H61</f>
        <v>0</v>
      </c>
      <c r="I61" s="455">
        <f>Ф.4.3.1.КВК1!I61+Ф.4.3.1.КВК2!I61</f>
        <v>0</v>
      </c>
      <c r="J61" s="455">
        <f>Ф.4.3.1.КВК1!J61+Ф.4.3.1.КВК2!J61</f>
        <v>0</v>
      </c>
      <c r="K61" s="455">
        <f>Ф.4.3.1.КВК1!K61+Ф.4.3.1.КВК2!K61</f>
        <v>0</v>
      </c>
      <c r="L61" s="455">
        <f>Ф.4.3.1.КВК1!L61+Ф.4.3.1.КВК2!L61</f>
        <v>0</v>
      </c>
      <c r="M61" s="455">
        <f>Ф.4.3.1.КВК1!M61+Ф.4.3.1.КВК2!M61</f>
        <v>0</v>
      </c>
      <c r="N61" s="455">
        <f>Ф.4.3.1.КВК1!N61+Ф.4.3.1.КВК2!N61</f>
        <v>0</v>
      </c>
      <c r="O61" s="455">
        <f>Ф.4.3.1.КВК1!O61+Ф.4.3.1.КВК2!O61</f>
        <v>0</v>
      </c>
      <c r="P61" s="455">
        <f>Ф.4.3.1.КВК1!P61+Ф.4.3.1.КВК2!P61</f>
        <v>0</v>
      </c>
      <c r="Q61" s="455">
        <f>Ф.4.3.1.КВК1!Q61+Ф.4.3.1.КВК2!Q61</f>
        <v>0</v>
      </c>
      <c r="R61" s="455">
        <f>Ф.4.3.1.КВК1!R61+Ф.4.3.1.КВК2!R61</f>
        <v>0</v>
      </c>
    </row>
    <row r="62" spans="1:18" s="125" customFormat="1" ht="10.5" customHeight="1" thickTop="1" thickBot="1" x14ac:dyDescent="0.25">
      <c r="A62" s="476" t="s">
        <v>1727</v>
      </c>
      <c r="B62" s="456">
        <v>3122</v>
      </c>
      <c r="C62" s="456">
        <v>410</v>
      </c>
      <c r="D62" s="516" t="s">
        <v>4334</v>
      </c>
      <c r="E62" s="455">
        <f>Ф.4.3.1.КВК1!E62+Ф.4.3.1.КВК2!E62</f>
        <v>0</v>
      </c>
      <c r="F62" s="455">
        <f>Ф.4.3.1.КВК1!F62+Ф.4.3.1.КВК2!F62</f>
        <v>0</v>
      </c>
      <c r="G62" s="455">
        <f>Ф.4.3.1.КВК1!G62+Ф.4.3.1.КВК2!G62</f>
        <v>0</v>
      </c>
      <c r="H62" s="455">
        <f>Ф.4.3.1.КВК1!H62+Ф.4.3.1.КВК2!H62</f>
        <v>0</v>
      </c>
      <c r="I62" s="455">
        <f>Ф.4.3.1.КВК1!I62+Ф.4.3.1.КВК2!I62</f>
        <v>0</v>
      </c>
      <c r="J62" s="455">
        <f>Ф.4.3.1.КВК1!J62+Ф.4.3.1.КВК2!J62</f>
        <v>0</v>
      </c>
      <c r="K62" s="455">
        <f>Ф.4.3.1.КВК1!K62+Ф.4.3.1.КВК2!K62</f>
        <v>0</v>
      </c>
      <c r="L62" s="455">
        <f>Ф.4.3.1.КВК1!L62+Ф.4.3.1.КВК2!L62</f>
        <v>0</v>
      </c>
      <c r="M62" s="455">
        <f>Ф.4.3.1.КВК1!M62+Ф.4.3.1.КВК2!M62</f>
        <v>0</v>
      </c>
      <c r="N62" s="455">
        <f>Ф.4.3.1.КВК1!N62+Ф.4.3.1.КВК2!N62</f>
        <v>0</v>
      </c>
      <c r="O62" s="455">
        <f>Ф.4.3.1.КВК1!O62+Ф.4.3.1.КВК2!O62</f>
        <v>0</v>
      </c>
      <c r="P62" s="455">
        <f>Ф.4.3.1.КВК1!P62+Ф.4.3.1.КВК2!P62</f>
        <v>0</v>
      </c>
      <c r="Q62" s="455">
        <f>Ф.4.3.1.КВК1!Q62+Ф.4.3.1.КВК2!Q62</f>
        <v>0</v>
      </c>
      <c r="R62" s="455">
        <f>Ф.4.3.1.КВК1!R62+Ф.4.3.1.КВК2!R62</f>
        <v>0</v>
      </c>
    </row>
    <row r="63" spans="1:18" s="125" customFormat="1" ht="12.75" thickTop="1" thickBot="1" x14ac:dyDescent="0.25">
      <c r="A63" s="458" t="s">
        <v>4346</v>
      </c>
      <c r="B63" s="479">
        <v>3130</v>
      </c>
      <c r="C63" s="479">
        <v>420</v>
      </c>
      <c r="D63" s="516" t="s">
        <v>4334</v>
      </c>
      <c r="E63" s="455">
        <f>Ф.4.3.1.КВК1!E63+Ф.4.3.1.КВК2!E63</f>
        <v>0</v>
      </c>
      <c r="F63" s="455">
        <f>Ф.4.3.1.КВК1!F63+Ф.4.3.1.КВК2!F63</f>
        <v>0</v>
      </c>
      <c r="G63" s="455">
        <f>Ф.4.3.1.КВК1!G63+Ф.4.3.1.КВК2!G63</f>
        <v>0</v>
      </c>
      <c r="H63" s="455">
        <f>Ф.4.3.1.КВК1!H63+Ф.4.3.1.КВК2!H63</f>
        <v>0</v>
      </c>
      <c r="I63" s="455">
        <f>Ф.4.3.1.КВК1!I63+Ф.4.3.1.КВК2!I63</f>
        <v>0</v>
      </c>
      <c r="J63" s="455">
        <f>Ф.4.3.1.КВК1!J63+Ф.4.3.1.КВК2!J63</f>
        <v>0</v>
      </c>
      <c r="K63" s="455">
        <f>Ф.4.3.1.КВК1!K63+Ф.4.3.1.КВК2!K63</f>
        <v>0</v>
      </c>
      <c r="L63" s="455">
        <f>Ф.4.3.1.КВК1!L63+Ф.4.3.1.КВК2!L63</f>
        <v>0</v>
      </c>
      <c r="M63" s="455">
        <f>Ф.4.3.1.КВК1!M63+Ф.4.3.1.КВК2!M63</f>
        <v>0</v>
      </c>
      <c r="N63" s="455">
        <f>Ф.4.3.1.КВК1!N63+Ф.4.3.1.КВК2!N63</f>
        <v>0</v>
      </c>
      <c r="O63" s="455">
        <f>Ф.4.3.1.КВК1!O63+Ф.4.3.1.КВК2!O63</f>
        <v>0</v>
      </c>
      <c r="P63" s="455">
        <f>Ф.4.3.1.КВК1!P63+Ф.4.3.1.КВК2!P63</f>
        <v>0</v>
      </c>
      <c r="Q63" s="455">
        <f>Ф.4.3.1.КВК1!Q63+Ф.4.3.1.КВК2!Q63</f>
        <v>0</v>
      </c>
      <c r="R63" s="455">
        <f>Ф.4.3.1.КВК1!R63+Ф.4.3.1.КВК2!R63</f>
        <v>0</v>
      </c>
    </row>
    <row r="64" spans="1:18" s="125" customFormat="1" ht="12.75" thickTop="1" thickBot="1" x14ac:dyDescent="0.25">
      <c r="A64" s="476" t="s">
        <v>1728</v>
      </c>
      <c r="B64" s="456">
        <v>3131</v>
      </c>
      <c r="C64" s="456">
        <v>430</v>
      </c>
      <c r="D64" s="516" t="s">
        <v>4334</v>
      </c>
      <c r="E64" s="455">
        <f>Ф.4.3.1.КВК1!E64+Ф.4.3.1.КВК2!E64</f>
        <v>0</v>
      </c>
      <c r="F64" s="455">
        <f>Ф.4.3.1.КВК1!F64+Ф.4.3.1.КВК2!F64</f>
        <v>0</v>
      </c>
      <c r="G64" s="455">
        <f>Ф.4.3.1.КВК1!G64+Ф.4.3.1.КВК2!G64</f>
        <v>0</v>
      </c>
      <c r="H64" s="455">
        <f>Ф.4.3.1.КВК1!H64+Ф.4.3.1.КВК2!H64</f>
        <v>0</v>
      </c>
      <c r="I64" s="455">
        <f>Ф.4.3.1.КВК1!I64+Ф.4.3.1.КВК2!I64</f>
        <v>0</v>
      </c>
      <c r="J64" s="455">
        <f>Ф.4.3.1.КВК1!J64+Ф.4.3.1.КВК2!J64</f>
        <v>0</v>
      </c>
      <c r="K64" s="455">
        <f>Ф.4.3.1.КВК1!K64+Ф.4.3.1.КВК2!K64</f>
        <v>0</v>
      </c>
      <c r="L64" s="455">
        <f>Ф.4.3.1.КВК1!L64+Ф.4.3.1.КВК2!L64</f>
        <v>0</v>
      </c>
      <c r="M64" s="455">
        <f>Ф.4.3.1.КВК1!M64+Ф.4.3.1.КВК2!M64</f>
        <v>0</v>
      </c>
      <c r="N64" s="455">
        <f>Ф.4.3.1.КВК1!N64+Ф.4.3.1.КВК2!N64</f>
        <v>0</v>
      </c>
      <c r="O64" s="455">
        <f>Ф.4.3.1.КВК1!O64+Ф.4.3.1.КВК2!O64</f>
        <v>0</v>
      </c>
      <c r="P64" s="455">
        <f>Ф.4.3.1.КВК1!P64+Ф.4.3.1.КВК2!P64</f>
        <v>0</v>
      </c>
      <c r="Q64" s="455">
        <f>Ф.4.3.1.КВК1!Q64+Ф.4.3.1.КВК2!Q64</f>
        <v>0</v>
      </c>
      <c r="R64" s="455">
        <f>Ф.4.3.1.КВК1!R64+Ф.4.3.1.КВК2!R64</f>
        <v>0</v>
      </c>
    </row>
    <row r="65" spans="1:18" s="125" customFormat="1" ht="12.75" thickTop="1" thickBot="1" x14ac:dyDescent="0.25">
      <c r="A65" s="476" t="s">
        <v>4252</v>
      </c>
      <c r="B65" s="456">
        <v>3132</v>
      </c>
      <c r="C65" s="456">
        <v>440</v>
      </c>
      <c r="D65" s="516" t="s">
        <v>4334</v>
      </c>
      <c r="E65" s="455">
        <f>Ф.4.3.1.КВК1!E65+Ф.4.3.1.КВК2!E65</f>
        <v>0</v>
      </c>
      <c r="F65" s="455">
        <f>Ф.4.3.1.КВК1!F65+Ф.4.3.1.КВК2!F65</f>
        <v>0</v>
      </c>
      <c r="G65" s="455">
        <f>Ф.4.3.1.КВК1!G65+Ф.4.3.1.КВК2!G65</f>
        <v>0</v>
      </c>
      <c r="H65" s="455">
        <f>Ф.4.3.1.КВК1!H65+Ф.4.3.1.КВК2!H65</f>
        <v>0</v>
      </c>
      <c r="I65" s="455">
        <f>Ф.4.3.1.КВК1!I65+Ф.4.3.1.КВК2!I65</f>
        <v>0</v>
      </c>
      <c r="J65" s="455">
        <f>Ф.4.3.1.КВК1!J65+Ф.4.3.1.КВК2!J65</f>
        <v>0</v>
      </c>
      <c r="K65" s="455">
        <f>Ф.4.3.1.КВК1!K65+Ф.4.3.1.КВК2!K65</f>
        <v>0</v>
      </c>
      <c r="L65" s="455">
        <f>Ф.4.3.1.КВК1!L65+Ф.4.3.1.КВК2!L65</f>
        <v>0</v>
      </c>
      <c r="M65" s="455">
        <f>Ф.4.3.1.КВК1!M65+Ф.4.3.1.КВК2!M65</f>
        <v>0</v>
      </c>
      <c r="N65" s="455">
        <f>Ф.4.3.1.КВК1!N65+Ф.4.3.1.КВК2!N65</f>
        <v>0</v>
      </c>
      <c r="O65" s="455">
        <f>Ф.4.3.1.КВК1!O65+Ф.4.3.1.КВК2!O65</f>
        <v>0</v>
      </c>
      <c r="P65" s="455">
        <f>Ф.4.3.1.КВК1!P65+Ф.4.3.1.КВК2!P65</f>
        <v>0</v>
      </c>
      <c r="Q65" s="455">
        <f>Ф.4.3.1.КВК1!Q65+Ф.4.3.1.КВК2!Q65</f>
        <v>0</v>
      </c>
      <c r="R65" s="455">
        <f>Ф.4.3.1.КВК1!R65+Ф.4.3.1.КВК2!R65</f>
        <v>0</v>
      </c>
    </row>
    <row r="66" spans="1:18" s="125" customFormat="1" ht="12.75" thickTop="1" thickBot="1" x14ac:dyDescent="0.25">
      <c r="A66" s="458" t="s">
        <v>4253</v>
      </c>
      <c r="B66" s="479">
        <v>3140</v>
      </c>
      <c r="C66" s="479">
        <v>450</v>
      </c>
      <c r="D66" s="516" t="s">
        <v>4334</v>
      </c>
      <c r="E66" s="455">
        <f>Ф.4.3.1.КВК1!E66+Ф.4.3.1.КВК2!E66</f>
        <v>0</v>
      </c>
      <c r="F66" s="455">
        <f>Ф.4.3.1.КВК1!F66+Ф.4.3.1.КВК2!F66</f>
        <v>0</v>
      </c>
      <c r="G66" s="455">
        <f>Ф.4.3.1.КВК1!G66+Ф.4.3.1.КВК2!G66</f>
        <v>0</v>
      </c>
      <c r="H66" s="455">
        <f>Ф.4.3.1.КВК1!H66+Ф.4.3.1.КВК2!H66</f>
        <v>0</v>
      </c>
      <c r="I66" s="455">
        <f>Ф.4.3.1.КВК1!I66+Ф.4.3.1.КВК2!I66</f>
        <v>0</v>
      </c>
      <c r="J66" s="455">
        <f>Ф.4.3.1.КВК1!J66+Ф.4.3.1.КВК2!J66</f>
        <v>0</v>
      </c>
      <c r="K66" s="455">
        <f>Ф.4.3.1.КВК1!K66+Ф.4.3.1.КВК2!K66</f>
        <v>0</v>
      </c>
      <c r="L66" s="455">
        <f>Ф.4.3.1.КВК1!L66+Ф.4.3.1.КВК2!L66</f>
        <v>0</v>
      </c>
      <c r="M66" s="455">
        <f>Ф.4.3.1.КВК1!M66+Ф.4.3.1.КВК2!M66</f>
        <v>0</v>
      </c>
      <c r="N66" s="455">
        <f>Ф.4.3.1.КВК1!N66+Ф.4.3.1.КВК2!N66</f>
        <v>0</v>
      </c>
      <c r="O66" s="455">
        <f>Ф.4.3.1.КВК1!O66+Ф.4.3.1.КВК2!O66</f>
        <v>0</v>
      </c>
      <c r="P66" s="455">
        <f>Ф.4.3.1.КВК1!P66+Ф.4.3.1.КВК2!P66</f>
        <v>0</v>
      </c>
      <c r="Q66" s="455">
        <f>Ф.4.3.1.КВК1!Q66+Ф.4.3.1.КВК2!Q66</f>
        <v>0</v>
      </c>
      <c r="R66" s="455">
        <f>Ф.4.3.1.КВК1!R66+Ф.4.3.1.КВК2!R66</f>
        <v>0</v>
      </c>
    </row>
    <row r="67" spans="1:18" s="125" customFormat="1" ht="13.5" thickTop="1" thickBot="1" x14ac:dyDescent="0.25">
      <c r="A67" s="490" t="s">
        <v>1729</v>
      </c>
      <c r="B67" s="456">
        <v>3141</v>
      </c>
      <c r="C67" s="456">
        <v>460</v>
      </c>
      <c r="D67" s="516" t="s">
        <v>4334</v>
      </c>
      <c r="E67" s="455">
        <f>Ф.4.3.1.КВК1!E67+Ф.4.3.1.КВК2!E67</f>
        <v>0</v>
      </c>
      <c r="F67" s="455">
        <f>Ф.4.3.1.КВК1!F67+Ф.4.3.1.КВК2!F67</f>
        <v>0</v>
      </c>
      <c r="G67" s="455">
        <f>Ф.4.3.1.КВК1!G67+Ф.4.3.1.КВК2!G67</f>
        <v>0</v>
      </c>
      <c r="H67" s="455">
        <f>Ф.4.3.1.КВК1!H67+Ф.4.3.1.КВК2!H67</f>
        <v>0</v>
      </c>
      <c r="I67" s="455">
        <f>Ф.4.3.1.КВК1!I67+Ф.4.3.1.КВК2!I67</f>
        <v>0</v>
      </c>
      <c r="J67" s="455">
        <f>Ф.4.3.1.КВК1!J67+Ф.4.3.1.КВК2!J67</f>
        <v>0</v>
      </c>
      <c r="K67" s="455">
        <f>Ф.4.3.1.КВК1!K67+Ф.4.3.1.КВК2!K67</f>
        <v>0</v>
      </c>
      <c r="L67" s="455">
        <f>Ф.4.3.1.КВК1!L67+Ф.4.3.1.КВК2!L67</f>
        <v>0</v>
      </c>
      <c r="M67" s="455">
        <f>Ф.4.3.1.КВК1!M67+Ф.4.3.1.КВК2!M67</f>
        <v>0</v>
      </c>
      <c r="N67" s="455">
        <f>Ф.4.3.1.КВК1!N67+Ф.4.3.1.КВК2!N67</f>
        <v>0</v>
      </c>
      <c r="O67" s="455">
        <f>Ф.4.3.1.КВК1!O67+Ф.4.3.1.КВК2!O67</f>
        <v>0</v>
      </c>
      <c r="P67" s="455">
        <f>Ф.4.3.1.КВК1!P67+Ф.4.3.1.КВК2!P67</f>
        <v>0</v>
      </c>
      <c r="Q67" s="455">
        <f>Ф.4.3.1.КВК1!Q67+Ф.4.3.1.КВК2!Q67</f>
        <v>0</v>
      </c>
      <c r="R67" s="455">
        <f>Ф.4.3.1.КВК1!R67+Ф.4.3.1.КВК2!R67</f>
        <v>0</v>
      </c>
    </row>
    <row r="68" spans="1:18" s="125" customFormat="1" ht="13.5" thickTop="1" thickBot="1" x14ac:dyDescent="0.25">
      <c r="A68" s="490" t="s">
        <v>1730</v>
      </c>
      <c r="B68" s="456">
        <v>3142</v>
      </c>
      <c r="C68" s="456">
        <v>470</v>
      </c>
      <c r="D68" s="516" t="s">
        <v>4334</v>
      </c>
      <c r="E68" s="455">
        <f>Ф.4.3.1.КВК1!E68+Ф.4.3.1.КВК2!E68</f>
        <v>0</v>
      </c>
      <c r="F68" s="455">
        <f>Ф.4.3.1.КВК1!F68+Ф.4.3.1.КВК2!F68</f>
        <v>0</v>
      </c>
      <c r="G68" s="455">
        <f>Ф.4.3.1.КВК1!G68+Ф.4.3.1.КВК2!G68</f>
        <v>0</v>
      </c>
      <c r="H68" s="455">
        <f>Ф.4.3.1.КВК1!H68+Ф.4.3.1.КВК2!H68</f>
        <v>0</v>
      </c>
      <c r="I68" s="455">
        <f>Ф.4.3.1.КВК1!I68+Ф.4.3.1.КВК2!I68</f>
        <v>0</v>
      </c>
      <c r="J68" s="455">
        <f>Ф.4.3.1.КВК1!J68+Ф.4.3.1.КВК2!J68</f>
        <v>0</v>
      </c>
      <c r="K68" s="455">
        <f>Ф.4.3.1.КВК1!K68+Ф.4.3.1.КВК2!K68</f>
        <v>0</v>
      </c>
      <c r="L68" s="455">
        <f>Ф.4.3.1.КВК1!L68+Ф.4.3.1.КВК2!L68</f>
        <v>0</v>
      </c>
      <c r="M68" s="455">
        <f>Ф.4.3.1.КВК1!M68+Ф.4.3.1.КВК2!M68</f>
        <v>0</v>
      </c>
      <c r="N68" s="455">
        <f>Ф.4.3.1.КВК1!N68+Ф.4.3.1.КВК2!N68</f>
        <v>0</v>
      </c>
      <c r="O68" s="455">
        <f>Ф.4.3.1.КВК1!O68+Ф.4.3.1.КВК2!O68</f>
        <v>0</v>
      </c>
      <c r="P68" s="455">
        <f>Ф.4.3.1.КВК1!P68+Ф.4.3.1.КВК2!P68</f>
        <v>0</v>
      </c>
      <c r="Q68" s="455">
        <f>Ф.4.3.1.КВК1!Q68+Ф.4.3.1.КВК2!Q68</f>
        <v>0</v>
      </c>
      <c r="R68" s="455">
        <f>Ф.4.3.1.КВК1!R68+Ф.4.3.1.КВК2!R68</f>
        <v>0</v>
      </c>
    </row>
    <row r="69" spans="1:18" s="125" customFormat="1" ht="13.5" thickTop="1" thickBot="1" x14ac:dyDescent="0.25">
      <c r="A69" s="490" t="s">
        <v>1731</v>
      </c>
      <c r="B69" s="456">
        <v>3143</v>
      </c>
      <c r="C69" s="456">
        <v>480</v>
      </c>
      <c r="D69" s="516" t="s">
        <v>4334</v>
      </c>
      <c r="E69" s="455">
        <f>Ф.4.3.1.КВК1!E69+Ф.4.3.1.КВК2!E69</f>
        <v>0</v>
      </c>
      <c r="F69" s="455">
        <f>Ф.4.3.1.КВК1!F69+Ф.4.3.1.КВК2!F69</f>
        <v>0</v>
      </c>
      <c r="G69" s="455">
        <f>Ф.4.3.1.КВК1!G69+Ф.4.3.1.КВК2!G69</f>
        <v>0</v>
      </c>
      <c r="H69" s="455">
        <f>Ф.4.3.1.КВК1!H69+Ф.4.3.1.КВК2!H69</f>
        <v>0</v>
      </c>
      <c r="I69" s="455">
        <f>Ф.4.3.1.КВК1!I69+Ф.4.3.1.КВК2!I69</f>
        <v>0</v>
      </c>
      <c r="J69" s="455">
        <f>Ф.4.3.1.КВК1!J69+Ф.4.3.1.КВК2!J69</f>
        <v>0</v>
      </c>
      <c r="K69" s="455">
        <f>Ф.4.3.1.КВК1!K69+Ф.4.3.1.КВК2!K69</f>
        <v>0</v>
      </c>
      <c r="L69" s="455">
        <f>Ф.4.3.1.КВК1!L69+Ф.4.3.1.КВК2!L69</f>
        <v>0</v>
      </c>
      <c r="M69" s="455">
        <f>Ф.4.3.1.КВК1!M69+Ф.4.3.1.КВК2!M69</f>
        <v>0</v>
      </c>
      <c r="N69" s="455">
        <f>Ф.4.3.1.КВК1!N69+Ф.4.3.1.КВК2!N69</f>
        <v>0</v>
      </c>
      <c r="O69" s="455">
        <f>Ф.4.3.1.КВК1!O69+Ф.4.3.1.КВК2!O69</f>
        <v>0</v>
      </c>
      <c r="P69" s="455">
        <f>Ф.4.3.1.КВК1!P69+Ф.4.3.1.КВК2!P69</f>
        <v>0</v>
      </c>
      <c r="Q69" s="455">
        <f>Ф.4.3.1.КВК1!Q69+Ф.4.3.1.КВК2!Q69</f>
        <v>0</v>
      </c>
      <c r="R69" s="455">
        <f>Ф.4.3.1.КВК1!R69+Ф.4.3.1.КВК2!R69</f>
        <v>0</v>
      </c>
    </row>
    <row r="70" spans="1:18" s="125" customFormat="1" ht="12.75" thickTop="1" thickBot="1" x14ac:dyDescent="0.25">
      <c r="A70" s="458" t="s">
        <v>4347</v>
      </c>
      <c r="B70" s="479">
        <v>3150</v>
      </c>
      <c r="C70" s="479">
        <v>490</v>
      </c>
      <c r="D70" s="516" t="s">
        <v>4334</v>
      </c>
      <c r="E70" s="455">
        <f>Ф.4.3.1.КВК1!E70+Ф.4.3.1.КВК2!E70</f>
        <v>0</v>
      </c>
      <c r="F70" s="455">
        <f>Ф.4.3.1.КВК1!F70+Ф.4.3.1.КВК2!F70</f>
        <v>0</v>
      </c>
      <c r="G70" s="455">
        <f>Ф.4.3.1.КВК1!G70+Ф.4.3.1.КВК2!G70</f>
        <v>0</v>
      </c>
      <c r="H70" s="455">
        <f>Ф.4.3.1.КВК1!H70+Ф.4.3.1.КВК2!H70</f>
        <v>0</v>
      </c>
      <c r="I70" s="455">
        <f>Ф.4.3.1.КВК1!I70+Ф.4.3.1.КВК2!I70</f>
        <v>0</v>
      </c>
      <c r="J70" s="455">
        <f>Ф.4.3.1.КВК1!J70+Ф.4.3.1.КВК2!J70</f>
        <v>0</v>
      </c>
      <c r="K70" s="455">
        <f>Ф.4.3.1.КВК1!K70+Ф.4.3.1.КВК2!K70</f>
        <v>0</v>
      </c>
      <c r="L70" s="455">
        <f>Ф.4.3.1.КВК1!L70+Ф.4.3.1.КВК2!L70</f>
        <v>0</v>
      </c>
      <c r="M70" s="455">
        <f>Ф.4.3.1.КВК1!M70+Ф.4.3.1.КВК2!M70</f>
        <v>0</v>
      </c>
      <c r="N70" s="455">
        <f>Ф.4.3.1.КВК1!N70+Ф.4.3.1.КВК2!N70</f>
        <v>0</v>
      </c>
      <c r="O70" s="455">
        <f>Ф.4.3.1.КВК1!O70+Ф.4.3.1.КВК2!O70</f>
        <v>0</v>
      </c>
      <c r="P70" s="455">
        <f>Ф.4.3.1.КВК1!P70+Ф.4.3.1.КВК2!P70</f>
        <v>0</v>
      </c>
      <c r="Q70" s="455">
        <f>Ф.4.3.1.КВК1!Q70+Ф.4.3.1.КВК2!Q70</f>
        <v>0</v>
      </c>
      <c r="R70" s="455">
        <f>Ф.4.3.1.КВК1!R70+Ф.4.3.1.КВК2!R70</f>
        <v>0</v>
      </c>
    </row>
    <row r="71" spans="1:18" s="125" customFormat="1" ht="12.75" thickTop="1" thickBot="1" x14ac:dyDescent="0.25">
      <c r="A71" s="458" t="s">
        <v>1732</v>
      </c>
      <c r="B71" s="479">
        <v>3160</v>
      </c>
      <c r="C71" s="479">
        <v>500</v>
      </c>
      <c r="D71" s="516" t="s">
        <v>4334</v>
      </c>
      <c r="E71" s="455">
        <f>Ф.4.3.1.КВК1!E71+Ф.4.3.1.КВК2!E71</f>
        <v>0</v>
      </c>
      <c r="F71" s="455">
        <f>Ф.4.3.1.КВК1!F71+Ф.4.3.1.КВК2!F71</f>
        <v>0</v>
      </c>
      <c r="G71" s="455">
        <f>Ф.4.3.1.КВК1!G71+Ф.4.3.1.КВК2!G71</f>
        <v>0</v>
      </c>
      <c r="H71" s="455">
        <f>Ф.4.3.1.КВК1!H71+Ф.4.3.1.КВК2!H71</f>
        <v>0</v>
      </c>
      <c r="I71" s="455">
        <f>Ф.4.3.1.КВК1!I71+Ф.4.3.1.КВК2!I71</f>
        <v>0</v>
      </c>
      <c r="J71" s="455">
        <f>Ф.4.3.1.КВК1!J71+Ф.4.3.1.КВК2!J71</f>
        <v>0</v>
      </c>
      <c r="K71" s="455">
        <f>Ф.4.3.1.КВК1!K71+Ф.4.3.1.КВК2!K71</f>
        <v>0</v>
      </c>
      <c r="L71" s="455">
        <f>Ф.4.3.1.КВК1!L71+Ф.4.3.1.КВК2!L71</f>
        <v>0</v>
      </c>
      <c r="M71" s="455">
        <f>Ф.4.3.1.КВК1!M71+Ф.4.3.1.КВК2!M71</f>
        <v>0</v>
      </c>
      <c r="N71" s="455">
        <f>Ф.4.3.1.КВК1!N71+Ф.4.3.1.КВК2!N71</f>
        <v>0</v>
      </c>
      <c r="O71" s="455">
        <f>Ф.4.3.1.КВК1!O71+Ф.4.3.1.КВК2!O71</f>
        <v>0</v>
      </c>
      <c r="P71" s="455">
        <f>Ф.4.3.1.КВК1!P71+Ф.4.3.1.КВК2!P71</f>
        <v>0</v>
      </c>
      <c r="Q71" s="455">
        <f>Ф.4.3.1.КВК1!Q71+Ф.4.3.1.КВК2!Q71</f>
        <v>0</v>
      </c>
      <c r="R71" s="455">
        <f>Ф.4.3.1.КВК1!R71+Ф.4.3.1.КВК2!R71</f>
        <v>0</v>
      </c>
    </row>
    <row r="72" spans="1:18" s="125" customFormat="1" ht="12.75" thickTop="1" thickBot="1" x14ac:dyDescent="0.25">
      <c r="A72" s="457" t="s">
        <v>4348</v>
      </c>
      <c r="B72" s="477">
        <v>3200</v>
      </c>
      <c r="C72" s="477">
        <v>510</v>
      </c>
      <c r="D72" s="516" t="s">
        <v>4334</v>
      </c>
      <c r="E72" s="455">
        <f>Ф.4.3.1.КВК1!E72+Ф.4.3.1.КВК2!E72</f>
        <v>0</v>
      </c>
      <c r="F72" s="455">
        <f>Ф.4.3.1.КВК1!F72+Ф.4.3.1.КВК2!F72</f>
        <v>0</v>
      </c>
      <c r="G72" s="455">
        <f>Ф.4.3.1.КВК1!G72+Ф.4.3.1.КВК2!G72</f>
        <v>0</v>
      </c>
      <c r="H72" s="455">
        <f>Ф.4.3.1.КВК1!H72+Ф.4.3.1.КВК2!H72</f>
        <v>0</v>
      </c>
      <c r="I72" s="455">
        <f>Ф.4.3.1.КВК1!I72+Ф.4.3.1.КВК2!I72</f>
        <v>0</v>
      </c>
      <c r="J72" s="455">
        <f>Ф.4.3.1.КВК1!J72+Ф.4.3.1.КВК2!J72</f>
        <v>0</v>
      </c>
      <c r="K72" s="455">
        <f>Ф.4.3.1.КВК1!K72+Ф.4.3.1.КВК2!K72</f>
        <v>0</v>
      </c>
      <c r="L72" s="455">
        <f>Ф.4.3.1.КВК1!L72+Ф.4.3.1.КВК2!L72</f>
        <v>0</v>
      </c>
      <c r="M72" s="455">
        <f>Ф.4.3.1.КВК1!M72+Ф.4.3.1.КВК2!M72</f>
        <v>0</v>
      </c>
      <c r="N72" s="455">
        <f>Ф.4.3.1.КВК1!N72+Ф.4.3.1.КВК2!N72</f>
        <v>0</v>
      </c>
      <c r="O72" s="455">
        <f>Ф.4.3.1.КВК1!O72+Ф.4.3.1.КВК2!O72</f>
        <v>0</v>
      </c>
      <c r="P72" s="455">
        <f>Ф.4.3.1.КВК1!P72+Ф.4.3.1.КВК2!P72</f>
        <v>0</v>
      </c>
      <c r="Q72" s="455">
        <f>Ф.4.3.1.КВК1!Q72+Ф.4.3.1.КВК2!Q72</f>
        <v>0</v>
      </c>
      <c r="R72" s="455">
        <f>Ф.4.3.1.КВК1!R72+Ф.4.3.1.КВК2!R72</f>
        <v>0</v>
      </c>
    </row>
    <row r="73" spans="1:18" s="125" customFormat="1" ht="12.75" customHeight="1" thickTop="1" thickBot="1" x14ac:dyDescent="0.25">
      <c r="A73" s="470" t="s">
        <v>4803</v>
      </c>
      <c r="B73" s="479">
        <v>3210</v>
      </c>
      <c r="C73" s="479">
        <v>520</v>
      </c>
      <c r="D73" s="516" t="s">
        <v>4334</v>
      </c>
      <c r="E73" s="455">
        <f>Ф.4.3.1.КВК1!E73+Ф.4.3.1.КВК2!E73</f>
        <v>0</v>
      </c>
      <c r="F73" s="455">
        <f>Ф.4.3.1.КВК1!F73+Ф.4.3.1.КВК2!F73</f>
        <v>0</v>
      </c>
      <c r="G73" s="455">
        <f>Ф.4.3.1.КВК1!G73+Ф.4.3.1.КВК2!G73</f>
        <v>0</v>
      </c>
      <c r="H73" s="455">
        <f>Ф.4.3.1.КВК1!H73+Ф.4.3.1.КВК2!H73</f>
        <v>0</v>
      </c>
      <c r="I73" s="455">
        <f>Ф.4.3.1.КВК1!I73+Ф.4.3.1.КВК2!I73</f>
        <v>0</v>
      </c>
      <c r="J73" s="455">
        <f>Ф.4.3.1.КВК1!J73+Ф.4.3.1.КВК2!J73</f>
        <v>0</v>
      </c>
      <c r="K73" s="455">
        <f>Ф.4.3.1.КВК1!K73+Ф.4.3.1.КВК2!K73</f>
        <v>0</v>
      </c>
      <c r="L73" s="455">
        <f>Ф.4.3.1.КВК1!L73+Ф.4.3.1.КВК2!L73</f>
        <v>0</v>
      </c>
      <c r="M73" s="455">
        <f>Ф.4.3.1.КВК1!M73+Ф.4.3.1.КВК2!M73</f>
        <v>0</v>
      </c>
      <c r="N73" s="455">
        <f>Ф.4.3.1.КВК1!N73+Ф.4.3.1.КВК2!N73</f>
        <v>0</v>
      </c>
      <c r="O73" s="455">
        <f>Ф.4.3.1.КВК1!O73+Ф.4.3.1.КВК2!O73</f>
        <v>0</v>
      </c>
      <c r="P73" s="455">
        <f>Ф.4.3.1.КВК1!P73+Ф.4.3.1.КВК2!P73</f>
        <v>0</v>
      </c>
      <c r="Q73" s="455">
        <f>Ф.4.3.1.КВК1!Q73+Ф.4.3.1.КВК2!Q73</f>
        <v>0</v>
      </c>
      <c r="R73" s="455">
        <f>Ф.4.3.1.КВК1!R73+Ф.4.3.1.КВК2!R73</f>
        <v>0</v>
      </c>
    </row>
    <row r="74" spans="1:18" s="125" customFormat="1" ht="12.75" thickTop="1" thickBot="1" x14ac:dyDescent="0.25">
      <c r="A74" s="470" t="s">
        <v>4349</v>
      </c>
      <c r="B74" s="479">
        <v>3220</v>
      </c>
      <c r="C74" s="479">
        <v>530</v>
      </c>
      <c r="D74" s="516" t="s">
        <v>4334</v>
      </c>
      <c r="E74" s="455">
        <f>Ф.4.3.1.КВК1!E74+Ф.4.3.1.КВК2!E74</f>
        <v>0</v>
      </c>
      <c r="F74" s="455">
        <f>Ф.4.3.1.КВК1!F74+Ф.4.3.1.КВК2!F74</f>
        <v>0</v>
      </c>
      <c r="G74" s="455">
        <f>Ф.4.3.1.КВК1!G74+Ф.4.3.1.КВК2!G74</f>
        <v>0</v>
      </c>
      <c r="H74" s="455">
        <f>Ф.4.3.1.КВК1!H74+Ф.4.3.1.КВК2!H74</f>
        <v>0</v>
      </c>
      <c r="I74" s="455">
        <f>Ф.4.3.1.КВК1!I74+Ф.4.3.1.КВК2!I74</f>
        <v>0</v>
      </c>
      <c r="J74" s="455">
        <f>Ф.4.3.1.КВК1!J74+Ф.4.3.1.КВК2!J74</f>
        <v>0</v>
      </c>
      <c r="K74" s="455">
        <f>Ф.4.3.1.КВК1!K74+Ф.4.3.1.КВК2!K74</f>
        <v>0</v>
      </c>
      <c r="L74" s="455">
        <f>Ф.4.3.1.КВК1!L74+Ф.4.3.1.КВК2!L74</f>
        <v>0</v>
      </c>
      <c r="M74" s="455">
        <f>Ф.4.3.1.КВК1!M74+Ф.4.3.1.КВК2!M74</f>
        <v>0</v>
      </c>
      <c r="N74" s="455">
        <f>Ф.4.3.1.КВК1!N74+Ф.4.3.1.КВК2!N74</f>
        <v>0</v>
      </c>
      <c r="O74" s="455">
        <f>Ф.4.3.1.КВК1!O74+Ф.4.3.1.КВК2!O74</f>
        <v>0</v>
      </c>
      <c r="P74" s="455">
        <f>Ф.4.3.1.КВК1!P74+Ф.4.3.1.КВК2!P74</f>
        <v>0</v>
      </c>
      <c r="Q74" s="455">
        <f>Ф.4.3.1.КВК1!Q74+Ф.4.3.1.КВК2!Q74</f>
        <v>0</v>
      </c>
      <c r="R74" s="455">
        <f>Ф.4.3.1.КВК1!R74+Ф.4.3.1.КВК2!R74</f>
        <v>0</v>
      </c>
    </row>
    <row r="75" spans="1:18" s="125" customFormat="1" ht="12" customHeight="1" thickTop="1" thickBot="1" x14ac:dyDescent="0.25">
      <c r="A75" s="458" t="s">
        <v>1733</v>
      </c>
      <c r="B75" s="479">
        <v>3230</v>
      </c>
      <c r="C75" s="479">
        <v>540</v>
      </c>
      <c r="D75" s="516" t="s">
        <v>4334</v>
      </c>
      <c r="E75" s="455">
        <f>Ф.4.3.1.КВК1!E75+Ф.4.3.1.КВК2!E75</f>
        <v>0</v>
      </c>
      <c r="F75" s="455">
        <f>Ф.4.3.1.КВК1!F75+Ф.4.3.1.КВК2!F75</f>
        <v>0</v>
      </c>
      <c r="G75" s="455">
        <f>Ф.4.3.1.КВК1!G75+Ф.4.3.1.КВК2!G75</f>
        <v>0</v>
      </c>
      <c r="H75" s="455">
        <f>Ф.4.3.1.КВК1!H75+Ф.4.3.1.КВК2!H75</f>
        <v>0</v>
      </c>
      <c r="I75" s="455">
        <f>Ф.4.3.1.КВК1!I75+Ф.4.3.1.КВК2!I75</f>
        <v>0</v>
      </c>
      <c r="J75" s="455">
        <f>Ф.4.3.1.КВК1!J75+Ф.4.3.1.КВК2!J75</f>
        <v>0</v>
      </c>
      <c r="K75" s="455">
        <f>Ф.4.3.1.КВК1!K75+Ф.4.3.1.КВК2!K75</f>
        <v>0</v>
      </c>
      <c r="L75" s="455">
        <f>Ф.4.3.1.КВК1!L75+Ф.4.3.1.КВК2!L75</f>
        <v>0</v>
      </c>
      <c r="M75" s="455">
        <f>Ф.4.3.1.КВК1!M75+Ф.4.3.1.КВК2!M75</f>
        <v>0</v>
      </c>
      <c r="N75" s="455">
        <f>Ф.4.3.1.КВК1!N75+Ф.4.3.1.КВК2!N75</f>
        <v>0</v>
      </c>
      <c r="O75" s="455">
        <f>Ф.4.3.1.КВК1!O75+Ф.4.3.1.КВК2!O75</f>
        <v>0</v>
      </c>
      <c r="P75" s="455">
        <f>Ф.4.3.1.КВК1!P75+Ф.4.3.1.КВК2!P75</f>
        <v>0</v>
      </c>
      <c r="Q75" s="455">
        <f>Ф.4.3.1.КВК1!Q75+Ф.4.3.1.КВК2!Q75</f>
        <v>0</v>
      </c>
      <c r="R75" s="455">
        <f>Ф.4.3.1.КВК1!R75+Ф.4.3.1.КВК2!R75</f>
        <v>0</v>
      </c>
    </row>
    <row r="76" spans="1:18" s="125" customFormat="1" ht="14.25" customHeight="1" thickTop="1" thickBot="1" x14ac:dyDescent="0.25">
      <c r="A76" s="470" t="s">
        <v>4350</v>
      </c>
      <c r="B76" s="479">
        <v>3240</v>
      </c>
      <c r="C76" s="479">
        <v>550</v>
      </c>
      <c r="D76" s="516" t="s">
        <v>4334</v>
      </c>
      <c r="E76" s="455">
        <f>Ф.4.3.1.КВК1!E76+Ф.4.3.1.КВК2!E76</f>
        <v>0</v>
      </c>
      <c r="F76" s="455">
        <f>Ф.4.3.1.КВК1!F76+Ф.4.3.1.КВК2!F76</f>
        <v>0</v>
      </c>
      <c r="G76" s="455">
        <f>Ф.4.3.1.КВК1!G76+Ф.4.3.1.КВК2!G76</f>
        <v>0</v>
      </c>
      <c r="H76" s="455">
        <f>Ф.4.3.1.КВК1!H76+Ф.4.3.1.КВК2!H76</f>
        <v>0</v>
      </c>
      <c r="I76" s="455">
        <f>Ф.4.3.1.КВК1!I76+Ф.4.3.1.КВК2!I76</f>
        <v>0</v>
      </c>
      <c r="J76" s="455">
        <f>Ф.4.3.1.КВК1!J76+Ф.4.3.1.КВК2!J76</f>
        <v>0</v>
      </c>
      <c r="K76" s="455">
        <f>Ф.4.3.1.КВК1!K76+Ф.4.3.1.КВК2!K76</f>
        <v>0</v>
      </c>
      <c r="L76" s="455">
        <f>Ф.4.3.1.КВК1!L76+Ф.4.3.1.КВК2!L76</f>
        <v>0</v>
      </c>
      <c r="M76" s="455">
        <f>Ф.4.3.1.КВК1!M76+Ф.4.3.1.КВК2!M76</f>
        <v>0</v>
      </c>
      <c r="N76" s="455">
        <f>Ф.4.3.1.КВК1!N76+Ф.4.3.1.КВК2!N76</f>
        <v>0</v>
      </c>
      <c r="O76" s="455">
        <f>Ф.4.3.1.КВК1!O76+Ф.4.3.1.КВК2!O76</f>
        <v>0</v>
      </c>
      <c r="P76" s="455">
        <f>Ф.4.3.1.КВК1!P76+Ф.4.3.1.КВК2!P76</f>
        <v>0</v>
      </c>
      <c r="Q76" s="455">
        <f>Ф.4.3.1.КВК1!Q76+Ф.4.3.1.КВК2!Q76</f>
        <v>0</v>
      </c>
      <c r="R76" s="455">
        <f>Ф.4.3.1.КВК1!R76+Ф.4.3.1.КВК2!R76</f>
        <v>0</v>
      </c>
    </row>
    <row r="77" spans="1:18" s="125" customFormat="1" ht="14.25" customHeight="1" thickTop="1" thickBot="1" x14ac:dyDescent="0.25">
      <c r="A77" s="477" t="s">
        <v>4207</v>
      </c>
      <c r="B77" s="477">
        <v>4100</v>
      </c>
      <c r="C77" s="477">
        <v>560</v>
      </c>
      <c r="D77" s="516" t="s">
        <v>4334</v>
      </c>
      <c r="E77" s="455">
        <f>Ф.4.3.1.КВК1!E77+Ф.4.3.1.КВК2!E77</f>
        <v>0</v>
      </c>
      <c r="F77" s="455">
        <f>Ф.4.3.1.КВК1!F77+Ф.4.3.1.КВК2!F77</f>
        <v>0</v>
      </c>
      <c r="G77" s="455">
        <f>Ф.4.3.1.КВК1!G77+Ф.4.3.1.КВК2!G77</f>
        <v>0</v>
      </c>
      <c r="H77" s="455">
        <f>Ф.4.3.1.КВК1!H77+Ф.4.3.1.КВК2!H77</f>
        <v>0</v>
      </c>
      <c r="I77" s="455">
        <f>Ф.4.3.1.КВК1!I77+Ф.4.3.1.КВК2!I77</f>
        <v>0</v>
      </c>
      <c r="J77" s="455">
        <f>Ф.4.3.1.КВК1!J77+Ф.4.3.1.КВК2!J77</f>
        <v>0</v>
      </c>
      <c r="K77" s="455">
        <f>Ф.4.3.1.КВК1!K77+Ф.4.3.1.КВК2!K77</f>
        <v>0</v>
      </c>
      <c r="L77" s="455">
        <f>Ф.4.3.1.КВК1!L77+Ф.4.3.1.КВК2!L77</f>
        <v>0</v>
      </c>
      <c r="M77" s="455">
        <f>Ф.4.3.1.КВК1!M77+Ф.4.3.1.КВК2!M77</f>
        <v>0</v>
      </c>
      <c r="N77" s="455">
        <f>Ф.4.3.1.КВК1!N77+Ф.4.3.1.КВК2!N77</f>
        <v>0</v>
      </c>
      <c r="O77" s="455">
        <f>Ф.4.3.1.КВК1!O77+Ф.4.3.1.КВК2!O77</f>
        <v>0</v>
      </c>
      <c r="P77" s="455">
        <f>Ф.4.3.1.КВК1!P77+Ф.4.3.1.КВК2!P77</f>
        <v>0</v>
      </c>
      <c r="Q77" s="455">
        <f>Ф.4.3.1.КВК1!Q77+Ф.4.3.1.КВК2!Q77</f>
        <v>0</v>
      </c>
      <c r="R77" s="455">
        <f>Ф.4.3.1.КВК1!R77+Ф.4.3.1.КВК2!R77</f>
        <v>0</v>
      </c>
    </row>
    <row r="78" spans="1:18" s="125" customFormat="1" ht="12.75" thickTop="1" thickBot="1" x14ac:dyDescent="0.25">
      <c r="A78" s="458" t="s">
        <v>4353</v>
      </c>
      <c r="B78" s="479">
        <v>4110</v>
      </c>
      <c r="C78" s="479">
        <v>570</v>
      </c>
      <c r="D78" s="516" t="s">
        <v>4334</v>
      </c>
      <c r="E78" s="455">
        <f>Ф.4.3.1.КВК1!E78+Ф.4.3.1.КВК2!E78</f>
        <v>0</v>
      </c>
      <c r="F78" s="455">
        <f>Ф.4.3.1.КВК1!F78+Ф.4.3.1.КВК2!F78</f>
        <v>0</v>
      </c>
      <c r="G78" s="455">
        <f>Ф.4.3.1.КВК1!G78+Ф.4.3.1.КВК2!G78</f>
        <v>0</v>
      </c>
      <c r="H78" s="455">
        <f>Ф.4.3.1.КВК1!H78+Ф.4.3.1.КВК2!H78</f>
        <v>0</v>
      </c>
      <c r="I78" s="455">
        <f>Ф.4.3.1.КВК1!I78+Ф.4.3.1.КВК2!I78</f>
        <v>0</v>
      </c>
      <c r="J78" s="455">
        <f>Ф.4.3.1.КВК1!J78+Ф.4.3.1.КВК2!J78</f>
        <v>0</v>
      </c>
      <c r="K78" s="455">
        <f>Ф.4.3.1.КВК1!K78+Ф.4.3.1.КВК2!K78</f>
        <v>0</v>
      </c>
      <c r="L78" s="455">
        <f>Ф.4.3.1.КВК1!L78+Ф.4.3.1.КВК2!L78</f>
        <v>0</v>
      </c>
      <c r="M78" s="455">
        <f>Ф.4.3.1.КВК1!M78+Ф.4.3.1.КВК2!M78</f>
        <v>0</v>
      </c>
      <c r="N78" s="455">
        <f>Ф.4.3.1.КВК1!N78+Ф.4.3.1.КВК2!N78</f>
        <v>0</v>
      </c>
      <c r="O78" s="455">
        <f>Ф.4.3.1.КВК1!O78+Ф.4.3.1.КВК2!O78</f>
        <v>0</v>
      </c>
      <c r="P78" s="455">
        <f>Ф.4.3.1.КВК1!P78+Ф.4.3.1.КВК2!P78</f>
        <v>0</v>
      </c>
      <c r="Q78" s="455">
        <f>Ф.4.3.1.КВК1!Q78+Ф.4.3.1.КВК2!Q78</f>
        <v>0</v>
      </c>
      <c r="R78" s="455">
        <f>Ф.4.3.1.КВК1!R78+Ф.4.3.1.КВК2!R78</f>
        <v>0</v>
      </c>
    </row>
    <row r="79" spans="1:18" s="125" customFormat="1" ht="12.75" customHeight="1" thickTop="1" thickBot="1" x14ac:dyDescent="0.25">
      <c r="A79" s="476" t="s">
        <v>4354</v>
      </c>
      <c r="B79" s="456">
        <v>4111</v>
      </c>
      <c r="C79" s="456">
        <v>580</v>
      </c>
      <c r="D79" s="516" t="s">
        <v>4334</v>
      </c>
      <c r="E79" s="455">
        <f>Ф.4.3.1.КВК1!E79+Ф.4.3.1.КВК2!E79</f>
        <v>0</v>
      </c>
      <c r="F79" s="455">
        <f>Ф.4.3.1.КВК1!F79+Ф.4.3.1.КВК2!F79</f>
        <v>0</v>
      </c>
      <c r="G79" s="455">
        <f>Ф.4.3.1.КВК1!G79+Ф.4.3.1.КВК2!G79</f>
        <v>0</v>
      </c>
      <c r="H79" s="455">
        <f>Ф.4.3.1.КВК1!H79+Ф.4.3.1.КВК2!H79</f>
        <v>0</v>
      </c>
      <c r="I79" s="455">
        <f>Ф.4.3.1.КВК1!I79+Ф.4.3.1.КВК2!I79</f>
        <v>0</v>
      </c>
      <c r="J79" s="455">
        <f>Ф.4.3.1.КВК1!J79+Ф.4.3.1.КВК2!J79</f>
        <v>0</v>
      </c>
      <c r="K79" s="455">
        <f>Ф.4.3.1.КВК1!K79+Ф.4.3.1.КВК2!K79</f>
        <v>0</v>
      </c>
      <c r="L79" s="455">
        <f>Ф.4.3.1.КВК1!L79+Ф.4.3.1.КВК2!L79</f>
        <v>0</v>
      </c>
      <c r="M79" s="455">
        <f>Ф.4.3.1.КВК1!M79+Ф.4.3.1.КВК2!M79</f>
        <v>0</v>
      </c>
      <c r="N79" s="455">
        <f>Ф.4.3.1.КВК1!N79+Ф.4.3.1.КВК2!N79</f>
        <v>0</v>
      </c>
      <c r="O79" s="455">
        <f>Ф.4.3.1.КВК1!O79+Ф.4.3.1.КВК2!O79</f>
        <v>0</v>
      </c>
      <c r="P79" s="455">
        <f>Ф.4.3.1.КВК1!P79+Ф.4.3.1.КВК2!P79</f>
        <v>0</v>
      </c>
      <c r="Q79" s="455">
        <f>Ф.4.3.1.КВК1!Q79+Ф.4.3.1.КВК2!Q79</f>
        <v>0</v>
      </c>
      <c r="R79" s="455">
        <f>Ф.4.3.1.КВК1!R79+Ф.4.3.1.КВК2!R79</f>
        <v>0</v>
      </c>
    </row>
    <row r="80" spans="1:18" s="125" customFormat="1" ht="12.75" customHeight="1" thickTop="1" thickBot="1" x14ac:dyDescent="0.25">
      <c r="A80" s="476" t="s">
        <v>4355</v>
      </c>
      <c r="B80" s="456">
        <v>4112</v>
      </c>
      <c r="C80" s="456">
        <v>590</v>
      </c>
      <c r="D80" s="516"/>
      <c r="E80" s="455">
        <f>Ф.4.3.1.КВК1!E80+Ф.4.3.1.КВК2!E80</f>
        <v>0</v>
      </c>
      <c r="F80" s="455">
        <f>Ф.4.3.1.КВК1!F80+Ф.4.3.1.КВК2!F80</f>
        <v>0</v>
      </c>
      <c r="G80" s="455">
        <f>Ф.4.3.1.КВК1!G80+Ф.4.3.1.КВК2!G80</f>
        <v>0</v>
      </c>
      <c r="H80" s="455">
        <f>Ф.4.3.1.КВК1!H80+Ф.4.3.1.КВК2!H80</f>
        <v>0</v>
      </c>
      <c r="I80" s="455">
        <f>Ф.4.3.1.КВК1!I80+Ф.4.3.1.КВК2!I80</f>
        <v>0</v>
      </c>
      <c r="J80" s="455">
        <f>Ф.4.3.1.КВК1!J80+Ф.4.3.1.КВК2!J80</f>
        <v>0</v>
      </c>
      <c r="K80" s="455">
        <f>Ф.4.3.1.КВК1!K80+Ф.4.3.1.КВК2!K80</f>
        <v>0</v>
      </c>
      <c r="L80" s="455">
        <f>Ф.4.3.1.КВК1!L80+Ф.4.3.1.КВК2!L80</f>
        <v>0</v>
      </c>
      <c r="M80" s="455">
        <f>Ф.4.3.1.КВК1!M80+Ф.4.3.1.КВК2!M80</f>
        <v>0</v>
      </c>
      <c r="N80" s="455">
        <f>Ф.4.3.1.КВК1!N80+Ф.4.3.1.КВК2!N80</f>
        <v>0</v>
      </c>
      <c r="O80" s="455">
        <f>Ф.4.3.1.КВК1!O80+Ф.4.3.1.КВК2!O80</f>
        <v>0</v>
      </c>
      <c r="P80" s="455">
        <f>Ф.4.3.1.КВК1!P80+Ф.4.3.1.КВК2!P80</f>
        <v>0</v>
      </c>
      <c r="Q80" s="455">
        <f>Ф.4.3.1.КВК1!Q80+Ф.4.3.1.КВК2!Q80</f>
        <v>0</v>
      </c>
      <c r="R80" s="455">
        <f>Ф.4.3.1.КВК1!R80+Ф.4.3.1.КВК2!R80</f>
        <v>0</v>
      </c>
    </row>
    <row r="81" spans="1:18" s="125" customFormat="1" ht="14.25" thickTop="1" thickBot="1" x14ac:dyDescent="0.25">
      <c r="A81" s="493" t="s">
        <v>4208</v>
      </c>
      <c r="B81" s="456">
        <v>4113</v>
      </c>
      <c r="C81" s="456">
        <v>600</v>
      </c>
      <c r="D81" s="516" t="s">
        <v>4334</v>
      </c>
      <c r="E81" s="455">
        <f>Ф.4.3.1.КВК1!E81+Ф.4.3.1.КВК2!E81</f>
        <v>0</v>
      </c>
      <c r="F81" s="455">
        <f>Ф.4.3.1.КВК1!F81+Ф.4.3.1.КВК2!F81</f>
        <v>0</v>
      </c>
      <c r="G81" s="455">
        <f>Ф.4.3.1.КВК1!G81+Ф.4.3.1.КВК2!G81</f>
        <v>0</v>
      </c>
      <c r="H81" s="455">
        <f>Ф.4.3.1.КВК1!H81+Ф.4.3.1.КВК2!H81</f>
        <v>0</v>
      </c>
      <c r="I81" s="455">
        <f>Ф.4.3.1.КВК1!I81+Ф.4.3.1.КВК2!I81</f>
        <v>0</v>
      </c>
      <c r="J81" s="455">
        <f>Ф.4.3.1.КВК1!J81+Ф.4.3.1.КВК2!J81</f>
        <v>0</v>
      </c>
      <c r="K81" s="455">
        <f>Ф.4.3.1.КВК1!K81+Ф.4.3.1.КВК2!K81</f>
        <v>0</v>
      </c>
      <c r="L81" s="455">
        <f>Ф.4.3.1.КВК1!L81+Ф.4.3.1.КВК2!L81</f>
        <v>0</v>
      </c>
      <c r="M81" s="455">
        <f>Ф.4.3.1.КВК1!M81+Ф.4.3.1.КВК2!M81</f>
        <v>0</v>
      </c>
      <c r="N81" s="455">
        <f>Ф.4.3.1.КВК1!N81+Ф.4.3.1.КВК2!N81</f>
        <v>0</v>
      </c>
      <c r="O81" s="455">
        <f>Ф.4.3.1.КВК1!O81+Ф.4.3.1.КВК2!O81</f>
        <v>0</v>
      </c>
      <c r="P81" s="455">
        <f>Ф.4.3.1.КВК1!P81+Ф.4.3.1.КВК2!P81</f>
        <v>0</v>
      </c>
      <c r="Q81" s="455">
        <f>Ф.4.3.1.КВК1!Q81+Ф.4.3.1.КВК2!Q81</f>
        <v>0</v>
      </c>
      <c r="R81" s="455">
        <f>Ф.4.3.1.КВК1!R81+Ф.4.3.1.КВК2!R81</f>
        <v>0</v>
      </c>
    </row>
    <row r="82" spans="1:18" s="125" customFormat="1" ht="12.75" thickTop="1" thickBot="1" x14ac:dyDescent="0.25">
      <c r="A82" s="477" t="s">
        <v>4248</v>
      </c>
      <c r="B82" s="477">
        <v>4200</v>
      </c>
      <c r="C82" s="477">
        <v>610</v>
      </c>
      <c r="D82" s="516" t="s">
        <v>4334</v>
      </c>
      <c r="E82" s="455">
        <f>Ф.4.3.1.КВК1!E82+Ф.4.3.1.КВК2!E82</f>
        <v>0</v>
      </c>
      <c r="F82" s="455">
        <f>Ф.4.3.1.КВК1!F82+Ф.4.3.1.КВК2!F82</f>
        <v>0</v>
      </c>
      <c r="G82" s="455">
        <f>Ф.4.3.1.КВК1!G82+Ф.4.3.1.КВК2!G82</f>
        <v>0</v>
      </c>
      <c r="H82" s="455">
        <f>Ф.4.3.1.КВК1!H82+Ф.4.3.1.КВК2!H82</f>
        <v>0</v>
      </c>
      <c r="I82" s="455">
        <f>Ф.4.3.1.КВК1!I82+Ф.4.3.1.КВК2!I82</f>
        <v>0</v>
      </c>
      <c r="J82" s="455">
        <f>Ф.4.3.1.КВК1!J82+Ф.4.3.1.КВК2!J82</f>
        <v>0</v>
      </c>
      <c r="K82" s="455">
        <f>Ф.4.3.1.КВК1!K82+Ф.4.3.1.КВК2!K82</f>
        <v>0</v>
      </c>
      <c r="L82" s="455">
        <f>Ф.4.3.1.КВК1!L82+Ф.4.3.1.КВК2!L82</f>
        <v>0</v>
      </c>
      <c r="M82" s="455">
        <f>Ф.4.3.1.КВК1!M82+Ф.4.3.1.КВК2!M82</f>
        <v>0</v>
      </c>
      <c r="N82" s="455">
        <f>Ф.4.3.1.КВК1!N82+Ф.4.3.1.КВК2!N82</f>
        <v>0</v>
      </c>
      <c r="O82" s="455">
        <f>Ф.4.3.1.КВК1!O82+Ф.4.3.1.КВК2!O82</f>
        <v>0</v>
      </c>
      <c r="P82" s="455">
        <f>Ф.4.3.1.КВК1!P82+Ф.4.3.1.КВК2!P82</f>
        <v>0</v>
      </c>
      <c r="Q82" s="455">
        <f>Ф.4.3.1.КВК1!Q82+Ф.4.3.1.КВК2!Q82</f>
        <v>0</v>
      </c>
      <c r="R82" s="455">
        <f>Ф.4.3.1.КВК1!R82+Ф.4.3.1.КВК2!R82</f>
        <v>0</v>
      </c>
    </row>
    <row r="83" spans="1:18" s="125" customFormat="1" ht="12.75" thickTop="1" thickBot="1" x14ac:dyDescent="0.25">
      <c r="A83" s="458" t="s">
        <v>4356</v>
      </c>
      <c r="B83" s="479">
        <v>4210</v>
      </c>
      <c r="C83" s="479">
        <v>620</v>
      </c>
      <c r="D83" s="516" t="s">
        <v>4334</v>
      </c>
      <c r="E83" s="455">
        <f>Ф.4.3.1.КВК1!E83+Ф.4.3.1.КВК2!E83</f>
        <v>0</v>
      </c>
      <c r="F83" s="455">
        <f>Ф.4.3.1.КВК1!F83+Ф.4.3.1.КВК2!F83</f>
        <v>0</v>
      </c>
      <c r="G83" s="455">
        <f>Ф.4.3.1.КВК1!G83+Ф.4.3.1.КВК2!G83</f>
        <v>0</v>
      </c>
      <c r="H83" s="455">
        <f>Ф.4.3.1.КВК1!H83+Ф.4.3.1.КВК2!H83</f>
        <v>0</v>
      </c>
      <c r="I83" s="455">
        <f>Ф.4.3.1.КВК1!I83+Ф.4.3.1.КВК2!I83</f>
        <v>0</v>
      </c>
      <c r="J83" s="455">
        <f>Ф.4.3.1.КВК1!J83+Ф.4.3.1.КВК2!J83</f>
        <v>0</v>
      </c>
      <c r="K83" s="455">
        <f>Ф.4.3.1.КВК1!K83+Ф.4.3.1.КВК2!K83</f>
        <v>0</v>
      </c>
      <c r="L83" s="455">
        <f>Ф.4.3.1.КВК1!L83+Ф.4.3.1.КВК2!L83</f>
        <v>0</v>
      </c>
      <c r="M83" s="455">
        <f>Ф.4.3.1.КВК1!M83+Ф.4.3.1.КВК2!M83</f>
        <v>0</v>
      </c>
      <c r="N83" s="455">
        <f>Ф.4.3.1.КВК1!N83+Ф.4.3.1.КВК2!N83</f>
        <v>0</v>
      </c>
      <c r="O83" s="455">
        <f>Ф.4.3.1.КВК1!O83+Ф.4.3.1.КВК2!O83</f>
        <v>0</v>
      </c>
      <c r="P83" s="455">
        <f>Ф.4.3.1.КВК1!P83+Ф.4.3.1.КВК2!P83</f>
        <v>0</v>
      </c>
      <c r="Q83" s="455">
        <f>Ф.4.3.1.КВК1!Q83+Ф.4.3.1.КВК2!Q83</f>
        <v>0</v>
      </c>
      <c r="R83" s="455">
        <f>Ф.4.3.1.КВК1!R83+Ф.4.3.1.КВК2!R83</f>
        <v>0</v>
      </c>
    </row>
    <row r="84" spans="1:18" s="125" customFormat="1" ht="12" hidden="1" thickTop="1" x14ac:dyDescent="0.2">
      <c r="A84" s="341"/>
      <c r="B84" s="130"/>
      <c r="C84" s="342"/>
      <c r="D84" s="183"/>
      <c r="E84" s="327"/>
      <c r="F84" s="327"/>
      <c r="G84" s="327"/>
      <c r="H84" s="327"/>
      <c r="I84" s="327"/>
      <c r="J84" s="327"/>
      <c r="K84" s="327"/>
      <c r="L84" s="327"/>
      <c r="M84" s="327"/>
      <c r="N84" s="327"/>
      <c r="O84" s="327"/>
      <c r="P84" s="327"/>
      <c r="Q84" s="327"/>
      <c r="R84" s="327"/>
    </row>
    <row r="85" spans="1:18" s="125" customFormat="1" ht="12.75" hidden="1" x14ac:dyDescent="0.2">
      <c r="A85" s="345"/>
      <c r="B85" s="130"/>
      <c r="C85" s="342"/>
      <c r="D85" s="183"/>
      <c r="E85" s="327"/>
      <c r="F85" s="327"/>
      <c r="G85" s="327"/>
      <c r="H85" s="327"/>
      <c r="I85" s="327"/>
      <c r="J85" s="327"/>
      <c r="K85" s="327"/>
      <c r="L85" s="327"/>
      <c r="M85" s="327"/>
      <c r="N85" s="327"/>
      <c r="O85" s="327"/>
      <c r="P85" s="327"/>
      <c r="Q85" s="327"/>
      <c r="R85" s="327"/>
    </row>
    <row r="86" spans="1:18" s="125" customFormat="1" ht="11.25" hidden="1" x14ac:dyDescent="0.2">
      <c r="A86" s="344"/>
      <c r="B86" s="131"/>
      <c r="C86" s="342"/>
      <c r="D86" s="183"/>
      <c r="E86" s="327"/>
      <c r="F86" s="327"/>
      <c r="G86" s="327"/>
      <c r="H86" s="327"/>
      <c r="I86" s="327"/>
      <c r="J86" s="327"/>
      <c r="K86" s="327"/>
      <c r="L86" s="327"/>
      <c r="M86" s="327"/>
      <c r="N86" s="327"/>
      <c r="O86" s="327"/>
      <c r="P86" s="327"/>
      <c r="Q86" s="327"/>
      <c r="R86" s="327"/>
    </row>
    <row r="87" spans="1:18" s="125" customFormat="1" ht="12.75" hidden="1" customHeight="1" x14ac:dyDescent="0.2">
      <c r="A87" s="341"/>
      <c r="B87" s="130"/>
      <c r="C87" s="342"/>
      <c r="D87" s="183"/>
      <c r="E87" s="327"/>
      <c r="F87" s="327"/>
      <c r="G87" s="327"/>
      <c r="H87" s="327"/>
      <c r="I87" s="327"/>
      <c r="J87" s="327"/>
      <c r="K87" s="327"/>
      <c r="L87" s="327"/>
      <c r="M87" s="327"/>
      <c r="N87" s="327"/>
      <c r="O87" s="327"/>
      <c r="P87" s="327"/>
      <c r="Q87" s="327"/>
      <c r="R87" s="327"/>
    </row>
    <row r="88" spans="1:18" ht="12.75" hidden="1" customHeight="1" x14ac:dyDescent="0.25">
      <c r="A88" s="341"/>
      <c r="B88" s="130"/>
      <c r="C88" s="342"/>
      <c r="D88" s="183"/>
      <c r="E88" s="327"/>
      <c r="F88" s="327"/>
      <c r="G88" s="327"/>
      <c r="H88" s="327"/>
      <c r="I88" s="327"/>
      <c r="J88" s="327"/>
      <c r="K88" s="327"/>
      <c r="L88" s="327"/>
      <c r="M88" s="327"/>
      <c r="N88" s="327"/>
      <c r="O88" s="327"/>
      <c r="P88" s="327"/>
      <c r="Q88" s="327"/>
      <c r="R88" s="327"/>
    </row>
    <row r="89" spans="1:18" ht="12.75" hidden="1" customHeight="1" x14ac:dyDescent="0.25">
      <c r="A89" s="341"/>
      <c r="B89" s="130"/>
      <c r="C89" s="342"/>
      <c r="D89" s="183"/>
      <c r="E89" s="327"/>
      <c r="F89" s="327"/>
      <c r="G89" s="327"/>
      <c r="H89" s="327"/>
      <c r="I89" s="327"/>
      <c r="J89" s="327"/>
      <c r="K89" s="327"/>
      <c r="L89" s="327"/>
      <c r="M89" s="327"/>
      <c r="N89" s="327"/>
      <c r="O89" s="327"/>
      <c r="P89" s="327"/>
      <c r="Q89" s="327"/>
      <c r="R89" s="327"/>
    </row>
    <row r="90" spans="1:18" ht="12.75" hidden="1" customHeight="1" x14ac:dyDescent="0.25">
      <c r="A90" s="343"/>
      <c r="B90" s="114"/>
      <c r="C90" s="342"/>
      <c r="D90" s="183"/>
      <c r="E90" s="327"/>
      <c r="F90" s="327"/>
      <c r="G90" s="327"/>
      <c r="H90" s="327"/>
      <c r="I90" s="327"/>
      <c r="J90" s="327"/>
      <c r="K90" s="327"/>
      <c r="L90" s="327"/>
      <c r="M90" s="327"/>
      <c r="N90" s="327"/>
      <c r="O90" s="327"/>
      <c r="P90" s="327"/>
      <c r="Q90" s="327"/>
      <c r="R90" s="327"/>
    </row>
    <row r="91" spans="1:18" ht="12.75" hidden="1" customHeight="1" x14ac:dyDescent="0.25">
      <c r="A91" s="344"/>
      <c r="B91" s="131"/>
      <c r="C91" s="342"/>
      <c r="D91" s="183"/>
      <c r="E91" s="327"/>
      <c r="F91" s="327"/>
      <c r="G91" s="327"/>
      <c r="H91" s="327"/>
      <c r="I91" s="327"/>
      <c r="J91" s="327"/>
      <c r="K91" s="327"/>
      <c r="L91" s="327"/>
      <c r="M91" s="327"/>
      <c r="N91" s="327"/>
      <c r="O91" s="327"/>
      <c r="P91" s="327"/>
      <c r="Q91" s="327"/>
      <c r="R91" s="327"/>
    </row>
    <row r="92" spans="1:18" ht="12.75" hidden="1" customHeight="1" x14ac:dyDescent="0.25">
      <c r="A92" s="344" t="s">
        <v>4249</v>
      </c>
      <c r="B92" s="131">
        <v>4220</v>
      </c>
      <c r="C92" s="342">
        <v>670</v>
      </c>
      <c r="D92" s="183" t="s">
        <v>4334</v>
      </c>
      <c r="E92" s="327" t="str">
        <f>IF((SUM(Ф.4.3.1.КВК1!E92))+(SUM(Ф.4.3.1.КВК2!E92))&gt;0,(SUM(Ф.4.3.1.КВК1!E92))+(SUM(Ф.4.3.1.КВК2!E92)),"-")</f>
        <v>-</v>
      </c>
      <c r="F92" s="327" t="str">
        <f>IF((SUM(Ф.4.3.1.КВК1!F92))+(SUM(Ф.4.3.1.КВК2!F92))&gt;0,(SUM(Ф.4.3.1.КВК1!F92))+(SUM(Ф.4.3.1.КВК2!F92)),"-")</f>
        <v>-</v>
      </c>
      <c r="G92" s="327" t="str">
        <f>IF((SUM(Ф.4.3.1.КВК1!G92))+(SUM(Ф.4.3.1.КВК2!G92))&gt;0,(SUM(Ф.4.3.1.КВК1!G92))+(SUM(Ф.4.3.1.КВК2!G92)),"-")</f>
        <v>-</v>
      </c>
      <c r="H92" s="327" t="str">
        <f>IF((SUM(Ф.4.3.1.КВК1!H92))+(SUM(Ф.4.3.1.КВК2!H92))&gt;0,(SUM(Ф.4.3.1.КВК1!H92))+(SUM(Ф.4.3.1.КВК2!H92)),"-")</f>
        <v>-</v>
      </c>
      <c r="I92" s="327" t="str">
        <f>IF((SUM(Ф.4.3.1.КВК1!I92))+(SUM(Ф.4.3.1.КВК2!I92))&gt;0,(SUM(Ф.4.3.1.КВК1!I92))+(SUM(Ф.4.3.1.КВК2!I92)),"-")</f>
        <v>-</v>
      </c>
      <c r="J92" s="327" t="str">
        <f>IF((SUM(Ф.4.3.1.КВК1!J92))+(SUM(Ф.4.3.1.КВК2!J92))&gt;0,(SUM(Ф.4.3.1.КВК1!J92))+(SUM(Ф.4.3.1.КВК2!J92)),"-")</f>
        <v>-</v>
      </c>
      <c r="K92" s="327" t="str">
        <f>IF((SUM(Ф.4.3.1.КВК1!K92))+(SUM(Ф.4.3.1.КВК2!K92))&gt;0,(SUM(Ф.4.3.1.КВК1!K92))+(SUM(Ф.4.3.1.КВК2!K92)),"-")</f>
        <v>-</v>
      </c>
      <c r="L92" s="327" t="str">
        <f>IF((SUM(Ф.4.3.1.КВК1!L92))+(SUM(Ф.4.3.1.КВК2!L92))&gt;0,(SUM(Ф.4.3.1.КВК1!L92))+(SUM(Ф.4.3.1.КВК2!L92)),"-")</f>
        <v>-</v>
      </c>
      <c r="M92" s="327" t="str">
        <f>IF((SUM(Ф.4.3.1.КВК1!M92))+(SUM(Ф.4.3.1.КВК2!M92))&gt;0,(SUM(Ф.4.3.1.КВК1!M92))+(SUM(Ф.4.3.1.КВК2!M92)),"-")</f>
        <v>-</v>
      </c>
      <c r="N92" s="327" t="str">
        <f>IF((SUM(Ф.4.3.1.КВК1!N92))+(SUM(Ф.4.3.1.КВК2!N92))&gt;0,(SUM(Ф.4.3.1.КВК1!N92))+(SUM(Ф.4.3.1.КВК2!N92)),"-")</f>
        <v>-</v>
      </c>
      <c r="O92" s="327" t="str">
        <f>IF((SUM(Ф.4.3.1.КВК1!O92))+(SUM(Ф.4.3.1.КВК2!O92))&gt;0,(SUM(Ф.4.3.1.КВК1!O92))+(SUM(Ф.4.3.1.КВК2!O92)),"-")</f>
        <v>-</v>
      </c>
      <c r="P92" s="327" t="str">
        <f>IF((SUM(Ф.4.3.1.КВК1!P92))+(SUM(Ф.4.3.1.КВК2!P92))&gt;0,(SUM(Ф.4.3.1.КВК1!P92))+(SUM(Ф.4.3.1.КВК2!P92)),"-")</f>
        <v>-</v>
      </c>
      <c r="Q92" s="327" t="str">
        <f>IF((SUM(Ф.4.3.1.КВК1!Q92))+(SUM(Ф.4.3.1.КВК2!Q92))&gt;0,(SUM(Ф.4.3.1.КВК1!Q92))+(SUM(Ф.4.3.1.КВК2!Q92)),"-")</f>
        <v>-</v>
      </c>
      <c r="R92" s="327" t="str">
        <f>IF((SUM(Ф.4.3.1.КВК1!R92))+(SUM(Ф.4.3.1.КВК2!R92))&gt;0,(SUM(Ф.4.3.1.КВК1!R92))+(SUM(Ф.4.3.1.КВК2!R92)),"-")</f>
        <v>-</v>
      </c>
    </row>
    <row r="93" spans="1:18" ht="10.5" customHeight="1" thickTop="1" x14ac:dyDescent="0.25"/>
    <row r="94" spans="1:18" x14ac:dyDescent="0.25">
      <c r="A94" s="80" t="str">
        <f>ЗАПОЛНИТЬ!F30</f>
        <v>Директор</v>
      </c>
      <c r="C94" s="925"/>
      <c r="D94" s="925"/>
      <c r="E94" s="925"/>
      <c r="F94" s="925"/>
      <c r="I94" s="869" t="str">
        <f>ЗАПОЛНИТЬ!F26</f>
        <v>О.Л.Матчишин</v>
      </c>
      <c r="J94" s="869"/>
      <c r="K94" s="869"/>
    </row>
    <row r="95" spans="1:18" x14ac:dyDescent="0.25">
      <c r="A95" s="80"/>
      <c r="C95" s="891" t="s">
        <v>4351</v>
      </c>
      <c r="D95" s="891"/>
      <c r="E95" s="891"/>
      <c r="F95" s="891"/>
      <c r="I95" s="872" t="s">
        <v>3574</v>
      </c>
      <c r="J95" s="872"/>
      <c r="K95" s="80"/>
    </row>
    <row r="96" spans="1:18" x14ac:dyDescent="0.25">
      <c r="A96" s="80" t="str">
        <f>ЗАПОЛНИТЬ!F31</f>
        <v>Головний бухгалтер</v>
      </c>
      <c r="C96" s="925"/>
      <c r="D96" s="925"/>
      <c r="E96" s="925"/>
      <c r="F96" s="925"/>
      <c r="I96" s="869" t="str">
        <f>ЗАПОЛНИТЬ!F28</f>
        <v>О.Г.Шевчук</v>
      </c>
      <c r="J96" s="869"/>
      <c r="K96" s="869"/>
    </row>
    <row r="97" spans="1:11" ht="12" customHeight="1" x14ac:dyDescent="0.25">
      <c r="C97" s="891" t="s">
        <v>4351</v>
      </c>
      <c r="D97" s="891"/>
      <c r="E97" s="891"/>
      <c r="F97" s="891"/>
      <c r="I97" s="872" t="s">
        <v>3574</v>
      </c>
      <c r="J97" s="872"/>
      <c r="K97" s="80"/>
    </row>
    <row r="98" spans="1:11" x14ac:dyDescent="0.25">
      <c r="A98" s="80" t="str">
        <f>ЗАПОЛНИТЬ!C19</f>
        <v>"11" січня 2016 року</v>
      </c>
    </row>
    <row r="99" spans="1:11" x14ac:dyDescent="0.25">
      <c r="A99" s="732" t="s">
        <v>267</v>
      </c>
    </row>
  </sheetData>
  <sheetProtection sheet="1" formatColumns="0" formatRows="0"/>
  <mergeCells count="36">
    <mergeCell ref="M1:Q3"/>
    <mergeCell ref="A4:Q4"/>
    <mergeCell ref="A5:Q5"/>
    <mergeCell ref="B9:O9"/>
    <mergeCell ref="A14:E14"/>
    <mergeCell ref="G14:Q14"/>
    <mergeCell ref="A6:I6"/>
    <mergeCell ref="B11:O11"/>
    <mergeCell ref="A12:E12"/>
    <mergeCell ref="Q18:R19"/>
    <mergeCell ref="B10:O10"/>
    <mergeCell ref="A7:R7"/>
    <mergeCell ref="A13:E13"/>
    <mergeCell ref="G13:Q13"/>
    <mergeCell ref="M18:N19"/>
    <mergeCell ref="D18:D20"/>
    <mergeCell ref="A15:E15"/>
    <mergeCell ref="G15:Q15"/>
    <mergeCell ref="G12:O12"/>
    <mergeCell ref="O18:P19"/>
    <mergeCell ref="A18:A20"/>
    <mergeCell ref="C18:C20"/>
    <mergeCell ref="L18:L19"/>
    <mergeCell ref="B18:B20"/>
    <mergeCell ref="C95:F95"/>
    <mergeCell ref="I95:J95"/>
    <mergeCell ref="C97:F97"/>
    <mergeCell ref="I97:J97"/>
    <mergeCell ref="E18:E20"/>
    <mergeCell ref="F18:G19"/>
    <mergeCell ref="H18:I19"/>
    <mergeCell ref="J18:K19"/>
    <mergeCell ref="C94:F94"/>
    <mergeCell ref="I94:K94"/>
    <mergeCell ref="C96:F96"/>
    <mergeCell ref="I96:K96"/>
  </mergeCells>
  <phoneticPr fontId="0" type="noConversion"/>
  <pageMargins left="0.19685039370078741" right="0.23622047244094491" top="0.19685039370078741" bottom="0.15748031496062992" header="0.11811023622047245" footer="0.23622047244094491"/>
  <pageSetup paperSize="9" scale="90" fitToHeight="2"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9"/>
  <dimension ref="A1:R99"/>
  <sheetViews>
    <sheetView topLeftCell="A55" workbookViewId="0">
      <selection activeCell="P97" sqref="P97"/>
    </sheetView>
  </sheetViews>
  <sheetFormatPr defaultRowHeight="15" x14ac:dyDescent="0.25"/>
  <cols>
    <col min="1" max="1" width="55.5703125" customWidth="1"/>
    <col min="2" max="2" width="5.28515625" customWidth="1"/>
    <col min="3" max="3" width="4" customWidth="1"/>
    <col min="4" max="4" width="4.7109375" customWidth="1"/>
    <col min="5" max="18" width="6.7109375" customWidth="1"/>
  </cols>
  <sheetData>
    <row r="1" spans="1:18" s="80" customFormat="1" ht="15" customHeight="1" x14ac:dyDescent="0.25">
      <c r="M1" s="887" t="s">
        <v>931</v>
      </c>
      <c r="N1" s="887"/>
      <c r="O1" s="887"/>
      <c r="P1" s="887"/>
      <c r="Q1" s="887"/>
    </row>
    <row r="2" spans="1:18" s="80" customFormat="1" ht="14.25" customHeight="1" x14ac:dyDescent="0.25">
      <c r="L2" s="272"/>
      <c r="M2" s="887"/>
      <c r="N2" s="887"/>
      <c r="O2" s="887"/>
      <c r="P2" s="887"/>
      <c r="Q2" s="887"/>
    </row>
    <row r="3" spans="1:18" s="80" customFormat="1" ht="1.5" customHeight="1" x14ac:dyDescent="0.25">
      <c r="L3" s="272"/>
      <c r="M3" s="887"/>
      <c r="N3" s="887"/>
      <c r="O3" s="887"/>
      <c r="P3" s="887"/>
      <c r="Q3" s="887"/>
    </row>
    <row r="4" spans="1:18" s="80" customFormat="1" ht="12.75" customHeight="1" x14ac:dyDescent="0.25">
      <c r="A4" s="780" t="s">
        <v>4562</v>
      </c>
      <c r="B4" s="780"/>
      <c r="C4" s="780"/>
      <c r="D4" s="780"/>
      <c r="E4" s="780"/>
      <c r="F4" s="780"/>
      <c r="G4" s="780"/>
      <c r="H4" s="780"/>
      <c r="I4" s="780"/>
      <c r="J4" s="780"/>
      <c r="K4" s="780"/>
      <c r="L4" s="780"/>
      <c r="M4" s="780"/>
      <c r="N4" s="780"/>
      <c r="O4" s="780"/>
      <c r="P4" s="780"/>
      <c r="Q4" s="780"/>
    </row>
    <row r="5" spans="1:18" s="80" customFormat="1" x14ac:dyDescent="0.25">
      <c r="A5" s="888" t="s">
        <v>3555</v>
      </c>
      <c r="B5" s="888"/>
      <c r="C5" s="888"/>
      <c r="D5" s="888"/>
      <c r="E5" s="888"/>
      <c r="F5" s="888"/>
      <c r="G5" s="888"/>
      <c r="H5" s="888"/>
      <c r="I5" s="888"/>
      <c r="J5" s="888"/>
      <c r="K5" s="888"/>
      <c r="L5" s="888"/>
      <c r="M5" s="888"/>
      <c r="N5" s="888"/>
      <c r="O5" s="888"/>
      <c r="P5" s="888"/>
      <c r="Q5" s="888"/>
    </row>
    <row r="6" spans="1:18" s="80" customFormat="1" x14ac:dyDescent="0.25">
      <c r="A6" s="903" t="str">
        <f>IF(ЗАПОЛНИТЬ!$F$7=1,CONCATENATE(шапки!A8),CONCATENATE(шапки!A8,шапки!C8))</f>
        <v>(позики міжнародних фінансових організацій) (форма№4-3д.1,</v>
      </c>
      <c r="B6" s="903"/>
      <c r="C6" s="903"/>
      <c r="D6" s="903"/>
      <c r="E6" s="903"/>
      <c r="F6" s="903"/>
      <c r="G6" s="903"/>
      <c r="H6" s="903"/>
      <c r="I6" s="903"/>
      <c r="J6" s="77" t="str">
        <f>IF(ЗАПОЛНИТЬ!$F$7=1,шапки!C8,шапки!D8)</f>
        <v>№4-3м.1)</v>
      </c>
      <c r="K6" s="76" t="str">
        <f>IF(ЗАПОЛНИТЬ!$F$7=1,шапки!D8,"")</f>
        <v/>
      </c>
    </row>
    <row r="7" spans="1:18" s="125" customFormat="1" ht="14.25" x14ac:dyDescent="0.2">
      <c r="A7" s="780" t="str">
        <f>CONCATENATE("за ",ЗАПОЛНИТЬ!$B$17," ",ЗАПОЛНИТЬ!$C$17)</f>
        <v xml:space="preserve">за 2015 р. </v>
      </c>
      <c r="B7" s="780"/>
      <c r="C7" s="780"/>
      <c r="D7" s="780"/>
      <c r="E7" s="780"/>
      <c r="F7" s="780"/>
      <c r="G7" s="780"/>
      <c r="H7" s="780"/>
      <c r="I7" s="780"/>
      <c r="J7" s="780"/>
      <c r="K7" s="780"/>
      <c r="L7" s="780"/>
      <c r="M7" s="780"/>
      <c r="N7" s="780"/>
      <c r="O7" s="780"/>
      <c r="P7" s="780"/>
      <c r="Q7" s="780"/>
      <c r="R7" s="780"/>
    </row>
    <row r="8" spans="1:18" s="125" customFormat="1" ht="11.25" x14ac:dyDescent="0.2">
      <c r="Q8" s="177" t="s">
        <v>4563</v>
      </c>
    </row>
    <row r="9" spans="1:18" s="125" customFormat="1" ht="12" x14ac:dyDescent="0.2">
      <c r="A9" s="214" t="s">
        <v>4564</v>
      </c>
      <c r="B9" s="904" t="str">
        <f>ЗАПОЛНИТЬ!B3</f>
        <v>Дрогобицький міський центр соціальних служб для сім'ї, дітей та молоді</v>
      </c>
      <c r="C9" s="904"/>
      <c r="D9" s="904"/>
      <c r="E9" s="904"/>
      <c r="F9" s="904"/>
      <c r="G9" s="904"/>
      <c r="H9" s="904"/>
      <c r="I9" s="904"/>
      <c r="J9" s="904"/>
      <c r="K9" s="904"/>
      <c r="L9" s="904"/>
      <c r="M9" s="904"/>
      <c r="N9" s="904"/>
      <c r="O9" s="904"/>
      <c r="P9" s="215" t="s">
        <v>4565</v>
      </c>
      <c r="Q9" s="814" t="str">
        <f>ЗАПОЛНИТЬ!B13</f>
        <v>2080709</v>
      </c>
      <c r="R9" s="814"/>
    </row>
    <row r="10" spans="1:18" s="125" customFormat="1" ht="11.25" customHeight="1" x14ac:dyDescent="0.2">
      <c r="A10" s="209" t="s">
        <v>4317</v>
      </c>
      <c r="B10" s="905" t="str">
        <f>ЗАПОЛНИТЬ!B5</f>
        <v>м.Дрогобич, вул.Л.Українки, 70</v>
      </c>
      <c r="C10" s="905"/>
      <c r="D10" s="905"/>
      <c r="E10" s="905"/>
      <c r="F10" s="905"/>
      <c r="G10" s="905"/>
      <c r="H10" s="905"/>
      <c r="I10" s="905"/>
      <c r="J10" s="905"/>
      <c r="K10" s="905"/>
      <c r="L10" s="905"/>
      <c r="M10" s="905"/>
      <c r="N10" s="905"/>
      <c r="O10" s="905"/>
      <c r="P10" s="125" t="s">
        <v>4318</v>
      </c>
      <c r="Q10" s="935">
        <f>ЗАПОЛНИТЬ!B14</f>
        <v>4610600000</v>
      </c>
      <c r="R10" s="935"/>
    </row>
    <row r="11" spans="1:18" s="125" customFormat="1" ht="11.25" customHeight="1" x14ac:dyDescent="0.2">
      <c r="A11" s="209" t="s">
        <v>4567</v>
      </c>
      <c r="B11" s="938" t="str">
        <f>ЗАПОЛНИТЬ!D15</f>
        <v>Комунальна організація (установа, заклад)</v>
      </c>
      <c r="C11" s="905"/>
      <c r="D11" s="905"/>
      <c r="E11" s="905"/>
      <c r="F11" s="905"/>
      <c r="G11" s="905"/>
      <c r="H11" s="905"/>
      <c r="I11" s="905"/>
      <c r="J11" s="905"/>
      <c r="K11" s="905"/>
      <c r="L11" s="905"/>
      <c r="M11" s="905"/>
      <c r="N11" s="905"/>
      <c r="O11" s="905"/>
      <c r="P11" s="125" t="s">
        <v>4320</v>
      </c>
      <c r="Q11" s="935">
        <f>ЗАПОЛНИТЬ!B15</f>
        <v>430</v>
      </c>
      <c r="R11" s="935"/>
    </row>
    <row r="12" spans="1:18" s="125" customFormat="1" ht="11.25" customHeight="1" x14ac:dyDescent="0.2">
      <c r="A12" s="942" t="s">
        <v>4319</v>
      </c>
      <c r="B12" s="942"/>
      <c r="C12" s="942"/>
      <c r="D12" s="942"/>
      <c r="E12" s="932" t="str">
        <f>ЗАПОЛНИТЬ!H9</f>
        <v>-</v>
      </c>
      <c r="F12" s="932"/>
      <c r="G12" s="940" t="str">
        <f>IF(E12&gt;0,VLOOKUP(E12,'ДовидникКВК(ГОС)'!A:B,2,FALSE),"")</f>
        <v>-</v>
      </c>
      <c r="H12" s="940"/>
      <c r="I12" s="940"/>
      <c r="J12" s="940"/>
      <c r="K12" s="940"/>
      <c r="L12" s="940"/>
      <c r="M12" s="940"/>
      <c r="N12" s="940"/>
      <c r="O12" s="940"/>
      <c r="P12" s="234"/>
      <c r="Q12" s="234"/>
    </row>
    <row r="13" spans="1:18" s="125" customFormat="1" ht="22.5" customHeight="1" x14ac:dyDescent="0.2">
      <c r="A13" s="939" t="s">
        <v>4321</v>
      </c>
      <c r="B13" s="939"/>
      <c r="C13" s="939"/>
      <c r="D13" s="939"/>
      <c r="E13" s="936"/>
      <c r="F13" s="937"/>
      <c r="G13" s="941" t="str">
        <f>IF(E13&gt;0,VLOOKUP(E13,ДовидникКПК!B:C,2,FALSE),"")</f>
        <v/>
      </c>
      <c r="H13" s="941"/>
      <c r="I13" s="941"/>
      <c r="J13" s="941"/>
      <c r="K13" s="941"/>
      <c r="L13" s="941"/>
      <c r="M13" s="941"/>
      <c r="N13" s="941"/>
      <c r="O13" s="941"/>
      <c r="P13" s="941"/>
      <c r="Q13" s="941"/>
    </row>
    <row r="14" spans="1:18" s="125" customFormat="1" ht="22.5" customHeight="1" x14ac:dyDescent="0.2">
      <c r="A14" s="933" t="s">
        <v>1119</v>
      </c>
      <c r="B14" s="933"/>
      <c r="C14" s="933"/>
      <c r="D14" s="933"/>
      <c r="E14" s="932" t="str">
        <f>ЗАПОЛНИТЬ!H10</f>
        <v>03</v>
      </c>
      <c r="F14" s="932"/>
      <c r="G14" s="929" t="str">
        <f>ЗАПОЛНИТЬ!I10</f>
        <v>Державна адміністрація (…виконавчі органи місцевих рад)</v>
      </c>
      <c r="H14" s="929"/>
      <c r="I14" s="929"/>
      <c r="J14" s="929"/>
      <c r="K14" s="929"/>
      <c r="L14" s="929"/>
      <c r="M14" s="929"/>
      <c r="N14" s="929"/>
      <c r="O14" s="929"/>
      <c r="P14" s="929"/>
      <c r="Q14" s="929"/>
    </row>
    <row r="15" spans="1:18" s="125" customFormat="1" ht="42.75" customHeight="1" x14ac:dyDescent="0.2">
      <c r="A15" s="933" t="s">
        <v>266</v>
      </c>
      <c r="B15" s="933"/>
      <c r="C15" s="933"/>
      <c r="D15" s="933"/>
      <c r="E15" s="934"/>
      <c r="F15" s="934"/>
      <c r="G15" s="929" t="str">
        <f>IF(E15&gt;0,VLOOKUP(E15,ДовидникКФК!A:B,2,FALSE),"")</f>
        <v/>
      </c>
      <c r="H15" s="929"/>
      <c r="I15" s="929"/>
      <c r="J15" s="929"/>
      <c r="K15" s="929"/>
      <c r="L15" s="929"/>
      <c r="M15" s="929"/>
      <c r="N15" s="929"/>
      <c r="O15" s="929"/>
      <c r="P15" s="929"/>
      <c r="Q15" s="929"/>
    </row>
    <row r="16" spans="1:18" s="125" customFormat="1" ht="11.25" x14ac:dyDescent="0.2">
      <c r="A16" s="128" t="s">
        <v>3553</v>
      </c>
    </row>
    <row r="17" spans="1:18" s="125" customFormat="1" ht="12" thickBot="1" x14ac:dyDescent="0.25">
      <c r="A17" s="128" t="s">
        <v>4322</v>
      </c>
    </row>
    <row r="18" spans="1:18" s="125" customFormat="1" ht="33.75" customHeight="1" thickTop="1" thickBot="1" x14ac:dyDescent="0.25">
      <c r="A18" s="922" t="s">
        <v>4324</v>
      </c>
      <c r="B18" s="795" t="s">
        <v>4572</v>
      </c>
      <c r="C18" s="795" t="s">
        <v>4380</v>
      </c>
      <c r="D18" s="795" t="s">
        <v>4801</v>
      </c>
      <c r="E18" s="922" t="s">
        <v>4585</v>
      </c>
      <c r="F18" s="922" t="s">
        <v>4586</v>
      </c>
      <c r="G18" s="922"/>
      <c r="H18" s="922" t="s">
        <v>4362</v>
      </c>
      <c r="I18" s="922"/>
      <c r="J18" s="922" t="s">
        <v>4569</v>
      </c>
      <c r="K18" s="922"/>
      <c r="L18" s="922" t="s">
        <v>4587</v>
      </c>
      <c r="M18" s="922" t="s">
        <v>3575</v>
      </c>
      <c r="N18" s="922"/>
      <c r="O18" s="922" t="s">
        <v>3576</v>
      </c>
      <c r="P18" s="922"/>
      <c r="Q18" s="922" t="s">
        <v>4588</v>
      </c>
      <c r="R18" s="922"/>
    </row>
    <row r="19" spans="1:18" s="125" customFormat="1" ht="12" customHeight="1" thickTop="1" thickBot="1" x14ac:dyDescent="0.25">
      <c r="A19" s="922"/>
      <c r="B19" s="795"/>
      <c r="C19" s="795"/>
      <c r="D19" s="795"/>
      <c r="E19" s="922"/>
      <c r="F19" s="922"/>
      <c r="G19" s="922"/>
      <c r="H19" s="922"/>
      <c r="I19" s="922"/>
      <c r="J19" s="922"/>
      <c r="K19" s="922"/>
      <c r="L19" s="922"/>
      <c r="M19" s="922"/>
      <c r="N19" s="922"/>
      <c r="O19" s="922"/>
      <c r="P19" s="922"/>
      <c r="Q19" s="922"/>
      <c r="R19" s="922"/>
    </row>
    <row r="20" spans="1:18" s="125" customFormat="1" ht="12.75" thickTop="1" thickBot="1" x14ac:dyDescent="0.25">
      <c r="A20" s="922"/>
      <c r="B20" s="795"/>
      <c r="C20" s="795"/>
      <c r="D20" s="795"/>
      <c r="E20" s="922"/>
      <c r="F20" s="521" t="s">
        <v>4589</v>
      </c>
      <c r="G20" s="521" t="s">
        <v>4382</v>
      </c>
      <c r="H20" s="521" t="s">
        <v>4381</v>
      </c>
      <c r="I20" s="521" t="s">
        <v>4382</v>
      </c>
      <c r="J20" s="521" t="s">
        <v>4381</v>
      </c>
      <c r="K20" s="521" t="s">
        <v>4382</v>
      </c>
      <c r="L20" s="521" t="s">
        <v>4382</v>
      </c>
      <c r="M20" s="521" t="s">
        <v>4381</v>
      </c>
      <c r="N20" s="521" t="s">
        <v>4382</v>
      </c>
      <c r="O20" s="521" t="s">
        <v>4381</v>
      </c>
      <c r="P20" s="521" t="s">
        <v>4382</v>
      </c>
      <c r="Q20" s="521" t="s">
        <v>4381</v>
      </c>
      <c r="R20" s="521" t="s">
        <v>4382</v>
      </c>
    </row>
    <row r="21" spans="1:18" s="196" customFormat="1" ht="12.75" thickTop="1" thickBot="1" x14ac:dyDescent="0.3">
      <c r="A21" s="505">
        <v>1</v>
      </c>
      <c r="B21" s="505">
        <v>2</v>
      </c>
      <c r="C21" s="505">
        <v>3</v>
      </c>
      <c r="D21" s="505">
        <v>4</v>
      </c>
      <c r="E21" s="505">
        <v>5</v>
      </c>
      <c r="F21" s="505">
        <v>6</v>
      </c>
      <c r="G21" s="505">
        <v>7</v>
      </c>
      <c r="H21" s="505">
        <v>8</v>
      </c>
      <c r="I21" s="505">
        <v>9</v>
      </c>
      <c r="J21" s="505">
        <v>10</v>
      </c>
      <c r="K21" s="505">
        <v>11</v>
      </c>
      <c r="L21" s="505">
        <v>12</v>
      </c>
      <c r="M21" s="505">
        <v>13</v>
      </c>
      <c r="N21" s="505">
        <v>14</v>
      </c>
      <c r="O21" s="505">
        <v>15</v>
      </c>
      <c r="P21" s="505">
        <v>16</v>
      </c>
      <c r="Q21" s="505">
        <v>17</v>
      </c>
      <c r="R21" s="505">
        <v>18</v>
      </c>
    </row>
    <row r="22" spans="1:18" s="125" customFormat="1" ht="12.75" thickTop="1" thickBot="1" x14ac:dyDescent="0.25">
      <c r="A22" s="453" t="s">
        <v>1699</v>
      </c>
      <c r="B22" s="453" t="s">
        <v>4333</v>
      </c>
      <c r="C22" s="454" t="s">
        <v>4365</v>
      </c>
      <c r="D22" s="516" t="s">
        <v>4334</v>
      </c>
      <c r="E22" s="455">
        <f>E23+E57+E77+E82</f>
        <v>0</v>
      </c>
      <c r="F22" s="455">
        <f t="shared" ref="F22:P22" si="0">F23+F57+F77+F82</f>
        <v>0</v>
      </c>
      <c r="G22" s="455">
        <f t="shared" si="0"/>
        <v>0</v>
      </c>
      <c r="H22" s="455">
        <f t="shared" si="0"/>
        <v>0</v>
      </c>
      <c r="I22" s="455">
        <f t="shared" si="0"/>
        <v>0</v>
      </c>
      <c r="J22" s="455">
        <f t="shared" si="0"/>
        <v>0</v>
      </c>
      <c r="K22" s="455">
        <f t="shared" si="0"/>
        <v>0</v>
      </c>
      <c r="L22" s="455">
        <f t="shared" si="0"/>
        <v>0</v>
      </c>
      <c r="M22" s="455">
        <f t="shared" si="0"/>
        <v>0</v>
      </c>
      <c r="N22" s="455">
        <f t="shared" si="0"/>
        <v>0</v>
      </c>
      <c r="O22" s="455">
        <f t="shared" si="0"/>
        <v>0</v>
      </c>
      <c r="P22" s="455">
        <f t="shared" si="0"/>
        <v>0</v>
      </c>
      <c r="Q22" s="455">
        <f>F22-H22+J22+L22-M22</f>
        <v>0</v>
      </c>
      <c r="R22" s="522">
        <f>G22-I22+K22+L22-N22</f>
        <v>0</v>
      </c>
    </row>
    <row r="23" spans="1:18" s="125" customFormat="1" ht="23.25" thickTop="1" thickBot="1" x14ac:dyDescent="0.25">
      <c r="A23" s="456" t="s">
        <v>1700</v>
      </c>
      <c r="B23" s="453">
        <v>2000</v>
      </c>
      <c r="C23" s="454" t="s">
        <v>4366</v>
      </c>
      <c r="D23" s="516" t="s">
        <v>4334</v>
      </c>
      <c r="E23" s="455">
        <f t="shared" ref="E23:P23" si="1">E24+E29+E45+E48+E52+E56</f>
        <v>0</v>
      </c>
      <c r="F23" s="455">
        <f t="shared" si="1"/>
        <v>0</v>
      </c>
      <c r="G23" s="455">
        <f t="shared" si="1"/>
        <v>0</v>
      </c>
      <c r="H23" s="455">
        <f t="shared" si="1"/>
        <v>0</v>
      </c>
      <c r="I23" s="455">
        <f t="shared" si="1"/>
        <v>0</v>
      </c>
      <c r="J23" s="455">
        <f t="shared" si="1"/>
        <v>0</v>
      </c>
      <c r="K23" s="455">
        <f t="shared" si="1"/>
        <v>0</v>
      </c>
      <c r="L23" s="455">
        <f t="shared" si="1"/>
        <v>0</v>
      </c>
      <c r="M23" s="455">
        <f t="shared" si="1"/>
        <v>0</v>
      </c>
      <c r="N23" s="455">
        <f t="shared" si="1"/>
        <v>0</v>
      </c>
      <c r="O23" s="455">
        <f t="shared" si="1"/>
        <v>0</v>
      </c>
      <c r="P23" s="455">
        <f t="shared" si="1"/>
        <v>0</v>
      </c>
      <c r="Q23" s="455">
        <f t="shared" ref="Q23:Q83" si="2">F23-H23+J23+L23-M23</f>
        <v>0</v>
      </c>
      <c r="R23" s="522">
        <f t="shared" ref="R23:R83" si="3">G23-I23+K23+L23-N23</f>
        <v>0</v>
      </c>
    </row>
    <row r="24" spans="1:18" s="125" customFormat="1" ht="12.75" thickTop="1" thickBot="1" x14ac:dyDescent="0.25">
      <c r="A24" s="457" t="s">
        <v>1701</v>
      </c>
      <c r="B24" s="453">
        <v>2100</v>
      </c>
      <c r="C24" s="454" t="s">
        <v>4367</v>
      </c>
      <c r="D24" s="516" t="s">
        <v>4334</v>
      </c>
      <c r="E24" s="455">
        <f>E25+E28</f>
        <v>0</v>
      </c>
      <c r="F24" s="455">
        <f t="shared" ref="F24:P24" si="4">F25+F28</f>
        <v>0</v>
      </c>
      <c r="G24" s="455">
        <f t="shared" si="4"/>
        <v>0</v>
      </c>
      <c r="H24" s="455">
        <f t="shared" si="4"/>
        <v>0</v>
      </c>
      <c r="I24" s="455">
        <f t="shared" si="4"/>
        <v>0</v>
      </c>
      <c r="J24" s="455">
        <f t="shared" si="4"/>
        <v>0</v>
      </c>
      <c r="K24" s="455">
        <f t="shared" si="4"/>
        <v>0</v>
      </c>
      <c r="L24" s="455">
        <f t="shared" si="4"/>
        <v>0</v>
      </c>
      <c r="M24" s="455">
        <f t="shared" si="4"/>
        <v>0</v>
      </c>
      <c r="N24" s="455">
        <f t="shared" si="4"/>
        <v>0</v>
      </c>
      <c r="O24" s="455">
        <f t="shared" si="4"/>
        <v>0</v>
      </c>
      <c r="P24" s="455">
        <f t="shared" si="4"/>
        <v>0</v>
      </c>
      <c r="Q24" s="455">
        <f t="shared" si="2"/>
        <v>0</v>
      </c>
      <c r="R24" s="522">
        <f t="shared" si="3"/>
        <v>0</v>
      </c>
    </row>
    <row r="25" spans="1:18" s="125" customFormat="1" ht="12.75" thickTop="1" thickBot="1" x14ac:dyDescent="0.25">
      <c r="A25" s="458" t="s">
        <v>1702</v>
      </c>
      <c r="B25" s="459">
        <v>2110</v>
      </c>
      <c r="C25" s="460" t="s">
        <v>4368</v>
      </c>
      <c r="D25" s="516" t="s">
        <v>4334</v>
      </c>
      <c r="E25" s="461">
        <f t="shared" ref="E25:P25" si="5">SUM(E26:E27)</f>
        <v>0</v>
      </c>
      <c r="F25" s="461">
        <f t="shared" si="5"/>
        <v>0</v>
      </c>
      <c r="G25" s="461">
        <f t="shared" si="5"/>
        <v>0</v>
      </c>
      <c r="H25" s="461">
        <f t="shared" si="5"/>
        <v>0</v>
      </c>
      <c r="I25" s="461">
        <f t="shared" si="5"/>
        <v>0</v>
      </c>
      <c r="J25" s="461">
        <f t="shared" si="5"/>
        <v>0</v>
      </c>
      <c r="K25" s="461">
        <f t="shared" si="5"/>
        <v>0</v>
      </c>
      <c r="L25" s="461">
        <f t="shared" si="5"/>
        <v>0</v>
      </c>
      <c r="M25" s="461">
        <f t="shared" si="5"/>
        <v>0</v>
      </c>
      <c r="N25" s="461">
        <f t="shared" si="5"/>
        <v>0</v>
      </c>
      <c r="O25" s="461">
        <f t="shared" si="5"/>
        <v>0</v>
      </c>
      <c r="P25" s="461">
        <f t="shared" si="5"/>
        <v>0</v>
      </c>
      <c r="Q25" s="455">
        <f t="shared" si="2"/>
        <v>0</v>
      </c>
      <c r="R25" s="522">
        <f t="shared" si="3"/>
        <v>0</v>
      </c>
    </row>
    <row r="26" spans="1:18" s="125" customFormat="1" ht="12.75" thickTop="1" thickBot="1" x14ac:dyDescent="0.25">
      <c r="A26" s="464" t="s">
        <v>4335</v>
      </c>
      <c r="B26" s="465">
        <v>2111</v>
      </c>
      <c r="C26" s="466" t="s">
        <v>4369</v>
      </c>
      <c r="D26" s="516" t="s">
        <v>4334</v>
      </c>
      <c r="E26" s="467">
        <v>0</v>
      </c>
      <c r="F26" s="467">
        <v>0</v>
      </c>
      <c r="G26" s="467">
        <v>0</v>
      </c>
      <c r="H26" s="467">
        <v>0</v>
      </c>
      <c r="I26" s="467">
        <v>0</v>
      </c>
      <c r="J26" s="467">
        <v>0</v>
      </c>
      <c r="K26" s="467">
        <v>0</v>
      </c>
      <c r="L26" s="467">
        <v>0</v>
      </c>
      <c r="M26" s="467">
        <v>0</v>
      </c>
      <c r="N26" s="467">
        <v>0</v>
      </c>
      <c r="O26" s="467">
        <v>0</v>
      </c>
      <c r="P26" s="467">
        <v>0</v>
      </c>
      <c r="Q26" s="455">
        <f t="shared" si="2"/>
        <v>0</v>
      </c>
      <c r="R26" s="522">
        <f t="shared" si="3"/>
        <v>0</v>
      </c>
    </row>
    <row r="27" spans="1:18" s="125" customFormat="1" ht="12.75" thickTop="1" thickBot="1" x14ac:dyDescent="0.25">
      <c r="A27" s="464" t="s">
        <v>1703</v>
      </c>
      <c r="B27" s="465">
        <v>2112</v>
      </c>
      <c r="C27" s="466" t="s">
        <v>4370</v>
      </c>
      <c r="D27" s="516" t="s">
        <v>4334</v>
      </c>
      <c r="E27" s="467">
        <v>0</v>
      </c>
      <c r="F27" s="467">
        <v>0</v>
      </c>
      <c r="G27" s="467">
        <v>0</v>
      </c>
      <c r="H27" s="467">
        <v>0</v>
      </c>
      <c r="I27" s="467">
        <v>0</v>
      </c>
      <c r="J27" s="467">
        <v>0</v>
      </c>
      <c r="K27" s="467">
        <v>0</v>
      </c>
      <c r="L27" s="467">
        <v>0</v>
      </c>
      <c r="M27" s="467">
        <v>0</v>
      </c>
      <c r="N27" s="467">
        <v>0</v>
      </c>
      <c r="O27" s="467">
        <v>0</v>
      </c>
      <c r="P27" s="467">
        <v>0</v>
      </c>
      <c r="Q27" s="455">
        <f t="shared" si="2"/>
        <v>0</v>
      </c>
      <c r="R27" s="522">
        <f t="shared" si="3"/>
        <v>0</v>
      </c>
    </row>
    <row r="28" spans="1:18" s="125" customFormat="1" ht="12.75" thickTop="1" thickBot="1" x14ac:dyDescent="0.25">
      <c r="A28" s="470" t="s">
        <v>1704</v>
      </c>
      <c r="B28" s="459">
        <v>2120</v>
      </c>
      <c r="C28" s="460" t="s">
        <v>4371</v>
      </c>
      <c r="D28" s="516" t="s">
        <v>4334</v>
      </c>
      <c r="E28" s="462">
        <v>0</v>
      </c>
      <c r="F28" s="462">
        <v>0</v>
      </c>
      <c r="G28" s="462">
        <v>0</v>
      </c>
      <c r="H28" s="462">
        <v>0</v>
      </c>
      <c r="I28" s="462">
        <v>0</v>
      </c>
      <c r="J28" s="462">
        <v>0</v>
      </c>
      <c r="K28" s="462">
        <v>0</v>
      </c>
      <c r="L28" s="462">
        <v>0</v>
      </c>
      <c r="M28" s="462">
        <v>0</v>
      </c>
      <c r="N28" s="462">
        <v>0</v>
      </c>
      <c r="O28" s="462">
        <v>0</v>
      </c>
      <c r="P28" s="462">
        <v>0</v>
      </c>
      <c r="Q28" s="455">
        <f t="shared" si="2"/>
        <v>0</v>
      </c>
      <c r="R28" s="522">
        <f t="shared" si="3"/>
        <v>0</v>
      </c>
    </row>
    <row r="29" spans="1:18" s="125" customFormat="1" ht="12.75" thickTop="1" thickBot="1" x14ac:dyDescent="0.25">
      <c r="A29" s="471" t="s">
        <v>1705</v>
      </c>
      <c r="B29" s="453">
        <v>2200</v>
      </c>
      <c r="C29" s="454" t="s">
        <v>4372</v>
      </c>
      <c r="D29" s="516" t="s">
        <v>4334</v>
      </c>
      <c r="E29" s="472">
        <f>SUM(E30:E36)+E42</f>
        <v>0</v>
      </c>
      <c r="F29" s="472">
        <f t="shared" ref="F29:P29" si="6">SUM(F30:F36)+F42</f>
        <v>0</v>
      </c>
      <c r="G29" s="472">
        <f t="shared" si="6"/>
        <v>0</v>
      </c>
      <c r="H29" s="472">
        <f t="shared" si="6"/>
        <v>0</v>
      </c>
      <c r="I29" s="472">
        <f t="shared" si="6"/>
        <v>0</v>
      </c>
      <c r="J29" s="472">
        <f t="shared" si="6"/>
        <v>0</v>
      </c>
      <c r="K29" s="472">
        <f t="shared" si="6"/>
        <v>0</v>
      </c>
      <c r="L29" s="472">
        <f t="shared" si="6"/>
        <v>0</v>
      </c>
      <c r="M29" s="472">
        <f t="shared" si="6"/>
        <v>0</v>
      </c>
      <c r="N29" s="472">
        <f t="shared" si="6"/>
        <v>0</v>
      </c>
      <c r="O29" s="472">
        <f t="shared" si="6"/>
        <v>0</v>
      </c>
      <c r="P29" s="472">
        <f t="shared" si="6"/>
        <v>0</v>
      </c>
      <c r="Q29" s="455">
        <f t="shared" si="2"/>
        <v>0</v>
      </c>
      <c r="R29" s="522">
        <f t="shared" si="3"/>
        <v>0</v>
      </c>
    </row>
    <row r="30" spans="1:18" s="125" customFormat="1" ht="12.75" thickTop="1" thickBot="1" x14ac:dyDescent="0.25">
      <c r="A30" s="473" t="s">
        <v>1706</v>
      </c>
      <c r="B30" s="459">
        <v>2210</v>
      </c>
      <c r="C30" s="460" t="s">
        <v>4373</v>
      </c>
      <c r="D30" s="516" t="s">
        <v>4334</v>
      </c>
      <c r="E30" s="462">
        <v>0</v>
      </c>
      <c r="F30" s="462">
        <v>0</v>
      </c>
      <c r="G30" s="462">
        <v>0</v>
      </c>
      <c r="H30" s="462">
        <v>0</v>
      </c>
      <c r="I30" s="462">
        <v>0</v>
      </c>
      <c r="J30" s="462">
        <v>0</v>
      </c>
      <c r="K30" s="462">
        <v>0</v>
      </c>
      <c r="L30" s="462">
        <v>0</v>
      </c>
      <c r="M30" s="462">
        <v>0</v>
      </c>
      <c r="N30" s="462">
        <v>0</v>
      </c>
      <c r="O30" s="462">
        <v>0</v>
      </c>
      <c r="P30" s="462">
        <v>0</v>
      </c>
      <c r="Q30" s="455">
        <f t="shared" si="2"/>
        <v>0</v>
      </c>
      <c r="R30" s="522">
        <f t="shared" si="3"/>
        <v>0</v>
      </c>
    </row>
    <row r="31" spans="1:18" s="125" customFormat="1" ht="12.75" thickTop="1" thickBot="1" x14ac:dyDescent="0.25">
      <c r="A31" s="473" t="s">
        <v>1707</v>
      </c>
      <c r="B31" s="459">
        <v>2220</v>
      </c>
      <c r="C31" s="459">
        <v>100</v>
      </c>
      <c r="D31" s="516" t="s">
        <v>4334</v>
      </c>
      <c r="E31" s="462">
        <v>0</v>
      </c>
      <c r="F31" s="462">
        <v>0</v>
      </c>
      <c r="G31" s="462">
        <v>0</v>
      </c>
      <c r="H31" s="462">
        <v>0</v>
      </c>
      <c r="I31" s="462">
        <v>0</v>
      </c>
      <c r="J31" s="462">
        <v>0</v>
      </c>
      <c r="K31" s="462">
        <v>0</v>
      </c>
      <c r="L31" s="462">
        <v>0</v>
      </c>
      <c r="M31" s="462">
        <v>0</v>
      </c>
      <c r="N31" s="462">
        <v>0</v>
      </c>
      <c r="O31" s="462">
        <v>0</v>
      </c>
      <c r="P31" s="462">
        <v>0</v>
      </c>
      <c r="Q31" s="455">
        <f t="shared" si="2"/>
        <v>0</v>
      </c>
      <c r="R31" s="522">
        <f t="shared" si="3"/>
        <v>0</v>
      </c>
    </row>
    <row r="32" spans="1:18" s="125" customFormat="1" ht="12.75" thickTop="1" thickBot="1" x14ac:dyDescent="0.25">
      <c r="A32" s="473" t="s">
        <v>1708</v>
      </c>
      <c r="B32" s="459">
        <v>2230</v>
      </c>
      <c r="C32" s="459">
        <v>110</v>
      </c>
      <c r="D32" s="516" t="s">
        <v>4334</v>
      </c>
      <c r="E32" s="462">
        <v>0</v>
      </c>
      <c r="F32" s="462">
        <v>0</v>
      </c>
      <c r="G32" s="462">
        <v>0</v>
      </c>
      <c r="H32" s="462">
        <v>0</v>
      </c>
      <c r="I32" s="462">
        <v>0</v>
      </c>
      <c r="J32" s="462">
        <v>0</v>
      </c>
      <c r="K32" s="462">
        <v>0</v>
      </c>
      <c r="L32" s="462">
        <v>0</v>
      </c>
      <c r="M32" s="462">
        <v>0</v>
      </c>
      <c r="N32" s="462">
        <v>0</v>
      </c>
      <c r="O32" s="462">
        <v>0</v>
      </c>
      <c r="P32" s="462">
        <v>0</v>
      </c>
      <c r="Q32" s="455">
        <f t="shared" si="2"/>
        <v>0</v>
      </c>
      <c r="R32" s="522">
        <f t="shared" si="3"/>
        <v>0</v>
      </c>
    </row>
    <row r="33" spans="1:18" s="125" customFormat="1" ht="12.75" thickTop="1" thickBot="1" x14ac:dyDescent="0.25">
      <c r="A33" s="458" t="s">
        <v>1709</v>
      </c>
      <c r="B33" s="459">
        <v>2240</v>
      </c>
      <c r="C33" s="459">
        <v>120</v>
      </c>
      <c r="D33" s="516" t="s">
        <v>4334</v>
      </c>
      <c r="E33" s="462">
        <v>0</v>
      </c>
      <c r="F33" s="462">
        <v>0</v>
      </c>
      <c r="G33" s="462">
        <v>0</v>
      </c>
      <c r="H33" s="462">
        <v>0</v>
      </c>
      <c r="I33" s="462">
        <v>0</v>
      </c>
      <c r="J33" s="462">
        <v>0</v>
      </c>
      <c r="K33" s="462">
        <v>0</v>
      </c>
      <c r="L33" s="462">
        <v>0</v>
      </c>
      <c r="M33" s="462">
        <v>0</v>
      </c>
      <c r="N33" s="462">
        <v>0</v>
      </c>
      <c r="O33" s="462">
        <v>0</v>
      </c>
      <c r="P33" s="462">
        <v>0</v>
      </c>
      <c r="Q33" s="455">
        <f t="shared" si="2"/>
        <v>0</v>
      </c>
      <c r="R33" s="522">
        <f t="shared" si="3"/>
        <v>0</v>
      </c>
    </row>
    <row r="34" spans="1:18" s="125" customFormat="1" ht="12.75" thickTop="1" thickBot="1" x14ac:dyDescent="0.25">
      <c r="A34" s="458" t="s">
        <v>4336</v>
      </c>
      <c r="B34" s="459">
        <v>2250</v>
      </c>
      <c r="C34" s="459">
        <v>130</v>
      </c>
      <c r="D34" s="516" t="s">
        <v>4334</v>
      </c>
      <c r="E34" s="462">
        <v>0</v>
      </c>
      <c r="F34" s="462">
        <v>0</v>
      </c>
      <c r="G34" s="462">
        <v>0</v>
      </c>
      <c r="H34" s="462">
        <v>0</v>
      </c>
      <c r="I34" s="462">
        <v>0</v>
      </c>
      <c r="J34" s="462">
        <v>0</v>
      </c>
      <c r="K34" s="462">
        <v>0</v>
      </c>
      <c r="L34" s="462">
        <v>0</v>
      </c>
      <c r="M34" s="462">
        <v>0</v>
      </c>
      <c r="N34" s="462">
        <v>0</v>
      </c>
      <c r="O34" s="462">
        <v>0</v>
      </c>
      <c r="P34" s="462">
        <v>0</v>
      </c>
      <c r="Q34" s="455">
        <f t="shared" si="2"/>
        <v>0</v>
      </c>
      <c r="R34" s="522">
        <f t="shared" si="3"/>
        <v>0</v>
      </c>
    </row>
    <row r="35" spans="1:18" s="125" customFormat="1" ht="11.25" customHeight="1" thickTop="1" thickBot="1" x14ac:dyDescent="0.25">
      <c r="A35" s="474" t="s">
        <v>1710</v>
      </c>
      <c r="B35" s="459">
        <v>2260</v>
      </c>
      <c r="C35" s="459">
        <v>140</v>
      </c>
      <c r="D35" s="516" t="s">
        <v>4334</v>
      </c>
      <c r="E35" s="462">
        <v>0</v>
      </c>
      <c r="F35" s="462">
        <v>0</v>
      </c>
      <c r="G35" s="462">
        <v>0</v>
      </c>
      <c r="H35" s="462">
        <v>0</v>
      </c>
      <c r="I35" s="462">
        <v>0</v>
      </c>
      <c r="J35" s="462">
        <v>0</v>
      </c>
      <c r="K35" s="462">
        <v>0</v>
      </c>
      <c r="L35" s="462">
        <v>0</v>
      </c>
      <c r="M35" s="462">
        <v>0</v>
      </c>
      <c r="N35" s="462">
        <v>0</v>
      </c>
      <c r="O35" s="462">
        <v>0</v>
      </c>
      <c r="P35" s="462">
        <v>0</v>
      </c>
      <c r="Q35" s="455">
        <f t="shared" si="2"/>
        <v>0</v>
      </c>
      <c r="R35" s="522">
        <f t="shared" si="3"/>
        <v>0</v>
      </c>
    </row>
    <row r="36" spans="1:18" s="125" customFormat="1" ht="11.25" customHeight="1" thickTop="1" thickBot="1" x14ac:dyDescent="0.25">
      <c r="A36" s="470" t="s">
        <v>4337</v>
      </c>
      <c r="B36" s="459">
        <v>2270</v>
      </c>
      <c r="C36" s="459">
        <v>150</v>
      </c>
      <c r="D36" s="516" t="s">
        <v>4334</v>
      </c>
      <c r="E36" s="461">
        <f>SUM(E37:E41)</f>
        <v>0</v>
      </c>
      <c r="F36" s="461">
        <f t="shared" ref="F36:P36" si="7">SUM(F37:F41)</f>
        <v>0</v>
      </c>
      <c r="G36" s="461">
        <f t="shared" si="7"/>
        <v>0</v>
      </c>
      <c r="H36" s="461">
        <f t="shared" si="7"/>
        <v>0</v>
      </c>
      <c r="I36" s="461">
        <f t="shared" si="7"/>
        <v>0</v>
      </c>
      <c r="J36" s="461">
        <f t="shared" si="7"/>
        <v>0</v>
      </c>
      <c r="K36" s="461">
        <f t="shared" si="7"/>
        <v>0</v>
      </c>
      <c r="L36" s="461">
        <f t="shared" si="7"/>
        <v>0</v>
      </c>
      <c r="M36" s="461">
        <f t="shared" si="7"/>
        <v>0</v>
      </c>
      <c r="N36" s="461">
        <f t="shared" si="7"/>
        <v>0</v>
      </c>
      <c r="O36" s="461">
        <f t="shared" si="7"/>
        <v>0</v>
      </c>
      <c r="P36" s="461">
        <f t="shared" si="7"/>
        <v>0</v>
      </c>
      <c r="Q36" s="455">
        <f t="shared" si="2"/>
        <v>0</v>
      </c>
      <c r="R36" s="522">
        <f t="shared" si="3"/>
        <v>0</v>
      </c>
    </row>
    <row r="37" spans="1:18" s="125" customFormat="1" ht="11.25" customHeight="1" thickTop="1" thickBot="1" x14ac:dyDescent="0.25">
      <c r="A37" s="464" t="s">
        <v>4338</v>
      </c>
      <c r="B37" s="465">
        <v>2271</v>
      </c>
      <c r="C37" s="465">
        <v>160</v>
      </c>
      <c r="D37" s="516" t="s">
        <v>4334</v>
      </c>
      <c r="E37" s="467">
        <v>0</v>
      </c>
      <c r="F37" s="467">
        <v>0</v>
      </c>
      <c r="G37" s="467">
        <v>0</v>
      </c>
      <c r="H37" s="467">
        <v>0</v>
      </c>
      <c r="I37" s="467">
        <v>0</v>
      </c>
      <c r="J37" s="467">
        <v>0</v>
      </c>
      <c r="K37" s="467">
        <v>0</v>
      </c>
      <c r="L37" s="467">
        <v>0</v>
      </c>
      <c r="M37" s="467">
        <v>0</v>
      </c>
      <c r="N37" s="467">
        <v>0</v>
      </c>
      <c r="O37" s="467">
        <v>0</v>
      </c>
      <c r="P37" s="467">
        <v>0</v>
      </c>
      <c r="Q37" s="455">
        <f t="shared" si="2"/>
        <v>0</v>
      </c>
      <c r="R37" s="522">
        <f t="shared" si="3"/>
        <v>0</v>
      </c>
    </row>
    <row r="38" spans="1:18" s="125" customFormat="1" ht="11.25" customHeight="1" thickTop="1" thickBot="1" x14ac:dyDescent="0.25">
      <c r="A38" s="464" t="s">
        <v>1711</v>
      </c>
      <c r="B38" s="465">
        <v>2272</v>
      </c>
      <c r="C38" s="465">
        <v>170</v>
      </c>
      <c r="D38" s="516" t="s">
        <v>4334</v>
      </c>
      <c r="E38" s="467">
        <v>0</v>
      </c>
      <c r="F38" s="467">
        <v>0</v>
      </c>
      <c r="G38" s="467">
        <v>0</v>
      </c>
      <c r="H38" s="467">
        <v>0</v>
      </c>
      <c r="I38" s="467">
        <v>0</v>
      </c>
      <c r="J38" s="467">
        <v>0</v>
      </c>
      <c r="K38" s="467">
        <v>0</v>
      </c>
      <c r="L38" s="467">
        <v>0</v>
      </c>
      <c r="M38" s="467">
        <v>0</v>
      </c>
      <c r="N38" s="467">
        <v>0</v>
      </c>
      <c r="O38" s="467">
        <v>0</v>
      </c>
      <c r="P38" s="467">
        <v>0</v>
      </c>
      <c r="Q38" s="455">
        <f t="shared" si="2"/>
        <v>0</v>
      </c>
      <c r="R38" s="522">
        <f t="shared" si="3"/>
        <v>0</v>
      </c>
    </row>
    <row r="39" spans="1:18" s="125" customFormat="1" ht="12.75" thickTop="1" thickBot="1" x14ac:dyDescent="0.25">
      <c r="A39" s="464" t="s">
        <v>4339</v>
      </c>
      <c r="B39" s="465">
        <v>2273</v>
      </c>
      <c r="C39" s="465">
        <v>180</v>
      </c>
      <c r="D39" s="516" t="s">
        <v>4334</v>
      </c>
      <c r="E39" s="467">
        <v>0</v>
      </c>
      <c r="F39" s="467">
        <v>0</v>
      </c>
      <c r="G39" s="467">
        <v>0</v>
      </c>
      <c r="H39" s="467">
        <v>0</v>
      </c>
      <c r="I39" s="467">
        <v>0</v>
      </c>
      <c r="J39" s="467">
        <v>0</v>
      </c>
      <c r="K39" s="467">
        <v>0</v>
      </c>
      <c r="L39" s="467">
        <v>0</v>
      </c>
      <c r="M39" s="467">
        <v>0</v>
      </c>
      <c r="N39" s="467">
        <v>0</v>
      </c>
      <c r="O39" s="467">
        <v>0</v>
      </c>
      <c r="P39" s="467">
        <v>0</v>
      </c>
      <c r="Q39" s="455">
        <f t="shared" si="2"/>
        <v>0</v>
      </c>
      <c r="R39" s="522">
        <f t="shared" si="3"/>
        <v>0</v>
      </c>
    </row>
    <row r="40" spans="1:18" s="125" customFormat="1" ht="12.75" thickTop="1" thickBot="1" x14ac:dyDescent="0.25">
      <c r="A40" s="464" t="s">
        <v>4340</v>
      </c>
      <c r="B40" s="465">
        <v>2274</v>
      </c>
      <c r="C40" s="465">
        <v>190</v>
      </c>
      <c r="D40" s="516" t="s">
        <v>4334</v>
      </c>
      <c r="E40" s="467">
        <v>0</v>
      </c>
      <c r="F40" s="467">
        <v>0</v>
      </c>
      <c r="G40" s="467">
        <v>0</v>
      </c>
      <c r="H40" s="467">
        <v>0</v>
      </c>
      <c r="I40" s="467">
        <v>0</v>
      </c>
      <c r="J40" s="467">
        <v>0</v>
      </c>
      <c r="K40" s="467">
        <v>0</v>
      </c>
      <c r="L40" s="467">
        <v>0</v>
      </c>
      <c r="M40" s="467">
        <v>0</v>
      </c>
      <c r="N40" s="467">
        <v>0</v>
      </c>
      <c r="O40" s="467">
        <v>0</v>
      </c>
      <c r="P40" s="467">
        <v>0</v>
      </c>
      <c r="Q40" s="455">
        <f t="shared" si="2"/>
        <v>0</v>
      </c>
      <c r="R40" s="522">
        <f t="shared" si="3"/>
        <v>0</v>
      </c>
    </row>
    <row r="41" spans="1:18" s="125" customFormat="1" ht="12.75" thickTop="1" thickBot="1" x14ac:dyDescent="0.25">
      <c r="A41" s="464" t="s">
        <v>4341</v>
      </c>
      <c r="B41" s="465">
        <v>2275</v>
      </c>
      <c r="C41" s="465">
        <v>200</v>
      </c>
      <c r="D41" s="516" t="s">
        <v>4334</v>
      </c>
      <c r="E41" s="467">
        <v>0</v>
      </c>
      <c r="F41" s="467">
        <v>0</v>
      </c>
      <c r="G41" s="467">
        <v>0</v>
      </c>
      <c r="H41" s="467">
        <v>0</v>
      </c>
      <c r="I41" s="467">
        <v>0</v>
      </c>
      <c r="J41" s="467">
        <v>0</v>
      </c>
      <c r="K41" s="467">
        <v>0</v>
      </c>
      <c r="L41" s="467">
        <v>0</v>
      </c>
      <c r="M41" s="467">
        <v>0</v>
      </c>
      <c r="N41" s="467">
        <v>0</v>
      </c>
      <c r="O41" s="467">
        <v>0</v>
      </c>
      <c r="P41" s="467">
        <v>0</v>
      </c>
      <c r="Q41" s="455">
        <f t="shared" si="2"/>
        <v>0</v>
      </c>
      <c r="R41" s="522">
        <f t="shared" si="3"/>
        <v>0</v>
      </c>
    </row>
    <row r="42" spans="1:18" s="125" customFormat="1" ht="24" thickTop="1" thickBot="1" x14ac:dyDescent="0.25">
      <c r="A42" s="474" t="s">
        <v>1712</v>
      </c>
      <c r="B42" s="459">
        <v>2280</v>
      </c>
      <c r="C42" s="459">
        <v>210</v>
      </c>
      <c r="D42" s="516" t="s">
        <v>4334</v>
      </c>
      <c r="E42" s="461">
        <f>SUM(E43:E44)</f>
        <v>0</v>
      </c>
      <c r="F42" s="461">
        <f t="shared" ref="F42:P42" si="8">SUM(F43:F44)</f>
        <v>0</v>
      </c>
      <c r="G42" s="461">
        <f t="shared" si="8"/>
        <v>0</v>
      </c>
      <c r="H42" s="461">
        <f t="shared" si="8"/>
        <v>0</v>
      </c>
      <c r="I42" s="461">
        <f t="shared" si="8"/>
        <v>0</v>
      </c>
      <c r="J42" s="461">
        <f t="shared" si="8"/>
        <v>0</v>
      </c>
      <c r="K42" s="461">
        <f t="shared" si="8"/>
        <v>0</v>
      </c>
      <c r="L42" s="461">
        <f t="shared" si="8"/>
        <v>0</v>
      </c>
      <c r="M42" s="461">
        <f t="shared" si="8"/>
        <v>0</v>
      </c>
      <c r="N42" s="461">
        <f t="shared" si="8"/>
        <v>0</v>
      </c>
      <c r="O42" s="461">
        <f t="shared" si="8"/>
        <v>0</v>
      </c>
      <c r="P42" s="461">
        <f t="shared" si="8"/>
        <v>0</v>
      </c>
      <c r="Q42" s="455">
        <f t="shared" si="2"/>
        <v>0</v>
      </c>
      <c r="R42" s="522">
        <f t="shared" si="3"/>
        <v>0</v>
      </c>
    </row>
    <row r="43" spans="1:18" s="125" customFormat="1" ht="24" thickTop="1" thickBot="1" x14ac:dyDescent="0.25">
      <c r="A43" s="475" t="s">
        <v>1713</v>
      </c>
      <c r="B43" s="456">
        <v>2281</v>
      </c>
      <c r="C43" s="456">
        <v>220</v>
      </c>
      <c r="D43" s="516" t="s">
        <v>4334</v>
      </c>
      <c r="E43" s="467">
        <v>0</v>
      </c>
      <c r="F43" s="467">
        <v>0</v>
      </c>
      <c r="G43" s="467">
        <v>0</v>
      </c>
      <c r="H43" s="467">
        <v>0</v>
      </c>
      <c r="I43" s="467">
        <v>0</v>
      </c>
      <c r="J43" s="467">
        <v>0</v>
      </c>
      <c r="K43" s="467">
        <v>0</v>
      </c>
      <c r="L43" s="467">
        <v>0</v>
      </c>
      <c r="M43" s="467">
        <v>0</v>
      </c>
      <c r="N43" s="467">
        <v>0</v>
      </c>
      <c r="O43" s="467">
        <v>0</v>
      </c>
      <c r="P43" s="467">
        <v>0</v>
      </c>
      <c r="Q43" s="455">
        <f t="shared" si="2"/>
        <v>0</v>
      </c>
      <c r="R43" s="522">
        <f t="shared" si="3"/>
        <v>0</v>
      </c>
    </row>
    <row r="44" spans="1:18" s="125" customFormat="1" ht="24" thickTop="1" thickBot="1" x14ac:dyDescent="0.25">
      <c r="A44" s="476" t="s">
        <v>1714</v>
      </c>
      <c r="B44" s="456">
        <v>2282</v>
      </c>
      <c r="C44" s="456">
        <v>230</v>
      </c>
      <c r="D44" s="516" t="s">
        <v>4334</v>
      </c>
      <c r="E44" s="467">
        <v>0</v>
      </c>
      <c r="F44" s="467">
        <v>0</v>
      </c>
      <c r="G44" s="467">
        <v>0</v>
      </c>
      <c r="H44" s="467">
        <v>0</v>
      </c>
      <c r="I44" s="467">
        <v>0</v>
      </c>
      <c r="J44" s="467">
        <v>0</v>
      </c>
      <c r="K44" s="467">
        <v>0</v>
      </c>
      <c r="L44" s="467">
        <v>0</v>
      </c>
      <c r="M44" s="467">
        <v>0</v>
      </c>
      <c r="N44" s="467">
        <v>0</v>
      </c>
      <c r="O44" s="467">
        <v>0</v>
      </c>
      <c r="P44" s="467">
        <v>0</v>
      </c>
      <c r="Q44" s="455">
        <f t="shared" si="2"/>
        <v>0</v>
      </c>
      <c r="R44" s="522">
        <f t="shared" si="3"/>
        <v>0</v>
      </c>
    </row>
    <row r="45" spans="1:18" s="125" customFormat="1" ht="12.75" thickTop="1" thickBot="1" x14ac:dyDescent="0.25">
      <c r="A45" s="457" t="s">
        <v>1715</v>
      </c>
      <c r="B45" s="477">
        <v>2400</v>
      </c>
      <c r="C45" s="477">
        <v>240</v>
      </c>
      <c r="D45" s="516" t="s">
        <v>4334</v>
      </c>
      <c r="E45" s="472">
        <f t="shared" ref="E45:P45" si="9">SUM(E46:E47)</f>
        <v>0</v>
      </c>
      <c r="F45" s="472">
        <f t="shared" si="9"/>
        <v>0</v>
      </c>
      <c r="G45" s="472">
        <f t="shared" si="9"/>
        <v>0</v>
      </c>
      <c r="H45" s="472">
        <f t="shared" si="9"/>
        <v>0</v>
      </c>
      <c r="I45" s="472">
        <f t="shared" si="9"/>
        <v>0</v>
      </c>
      <c r="J45" s="472">
        <f t="shared" si="9"/>
        <v>0</v>
      </c>
      <c r="K45" s="472">
        <f t="shared" si="9"/>
        <v>0</v>
      </c>
      <c r="L45" s="472">
        <f t="shared" si="9"/>
        <v>0</v>
      </c>
      <c r="M45" s="472">
        <f t="shared" si="9"/>
        <v>0</v>
      </c>
      <c r="N45" s="472">
        <f t="shared" si="9"/>
        <v>0</v>
      </c>
      <c r="O45" s="472">
        <f t="shared" si="9"/>
        <v>0</v>
      </c>
      <c r="P45" s="472">
        <f t="shared" si="9"/>
        <v>0</v>
      </c>
      <c r="Q45" s="455">
        <f t="shared" si="2"/>
        <v>0</v>
      </c>
      <c r="R45" s="522">
        <f t="shared" si="3"/>
        <v>0</v>
      </c>
    </row>
    <row r="46" spans="1:18" s="125" customFormat="1" ht="12.75" thickTop="1" thickBot="1" x14ac:dyDescent="0.25">
      <c r="A46" s="478" t="s">
        <v>1716</v>
      </c>
      <c r="B46" s="479">
        <v>2410</v>
      </c>
      <c r="C46" s="479">
        <v>250</v>
      </c>
      <c r="D46" s="516" t="s">
        <v>4334</v>
      </c>
      <c r="E46" s="462">
        <v>0</v>
      </c>
      <c r="F46" s="462">
        <v>0</v>
      </c>
      <c r="G46" s="462">
        <v>0</v>
      </c>
      <c r="H46" s="462">
        <v>0</v>
      </c>
      <c r="I46" s="462">
        <v>0</v>
      </c>
      <c r="J46" s="462">
        <v>0</v>
      </c>
      <c r="K46" s="462">
        <v>0</v>
      </c>
      <c r="L46" s="462">
        <v>0</v>
      </c>
      <c r="M46" s="462">
        <v>0</v>
      </c>
      <c r="N46" s="462">
        <v>0</v>
      </c>
      <c r="O46" s="462">
        <v>0</v>
      </c>
      <c r="P46" s="462">
        <v>0</v>
      </c>
      <c r="Q46" s="455">
        <f t="shared" si="2"/>
        <v>0</v>
      </c>
      <c r="R46" s="522">
        <f t="shared" si="3"/>
        <v>0</v>
      </c>
    </row>
    <row r="47" spans="1:18" s="125" customFormat="1" ht="12.75" thickTop="1" thickBot="1" x14ac:dyDescent="0.25">
      <c r="A47" s="478" t="s">
        <v>1717</v>
      </c>
      <c r="B47" s="479">
        <v>2420</v>
      </c>
      <c r="C47" s="479">
        <v>260</v>
      </c>
      <c r="D47" s="516" t="s">
        <v>4334</v>
      </c>
      <c r="E47" s="462">
        <v>0</v>
      </c>
      <c r="F47" s="462">
        <v>0</v>
      </c>
      <c r="G47" s="462">
        <v>0</v>
      </c>
      <c r="H47" s="462">
        <v>0</v>
      </c>
      <c r="I47" s="462">
        <v>0</v>
      </c>
      <c r="J47" s="462">
        <v>0</v>
      </c>
      <c r="K47" s="462">
        <v>0</v>
      </c>
      <c r="L47" s="462">
        <v>0</v>
      </c>
      <c r="M47" s="462">
        <v>0</v>
      </c>
      <c r="N47" s="462">
        <v>0</v>
      </c>
      <c r="O47" s="462">
        <v>0</v>
      </c>
      <c r="P47" s="462">
        <v>0</v>
      </c>
      <c r="Q47" s="455">
        <f t="shared" si="2"/>
        <v>0</v>
      </c>
      <c r="R47" s="522">
        <f t="shared" si="3"/>
        <v>0</v>
      </c>
    </row>
    <row r="48" spans="1:18" s="125" customFormat="1" ht="12.75" thickTop="1" thickBot="1" x14ac:dyDescent="0.25">
      <c r="A48" s="480" t="s">
        <v>1718</v>
      </c>
      <c r="B48" s="477">
        <v>2600</v>
      </c>
      <c r="C48" s="477">
        <v>270</v>
      </c>
      <c r="D48" s="516" t="s">
        <v>4334</v>
      </c>
      <c r="E48" s="472">
        <f t="shared" ref="E48:P48" si="10">SUM(E49:E51)</f>
        <v>0</v>
      </c>
      <c r="F48" s="472">
        <f t="shared" si="10"/>
        <v>0</v>
      </c>
      <c r="G48" s="472">
        <f t="shared" si="10"/>
        <v>0</v>
      </c>
      <c r="H48" s="472">
        <f t="shared" si="10"/>
        <v>0</v>
      </c>
      <c r="I48" s="472">
        <f t="shared" si="10"/>
        <v>0</v>
      </c>
      <c r="J48" s="472">
        <f t="shared" si="10"/>
        <v>0</v>
      </c>
      <c r="K48" s="472">
        <f t="shared" si="10"/>
        <v>0</v>
      </c>
      <c r="L48" s="472">
        <f t="shared" si="10"/>
        <v>0</v>
      </c>
      <c r="M48" s="472">
        <f t="shared" si="10"/>
        <v>0</v>
      </c>
      <c r="N48" s="472">
        <f t="shared" si="10"/>
        <v>0</v>
      </c>
      <c r="O48" s="472">
        <f t="shared" si="10"/>
        <v>0</v>
      </c>
      <c r="P48" s="472">
        <f t="shared" si="10"/>
        <v>0</v>
      </c>
      <c r="Q48" s="455">
        <f t="shared" si="2"/>
        <v>0</v>
      </c>
      <c r="R48" s="522">
        <f t="shared" si="3"/>
        <v>0</v>
      </c>
    </row>
    <row r="49" spans="1:18" s="125" customFormat="1" ht="13.5" customHeight="1" thickTop="1" thickBot="1" x14ac:dyDescent="0.25">
      <c r="A49" s="470" t="s">
        <v>4342</v>
      </c>
      <c r="B49" s="479">
        <v>2610</v>
      </c>
      <c r="C49" s="479">
        <v>280</v>
      </c>
      <c r="D49" s="516" t="s">
        <v>4334</v>
      </c>
      <c r="E49" s="481">
        <v>0</v>
      </c>
      <c r="F49" s="481">
        <v>0</v>
      </c>
      <c r="G49" s="481">
        <v>0</v>
      </c>
      <c r="H49" s="481">
        <v>0</v>
      </c>
      <c r="I49" s="481">
        <v>0</v>
      </c>
      <c r="J49" s="481">
        <v>0</v>
      </c>
      <c r="K49" s="481">
        <v>0</v>
      </c>
      <c r="L49" s="481">
        <v>0</v>
      </c>
      <c r="M49" s="481">
        <v>0</v>
      </c>
      <c r="N49" s="481">
        <v>0</v>
      </c>
      <c r="O49" s="481">
        <v>0</v>
      </c>
      <c r="P49" s="481">
        <v>0</v>
      </c>
      <c r="Q49" s="455">
        <f t="shared" si="2"/>
        <v>0</v>
      </c>
      <c r="R49" s="522">
        <f t="shared" si="3"/>
        <v>0</v>
      </c>
    </row>
    <row r="50" spans="1:18" s="125" customFormat="1" ht="12.75" thickTop="1" thickBot="1" x14ac:dyDescent="0.25">
      <c r="A50" s="470" t="s">
        <v>4343</v>
      </c>
      <c r="B50" s="479">
        <v>2620</v>
      </c>
      <c r="C50" s="479">
        <v>290</v>
      </c>
      <c r="D50" s="516" t="s">
        <v>4334</v>
      </c>
      <c r="E50" s="481">
        <v>0</v>
      </c>
      <c r="F50" s="481">
        <v>0</v>
      </c>
      <c r="G50" s="481">
        <v>0</v>
      </c>
      <c r="H50" s="481">
        <v>0</v>
      </c>
      <c r="I50" s="481">
        <v>0</v>
      </c>
      <c r="J50" s="481">
        <v>0</v>
      </c>
      <c r="K50" s="481">
        <v>0</v>
      </c>
      <c r="L50" s="481">
        <v>0</v>
      </c>
      <c r="M50" s="481">
        <v>0</v>
      </c>
      <c r="N50" s="481">
        <v>0</v>
      </c>
      <c r="O50" s="481">
        <v>0</v>
      </c>
      <c r="P50" s="481">
        <v>0</v>
      </c>
      <c r="Q50" s="455">
        <f t="shared" si="2"/>
        <v>0</v>
      </c>
      <c r="R50" s="522">
        <f t="shared" si="3"/>
        <v>0</v>
      </c>
    </row>
    <row r="51" spans="1:18" s="125" customFormat="1" ht="12.75" customHeight="1" thickTop="1" thickBot="1" x14ac:dyDescent="0.25">
      <c r="A51" s="478" t="s">
        <v>1719</v>
      </c>
      <c r="B51" s="479">
        <v>2630</v>
      </c>
      <c r="C51" s="479">
        <v>300</v>
      </c>
      <c r="D51" s="516" t="s">
        <v>4334</v>
      </c>
      <c r="E51" s="481">
        <v>0</v>
      </c>
      <c r="F51" s="481">
        <v>0</v>
      </c>
      <c r="G51" s="481">
        <v>0</v>
      </c>
      <c r="H51" s="481">
        <v>0</v>
      </c>
      <c r="I51" s="481">
        <v>0</v>
      </c>
      <c r="J51" s="481">
        <v>0</v>
      </c>
      <c r="K51" s="481">
        <v>0</v>
      </c>
      <c r="L51" s="481">
        <v>0</v>
      </c>
      <c r="M51" s="481">
        <v>0</v>
      </c>
      <c r="N51" s="481">
        <v>0</v>
      </c>
      <c r="O51" s="481">
        <v>0</v>
      </c>
      <c r="P51" s="481">
        <v>0</v>
      </c>
      <c r="Q51" s="455">
        <f t="shared" si="2"/>
        <v>0</v>
      </c>
      <c r="R51" s="522">
        <f t="shared" si="3"/>
        <v>0</v>
      </c>
    </row>
    <row r="52" spans="1:18" s="125" customFormat="1" ht="12.75" thickTop="1" thickBot="1" x14ac:dyDescent="0.25">
      <c r="A52" s="483" t="s">
        <v>1720</v>
      </c>
      <c r="B52" s="477">
        <v>2700</v>
      </c>
      <c r="C52" s="477">
        <v>310</v>
      </c>
      <c r="D52" s="516" t="s">
        <v>4334</v>
      </c>
      <c r="E52" s="484">
        <f t="shared" ref="E52:P52" si="11">SUM(E53:E55)</f>
        <v>0</v>
      </c>
      <c r="F52" s="484">
        <f t="shared" si="11"/>
        <v>0</v>
      </c>
      <c r="G52" s="484">
        <f t="shared" si="11"/>
        <v>0</v>
      </c>
      <c r="H52" s="484">
        <f t="shared" si="11"/>
        <v>0</v>
      </c>
      <c r="I52" s="484">
        <f t="shared" si="11"/>
        <v>0</v>
      </c>
      <c r="J52" s="484">
        <f t="shared" si="11"/>
        <v>0</v>
      </c>
      <c r="K52" s="484">
        <f t="shared" si="11"/>
        <v>0</v>
      </c>
      <c r="L52" s="484">
        <f t="shared" si="11"/>
        <v>0</v>
      </c>
      <c r="M52" s="484">
        <f t="shared" si="11"/>
        <v>0</v>
      </c>
      <c r="N52" s="484">
        <f t="shared" si="11"/>
        <v>0</v>
      </c>
      <c r="O52" s="484">
        <f t="shared" si="11"/>
        <v>0</v>
      </c>
      <c r="P52" s="484">
        <f t="shared" si="11"/>
        <v>0</v>
      </c>
      <c r="Q52" s="455">
        <f t="shared" si="2"/>
        <v>0</v>
      </c>
      <c r="R52" s="522">
        <f t="shared" si="3"/>
        <v>0</v>
      </c>
    </row>
    <row r="53" spans="1:18" s="125" customFormat="1" ht="12.75" thickTop="1" thickBot="1" x14ac:dyDescent="0.25">
      <c r="A53" s="470" t="s">
        <v>1721</v>
      </c>
      <c r="B53" s="479">
        <v>2710</v>
      </c>
      <c r="C53" s="479">
        <v>320</v>
      </c>
      <c r="D53" s="516" t="s">
        <v>4334</v>
      </c>
      <c r="E53" s="481">
        <v>0</v>
      </c>
      <c r="F53" s="481">
        <v>0</v>
      </c>
      <c r="G53" s="481">
        <v>0</v>
      </c>
      <c r="H53" s="481">
        <v>0</v>
      </c>
      <c r="I53" s="481">
        <v>0</v>
      </c>
      <c r="J53" s="481">
        <v>0</v>
      </c>
      <c r="K53" s="481">
        <v>0</v>
      </c>
      <c r="L53" s="481">
        <v>0</v>
      </c>
      <c r="M53" s="481">
        <v>0</v>
      </c>
      <c r="N53" s="481">
        <v>0</v>
      </c>
      <c r="O53" s="481">
        <v>0</v>
      </c>
      <c r="P53" s="481">
        <v>0</v>
      </c>
      <c r="Q53" s="455">
        <f t="shared" si="2"/>
        <v>0</v>
      </c>
      <c r="R53" s="522">
        <f t="shared" si="3"/>
        <v>0</v>
      </c>
    </row>
    <row r="54" spans="1:18" s="125" customFormat="1" ht="12.75" thickTop="1" thickBot="1" x14ac:dyDescent="0.25">
      <c r="A54" s="470" t="s">
        <v>1722</v>
      </c>
      <c r="B54" s="479">
        <v>2720</v>
      </c>
      <c r="C54" s="479">
        <v>330</v>
      </c>
      <c r="D54" s="516" t="s">
        <v>4334</v>
      </c>
      <c r="E54" s="481">
        <v>0</v>
      </c>
      <c r="F54" s="481">
        <v>0</v>
      </c>
      <c r="G54" s="481">
        <v>0</v>
      </c>
      <c r="H54" s="481">
        <v>0</v>
      </c>
      <c r="I54" s="481">
        <v>0</v>
      </c>
      <c r="J54" s="481">
        <v>0</v>
      </c>
      <c r="K54" s="481">
        <v>0</v>
      </c>
      <c r="L54" s="481">
        <v>0</v>
      </c>
      <c r="M54" s="481">
        <v>0</v>
      </c>
      <c r="N54" s="481">
        <v>0</v>
      </c>
      <c r="O54" s="481">
        <v>0</v>
      </c>
      <c r="P54" s="481">
        <v>0</v>
      </c>
      <c r="Q54" s="455">
        <f t="shared" si="2"/>
        <v>0</v>
      </c>
      <c r="R54" s="522">
        <f t="shared" si="3"/>
        <v>0</v>
      </c>
    </row>
    <row r="55" spans="1:18" s="125" customFormat="1" ht="12.75" thickTop="1" thickBot="1" x14ac:dyDescent="0.25">
      <c r="A55" s="470" t="s">
        <v>1723</v>
      </c>
      <c r="B55" s="479">
        <v>2730</v>
      </c>
      <c r="C55" s="479">
        <v>340</v>
      </c>
      <c r="D55" s="516" t="s">
        <v>4334</v>
      </c>
      <c r="E55" s="481">
        <v>0</v>
      </c>
      <c r="F55" s="481">
        <v>0</v>
      </c>
      <c r="G55" s="481">
        <v>0</v>
      </c>
      <c r="H55" s="481">
        <v>0</v>
      </c>
      <c r="I55" s="481">
        <v>0</v>
      </c>
      <c r="J55" s="481">
        <v>0</v>
      </c>
      <c r="K55" s="481">
        <v>0</v>
      </c>
      <c r="L55" s="481">
        <v>0</v>
      </c>
      <c r="M55" s="481">
        <v>0</v>
      </c>
      <c r="N55" s="481">
        <v>0</v>
      </c>
      <c r="O55" s="481">
        <v>0</v>
      </c>
      <c r="P55" s="481">
        <v>0</v>
      </c>
      <c r="Q55" s="455">
        <f t="shared" si="2"/>
        <v>0</v>
      </c>
      <c r="R55" s="522">
        <f t="shared" si="3"/>
        <v>0</v>
      </c>
    </row>
    <row r="56" spans="1:18" s="125" customFormat="1" ht="12.75" thickTop="1" thickBot="1" x14ac:dyDescent="0.25">
      <c r="A56" s="483" t="s">
        <v>1724</v>
      </c>
      <c r="B56" s="477">
        <v>2800</v>
      </c>
      <c r="C56" s="477">
        <v>350</v>
      </c>
      <c r="D56" s="516" t="s">
        <v>4334</v>
      </c>
      <c r="E56" s="485">
        <v>0</v>
      </c>
      <c r="F56" s="485">
        <v>0</v>
      </c>
      <c r="G56" s="485">
        <v>0</v>
      </c>
      <c r="H56" s="485">
        <v>0</v>
      </c>
      <c r="I56" s="485">
        <v>0</v>
      </c>
      <c r="J56" s="485">
        <v>0</v>
      </c>
      <c r="K56" s="485">
        <v>0</v>
      </c>
      <c r="L56" s="485">
        <v>0</v>
      </c>
      <c r="M56" s="485">
        <v>0</v>
      </c>
      <c r="N56" s="485">
        <v>0</v>
      </c>
      <c r="O56" s="485">
        <v>0</v>
      </c>
      <c r="P56" s="485">
        <v>0</v>
      </c>
      <c r="Q56" s="455">
        <f t="shared" si="2"/>
        <v>0</v>
      </c>
      <c r="R56" s="522">
        <f t="shared" si="3"/>
        <v>0</v>
      </c>
    </row>
    <row r="57" spans="1:18" s="125" customFormat="1" ht="12.75" thickTop="1" thickBot="1" x14ac:dyDescent="0.25">
      <c r="A57" s="477" t="s">
        <v>1725</v>
      </c>
      <c r="B57" s="477">
        <v>3000</v>
      </c>
      <c r="C57" s="477">
        <v>360</v>
      </c>
      <c r="D57" s="516" t="s">
        <v>4334</v>
      </c>
      <c r="E57" s="484">
        <f t="shared" ref="E57:P57" si="12">E58+E72</f>
        <v>0</v>
      </c>
      <c r="F57" s="484">
        <f t="shared" si="12"/>
        <v>0</v>
      </c>
      <c r="G57" s="484">
        <f t="shared" si="12"/>
        <v>0</v>
      </c>
      <c r="H57" s="484">
        <f t="shared" si="12"/>
        <v>0</v>
      </c>
      <c r="I57" s="484">
        <f t="shared" si="12"/>
        <v>0</v>
      </c>
      <c r="J57" s="484">
        <f t="shared" si="12"/>
        <v>0</v>
      </c>
      <c r="K57" s="484">
        <f t="shared" si="12"/>
        <v>0</v>
      </c>
      <c r="L57" s="484">
        <f t="shared" si="12"/>
        <v>0</v>
      </c>
      <c r="M57" s="484">
        <f t="shared" si="12"/>
        <v>0</v>
      </c>
      <c r="N57" s="484">
        <f t="shared" si="12"/>
        <v>0</v>
      </c>
      <c r="O57" s="484">
        <f t="shared" si="12"/>
        <v>0</v>
      </c>
      <c r="P57" s="484">
        <f t="shared" si="12"/>
        <v>0</v>
      </c>
      <c r="Q57" s="455">
        <f t="shared" si="2"/>
        <v>0</v>
      </c>
      <c r="R57" s="522">
        <f t="shared" si="3"/>
        <v>0</v>
      </c>
    </row>
    <row r="58" spans="1:18" s="125" customFormat="1" ht="12.75" thickTop="1" thickBot="1" x14ac:dyDescent="0.25">
      <c r="A58" s="457" t="s">
        <v>4251</v>
      </c>
      <c r="B58" s="477">
        <v>3100</v>
      </c>
      <c r="C58" s="477">
        <v>370</v>
      </c>
      <c r="D58" s="516" t="s">
        <v>4334</v>
      </c>
      <c r="E58" s="484">
        <f t="shared" ref="E58:P58" si="13">E59+E60+E63+E66+E70+E71</f>
        <v>0</v>
      </c>
      <c r="F58" s="484">
        <f t="shared" si="13"/>
        <v>0</v>
      </c>
      <c r="G58" s="484">
        <f t="shared" si="13"/>
        <v>0</v>
      </c>
      <c r="H58" s="484">
        <f t="shared" si="13"/>
        <v>0</v>
      </c>
      <c r="I58" s="484">
        <f t="shared" si="13"/>
        <v>0</v>
      </c>
      <c r="J58" s="484">
        <f t="shared" si="13"/>
        <v>0</v>
      </c>
      <c r="K58" s="484">
        <f t="shared" si="13"/>
        <v>0</v>
      </c>
      <c r="L58" s="484">
        <f t="shared" si="13"/>
        <v>0</v>
      </c>
      <c r="M58" s="484">
        <f t="shared" si="13"/>
        <v>0</v>
      </c>
      <c r="N58" s="484">
        <f t="shared" si="13"/>
        <v>0</v>
      </c>
      <c r="O58" s="484">
        <f t="shared" si="13"/>
        <v>0</v>
      </c>
      <c r="P58" s="484">
        <f t="shared" si="13"/>
        <v>0</v>
      </c>
      <c r="Q58" s="455">
        <f t="shared" si="2"/>
        <v>0</v>
      </c>
      <c r="R58" s="522">
        <f t="shared" si="3"/>
        <v>0</v>
      </c>
    </row>
    <row r="59" spans="1:18" s="125" customFormat="1" ht="12.75" thickTop="1" thickBot="1" x14ac:dyDescent="0.25">
      <c r="A59" s="470" t="s">
        <v>4344</v>
      </c>
      <c r="B59" s="479">
        <v>3110</v>
      </c>
      <c r="C59" s="479">
        <v>380</v>
      </c>
      <c r="D59" s="516" t="s">
        <v>4334</v>
      </c>
      <c r="E59" s="481">
        <v>0</v>
      </c>
      <c r="F59" s="481">
        <v>0</v>
      </c>
      <c r="G59" s="481">
        <v>0</v>
      </c>
      <c r="H59" s="481">
        <v>0</v>
      </c>
      <c r="I59" s="481">
        <v>0</v>
      </c>
      <c r="J59" s="481">
        <v>0</v>
      </c>
      <c r="K59" s="481">
        <v>0</v>
      </c>
      <c r="L59" s="481">
        <v>0</v>
      </c>
      <c r="M59" s="481">
        <v>0</v>
      </c>
      <c r="N59" s="481">
        <v>0</v>
      </c>
      <c r="O59" s="481">
        <v>0</v>
      </c>
      <c r="P59" s="481">
        <v>0</v>
      </c>
      <c r="Q59" s="455">
        <f t="shared" si="2"/>
        <v>0</v>
      </c>
      <c r="R59" s="522">
        <f t="shared" si="3"/>
        <v>0</v>
      </c>
    </row>
    <row r="60" spans="1:18" s="125" customFormat="1" ht="12.75" thickTop="1" thickBot="1" x14ac:dyDescent="0.25">
      <c r="A60" s="478" t="s">
        <v>4345</v>
      </c>
      <c r="B60" s="479">
        <v>3120</v>
      </c>
      <c r="C60" s="479">
        <v>390</v>
      </c>
      <c r="D60" s="516" t="s">
        <v>4334</v>
      </c>
      <c r="E60" s="486">
        <f t="shared" ref="E60:P60" si="14">SUM(E61:E62)</f>
        <v>0</v>
      </c>
      <c r="F60" s="486">
        <f t="shared" si="14"/>
        <v>0</v>
      </c>
      <c r="G60" s="486">
        <f t="shared" si="14"/>
        <v>0</v>
      </c>
      <c r="H60" s="486">
        <f t="shared" si="14"/>
        <v>0</v>
      </c>
      <c r="I60" s="486">
        <f t="shared" si="14"/>
        <v>0</v>
      </c>
      <c r="J60" s="486">
        <f t="shared" si="14"/>
        <v>0</v>
      </c>
      <c r="K60" s="486">
        <f t="shared" si="14"/>
        <v>0</v>
      </c>
      <c r="L60" s="486">
        <f t="shared" si="14"/>
        <v>0</v>
      </c>
      <c r="M60" s="486">
        <f t="shared" si="14"/>
        <v>0</v>
      </c>
      <c r="N60" s="486">
        <f t="shared" si="14"/>
        <v>0</v>
      </c>
      <c r="O60" s="486">
        <f t="shared" si="14"/>
        <v>0</v>
      </c>
      <c r="P60" s="486">
        <f t="shared" si="14"/>
        <v>0</v>
      </c>
      <c r="Q60" s="455">
        <f t="shared" si="2"/>
        <v>0</v>
      </c>
      <c r="R60" s="522">
        <f t="shared" si="3"/>
        <v>0</v>
      </c>
    </row>
    <row r="61" spans="1:18" s="125" customFormat="1" ht="12.75" thickTop="1" thickBot="1" x14ac:dyDescent="0.25">
      <c r="A61" s="476" t="s">
        <v>1726</v>
      </c>
      <c r="B61" s="456">
        <v>3121</v>
      </c>
      <c r="C61" s="456">
        <v>400</v>
      </c>
      <c r="D61" s="516" t="s">
        <v>4334</v>
      </c>
      <c r="E61" s="487">
        <v>0</v>
      </c>
      <c r="F61" s="487">
        <v>0</v>
      </c>
      <c r="G61" s="487">
        <v>0</v>
      </c>
      <c r="H61" s="487">
        <v>0</v>
      </c>
      <c r="I61" s="487">
        <v>0</v>
      </c>
      <c r="J61" s="487">
        <v>0</v>
      </c>
      <c r="K61" s="487">
        <v>0</v>
      </c>
      <c r="L61" s="487">
        <v>0</v>
      </c>
      <c r="M61" s="487">
        <v>0</v>
      </c>
      <c r="N61" s="487">
        <v>0</v>
      </c>
      <c r="O61" s="487">
        <v>0</v>
      </c>
      <c r="P61" s="487">
        <v>0</v>
      </c>
      <c r="Q61" s="455">
        <f t="shared" si="2"/>
        <v>0</v>
      </c>
      <c r="R61" s="522">
        <f t="shared" si="3"/>
        <v>0</v>
      </c>
    </row>
    <row r="62" spans="1:18" s="125" customFormat="1" ht="10.5" customHeight="1" thickTop="1" thickBot="1" x14ac:dyDescent="0.25">
      <c r="A62" s="476" t="s">
        <v>1727</v>
      </c>
      <c r="B62" s="456">
        <v>3122</v>
      </c>
      <c r="C62" s="456">
        <v>410</v>
      </c>
      <c r="D62" s="516" t="s">
        <v>4334</v>
      </c>
      <c r="E62" s="487">
        <v>0</v>
      </c>
      <c r="F62" s="487">
        <v>0</v>
      </c>
      <c r="G62" s="487">
        <v>0</v>
      </c>
      <c r="H62" s="487">
        <v>0</v>
      </c>
      <c r="I62" s="487">
        <v>0</v>
      </c>
      <c r="J62" s="487">
        <v>0</v>
      </c>
      <c r="K62" s="487">
        <v>0</v>
      </c>
      <c r="L62" s="487">
        <v>0</v>
      </c>
      <c r="M62" s="487">
        <v>0</v>
      </c>
      <c r="N62" s="487">
        <v>0</v>
      </c>
      <c r="O62" s="487">
        <v>0</v>
      </c>
      <c r="P62" s="487">
        <v>0</v>
      </c>
      <c r="Q62" s="455">
        <f t="shared" si="2"/>
        <v>0</v>
      </c>
      <c r="R62" s="522">
        <f t="shared" si="3"/>
        <v>0</v>
      </c>
    </row>
    <row r="63" spans="1:18" s="125" customFormat="1" ht="12.75" thickTop="1" thickBot="1" x14ac:dyDescent="0.25">
      <c r="A63" s="458" t="s">
        <v>4346</v>
      </c>
      <c r="B63" s="479">
        <v>3130</v>
      </c>
      <c r="C63" s="479">
        <v>420</v>
      </c>
      <c r="D63" s="516" t="s">
        <v>4334</v>
      </c>
      <c r="E63" s="482">
        <f t="shared" ref="E63:P63" si="15">SUM(E64:E65)</f>
        <v>0</v>
      </c>
      <c r="F63" s="482">
        <f t="shared" si="15"/>
        <v>0</v>
      </c>
      <c r="G63" s="482">
        <f t="shared" si="15"/>
        <v>0</v>
      </c>
      <c r="H63" s="482">
        <f t="shared" si="15"/>
        <v>0</v>
      </c>
      <c r="I63" s="482">
        <f t="shared" si="15"/>
        <v>0</v>
      </c>
      <c r="J63" s="482">
        <f t="shared" si="15"/>
        <v>0</v>
      </c>
      <c r="K63" s="482">
        <f t="shared" si="15"/>
        <v>0</v>
      </c>
      <c r="L63" s="482">
        <f t="shared" si="15"/>
        <v>0</v>
      </c>
      <c r="M63" s="482">
        <f t="shared" si="15"/>
        <v>0</v>
      </c>
      <c r="N63" s="482">
        <f t="shared" si="15"/>
        <v>0</v>
      </c>
      <c r="O63" s="482">
        <f t="shared" si="15"/>
        <v>0</v>
      </c>
      <c r="P63" s="482">
        <f t="shared" si="15"/>
        <v>0</v>
      </c>
      <c r="Q63" s="455">
        <f t="shared" si="2"/>
        <v>0</v>
      </c>
      <c r="R63" s="522">
        <f t="shared" si="3"/>
        <v>0</v>
      </c>
    </row>
    <row r="64" spans="1:18" s="125" customFormat="1" ht="12.75" thickTop="1" thickBot="1" x14ac:dyDescent="0.25">
      <c r="A64" s="476" t="s">
        <v>1728</v>
      </c>
      <c r="B64" s="456">
        <v>3131</v>
      </c>
      <c r="C64" s="456">
        <v>430</v>
      </c>
      <c r="D64" s="516" t="s">
        <v>4334</v>
      </c>
      <c r="E64" s="487">
        <v>0</v>
      </c>
      <c r="F64" s="487">
        <v>0</v>
      </c>
      <c r="G64" s="487">
        <v>0</v>
      </c>
      <c r="H64" s="487">
        <v>0</v>
      </c>
      <c r="I64" s="487">
        <v>0</v>
      </c>
      <c r="J64" s="487">
        <v>0</v>
      </c>
      <c r="K64" s="487">
        <v>0</v>
      </c>
      <c r="L64" s="487">
        <v>0</v>
      </c>
      <c r="M64" s="487">
        <v>0</v>
      </c>
      <c r="N64" s="487">
        <v>0</v>
      </c>
      <c r="O64" s="487">
        <v>0</v>
      </c>
      <c r="P64" s="487">
        <v>0</v>
      </c>
      <c r="Q64" s="455">
        <f t="shared" si="2"/>
        <v>0</v>
      </c>
      <c r="R64" s="522">
        <f t="shared" si="3"/>
        <v>0</v>
      </c>
    </row>
    <row r="65" spans="1:18" s="125" customFormat="1" ht="12.75" thickTop="1" thickBot="1" x14ac:dyDescent="0.25">
      <c r="A65" s="476" t="s">
        <v>4252</v>
      </c>
      <c r="B65" s="456">
        <v>3132</v>
      </c>
      <c r="C65" s="456">
        <v>440</v>
      </c>
      <c r="D65" s="516" t="s">
        <v>4334</v>
      </c>
      <c r="E65" s="487">
        <v>0</v>
      </c>
      <c r="F65" s="487">
        <v>0</v>
      </c>
      <c r="G65" s="487">
        <v>0</v>
      </c>
      <c r="H65" s="487">
        <v>0</v>
      </c>
      <c r="I65" s="487">
        <v>0</v>
      </c>
      <c r="J65" s="487">
        <v>0</v>
      </c>
      <c r="K65" s="487">
        <v>0</v>
      </c>
      <c r="L65" s="487">
        <v>0</v>
      </c>
      <c r="M65" s="487">
        <v>0</v>
      </c>
      <c r="N65" s="487">
        <v>0</v>
      </c>
      <c r="O65" s="487">
        <v>0</v>
      </c>
      <c r="P65" s="487">
        <v>0</v>
      </c>
      <c r="Q65" s="455">
        <f t="shared" si="2"/>
        <v>0</v>
      </c>
      <c r="R65" s="522">
        <f t="shared" si="3"/>
        <v>0</v>
      </c>
    </row>
    <row r="66" spans="1:18" s="125" customFormat="1" ht="12.75" thickTop="1" thickBot="1" x14ac:dyDescent="0.25">
      <c r="A66" s="458" t="s">
        <v>4253</v>
      </c>
      <c r="B66" s="479">
        <v>3140</v>
      </c>
      <c r="C66" s="479">
        <v>450</v>
      </c>
      <c r="D66" s="516" t="s">
        <v>4334</v>
      </c>
      <c r="E66" s="482">
        <f t="shared" ref="E66:P66" si="16">SUM(E67:E69)</f>
        <v>0</v>
      </c>
      <c r="F66" s="482">
        <f t="shared" si="16"/>
        <v>0</v>
      </c>
      <c r="G66" s="482">
        <f t="shared" si="16"/>
        <v>0</v>
      </c>
      <c r="H66" s="482">
        <f t="shared" si="16"/>
        <v>0</v>
      </c>
      <c r="I66" s="482">
        <f t="shared" si="16"/>
        <v>0</v>
      </c>
      <c r="J66" s="482">
        <f t="shared" si="16"/>
        <v>0</v>
      </c>
      <c r="K66" s="482">
        <f t="shared" si="16"/>
        <v>0</v>
      </c>
      <c r="L66" s="482">
        <f t="shared" si="16"/>
        <v>0</v>
      </c>
      <c r="M66" s="482">
        <f t="shared" si="16"/>
        <v>0</v>
      </c>
      <c r="N66" s="482">
        <f t="shared" si="16"/>
        <v>0</v>
      </c>
      <c r="O66" s="482">
        <f t="shared" si="16"/>
        <v>0</v>
      </c>
      <c r="P66" s="482">
        <f t="shared" si="16"/>
        <v>0</v>
      </c>
      <c r="Q66" s="455">
        <f t="shared" si="2"/>
        <v>0</v>
      </c>
      <c r="R66" s="522">
        <f t="shared" si="3"/>
        <v>0</v>
      </c>
    </row>
    <row r="67" spans="1:18" s="125" customFormat="1" ht="13.5" thickTop="1" thickBot="1" x14ac:dyDescent="0.25">
      <c r="A67" s="490" t="s">
        <v>1729</v>
      </c>
      <c r="B67" s="456">
        <v>3141</v>
      </c>
      <c r="C67" s="456">
        <v>460</v>
      </c>
      <c r="D67" s="516" t="s">
        <v>4334</v>
      </c>
      <c r="E67" s="487">
        <v>0</v>
      </c>
      <c r="F67" s="487">
        <v>0</v>
      </c>
      <c r="G67" s="487">
        <v>0</v>
      </c>
      <c r="H67" s="487">
        <v>0</v>
      </c>
      <c r="I67" s="487">
        <v>0</v>
      </c>
      <c r="J67" s="487">
        <v>0</v>
      </c>
      <c r="K67" s="487">
        <v>0</v>
      </c>
      <c r="L67" s="487">
        <v>0</v>
      </c>
      <c r="M67" s="487">
        <v>0</v>
      </c>
      <c r="N67" s="487">
        <v>0</v>
      </c>
      <c r="O67" s="487">
        <v>0</v>
      </c>
      <c r="P67" s="487">
        <v>0</v>
      </c>
      <c r="Q67" s="455">
        <f t="shared" si="2"/>
        <v>0</v>
      </c>
      <c r="R67" s="522">
        <f t="shared" si="3"/>
        <v>0</v>
      </c>
    </row>
    <row r="68" spans="1:18" s="125" customFormat="1" ht="13.5" thickTop="1" thickBot="1" x14ac:dyDescent="0.25">
      <c r="A68" s="490" t="s">
        <v>1730</v>
      </c>
      <c r="B68" s="456">
        <v>3142</v>
      </c>
      <c r="C68" s="456">
        <v>470</v>
      </c>
      <c r="D68" s="516" t="s">
        <v>4334</v>
      </c>
      <c r="E68" s="487">
        <v>0</v>
      </c>
      <c r="F68" s="487">
        <v>0</v>
      </c>
      <c r="G68" s="487">
        <v>0</v>
      </c>
      <c r="H68" s="487">
        <v>0</v>
      </c>
      <c r="I68" s="487">
        <v>0</v>
      </c>
      <c r="J68" s="487">
        <v>0</v>
      </c>
      <c r="K68" s="487">
        <v>0</v>
      </c>
      <c r="L68" s="487">
        <v>0</v>
      </c>
      <c r="M68" s="487">
        <v>0</v>
      </c>
      <c r="N68" s="487">
        <v>0</v>
      </c>
      <c r="O68" s="487">
        <v>0</v>
      </c>
      <c r="P68" s="487">
        <v>0</v>
      </c>
      <c r="Q68" s="455">
        <f t="shared" si="2"/>
        <v>0</v>
      </c>
      <c r="R68" s="522">
        <f t="shared" si="3"/>
        <v>0</v>
      </c>
    </row>
    <row r="69" spans="1:18" s="125" customFormat="1" ht="13.5" thickTop="1" thickBot="1" x14ac:dyDescent="0.25">
      <c r="A69" s="490" t="s">
        <v>1731</v>
      </c>
      <c r="B69" s="456">
        <v>3143</v>
      </c>
      <c r="C69" s="456">
        <v>480</v>
      </c>
      <c r="D69" s="516" t="s">
        <v>4334</v>
      </c>
      <c r="E69" s="487">
        <v>0</v>
      </c>
      <c r="F69" s="487">
        <v>0</v>
      </c>
      <c r="G69" s="487">
        <v>0</v>
      </c>
      <c r="H69" s="487">
        <v>0</v>
      </c>
      <c r="I69" s="487">
        <v>0</v>
      </c>
      <c r="J69" s="487">
        <v>0</v>
      </c>
      <c r="K69" s="487">
        <v>0</v>
      </c>
      <c r="L69" s="487">
        <v>0</v>
      </c>
      <c r="M69" s="487">
        <v>0</v>
      </c>
      <c r="N69" s="487">
        <v>0</v>
      </c>
      <c r="O69" s="487">
        <v>0</v>
      </c>
      <c r="P69" s="487">
        <v>0</v>
      </c>
      <c r="Q69" s="455">
        <f t="shared" si="2"/>
        <v>0</v>
      </c>
      <c r="R69" s="522">
        <f t="shared" si="3"/>
        <v>0</v>
      </c>
    </row>
    <row r="70" spans="1:18" s="125" customFormat="1" ht="12.75" thickTop="1" thickBot="1" x14ac:dyDescent="0.25">
      <c r="A70" s="458" t="s">
        <v>4347</v>
      </c>
      <c r="B70" s="479">
        <v>3150</v>
      </c>
      <c r="C70" s="479">
        <v>490</v>
      </c>
      <c r="D70" s="516" t="s">
        <v>4334</v>
      </c>
      <c r="E70" s="481">
        <v>0</v>
      </c>
      <c r="F70" s="481">
        <v>0</v>
      </c>
      <c r="G70" s="481">
        <v>0</v>
      </c>
      <c r="H70" s="481">
        <v>0</v>
      </c>
      <c r="I70" s="481">
        <v>0</v>
      </c>
      <c r="J70" s="481">
        <v>0</v>
      </c>
      <c r="K70" s="481">
        <v>0</v>
      </c>
      <c r="L70" s="481">
        <v>0</v>
      </c>
      <c r="M70" s="481">
        <v>0</v>
      </c>
      <c r="N70" s="481">
        <v>0</v>
      </c>
      <c r="O70" s="481">
        <v>0</v>
      </c>
      <c r="P70" s="481">
        <v>0</v>
      </c>
      <c r="Q70" s="455">
        <f t="shared" si="2"/>
        <v>0</v>
      </c>
      <c r="R70" s="522">
        <f t="shared" si="3"/>
        <v>0</v>
      </c>
    </row>
    <row r="71" spans="1:18" s="125" customFormat="1" ht="12.75" thickTop="1" thickBot="1" x14ac:dyDescent="0.25">
      <c r="A71" s="458" t="s">
        <v>1732</v>
      </c>
      <c r="B71" s="479">
        <v>3160</v>
      </c>
      <c r="C71" s="479">
        <v>500</v>
      </c>
      <c r="D71" s="516" t="s">
        <v>4334</v>
      </c>
      <c r="E71" s="481">
        <v>0</v>
      </c>
      <c r="F71" s="481">
        <v>0</v>
      </c>
      <c r="G71" s="481">
        <v>0</v>
      </c>
      <c r="H71" s="481">
        <v>0</v>
      </c>
      <c r="I71" s="481">
        <v>0</v>
      </c>
      <c r="J71" s="481">
        <v>0</v>
      </c>
      <c r="K71" s="481">
        <v>0</v>
      </c>
      <c r="L71" s="481">
        <v>0</v>
      </c>
      <c r="M71" s="481">
        <v>0</v>
      </c>
      <c r="N71" s="481">
        <v>0</v>
      </c>
      <c r="O71" s="481">
        <v>0</v>
      </c>
      <c r="P71" s="481">
        <v>0</v>
      </c>
      <c r="Q71" s="455">
        <f t="shared" si="2"/>
        <v>0</v>
      </c>
      <c r="R71" s="522">
        <f t="shared" si="3"/>
        <v>0</v>
      </c>
    </row>
    <row r="72" spans="1:18" s="125" customFormat="1" ht="12.75" thickTop="1" thickBot="1" x14ac:dyDescent="0.25">
      <c r="A72" s="457" t="s">
        <v>4348</v>
      </c>
      <c r="B72" s="477">
        <v>3200</v>
      </c>
      <c r="C72" s="477">
        <v>510</v>
      </c>
      <c r="D72" s="516" t="s">
        <v>4334</v>
      </c>
      <c r="E72" s="484">
        <f t="shared" ref="E72:P72" si="17">SUM(E73:E76)</f>
        <v>0</v>
      </c>
      <c r="F72" s="484">
        <f t="shared" si="17"/>
        <v>0</v>
      </c>
      <c r="G72" s="484">
        <f t="shared" si="17"/>
        <v>0</v>
      </c>
      <c r="H72" s="484">
        <f t="shared" si="17"/>
        <v>0</v>
      </c>
      <c r="I72" s="484">
        <f t="shared" si="17"/>
        <v>0</v>
      </c>
      <c r="J72" s="484">
        <f t="shared" si="17"/>
        <v>0</v>
      </c>
      <c r="K72" s="484">
        <f t="shared" si="17"/>
        <v>0</v>
      </c>
      <c r="L72" s="484">
        <f t="shared" si="17"/>
        <v>0</v>
      </c>
      <c r="M72" s="484">
        <f t="shared" si="17"/>
        <v>0</v>
      </c>
      <c r="N72" s="484">
        <f t="shared" si="17"/>
        <v>0</v>
      </c>
      <c r="O72" s="484">
        <f t="shared" si="17"/>
        <v>0</v>
      </c>
      <c r="P72" s="484">
        <f t="shared" si="17"/>
        <v>0</v>
      </c>
      <c r="Q72" s="455">
        <f t="shared" si="2"/>
        <v>0</v>
      </c>
      <c r="R72" s="522">
        <f t="shared" si="3"/>
        <v>0</v>
      </c>
    </row>
    <row r="73" spans="1:18" s="125" customFormat="1" ht="12.75" customHeight="1" thickTop="1" thickBot="1" x14ac:dyDescent="0.25">
      <c r="A73" s="470" t="s">
        <v>4803</v>
      </c>
      <c r="B73" s="479">
        <v>3210</v>
      </c>
      <c r="C73" s="479">
        <v>520</v>
      </c>
      <c r="D73" s="516" t="s">
        <v>4334</v>
      </c>
      <c r="E73" s="491">
        <v>0</v>
      </c>
      <c r="F73" s="491">
        <v>0</v>
      </c>
      <c r="G73" s="491">
        <v>0</v>
      </c>
      <c r="H73" s="491">
        <v>0</v>
      </c>
      <c r="I73" s="491">
        <v>0</v>
      </c>
      <c r="J73" s="491">
        <v>0</v>
      </c>
      <c r="K73" s="491">
        <v>0</v>
      </c>
      <c r="L73" s="491">
        <v>0</v>
      </c>
      <c r="M73" s="491">
        <v>0</v>
      </c>
      <c r="N73" s="491">
        <v>0</v>
      </c>
      <c r="O73" s="491">
        <v>0</v>
      </c>
      <c r="P73" s="491">
        <v>0</v>
      </c>
      <c r="Q73" s="455">
        <f t="shared" si="2"/>
        <v>0</v>
      </c>
      <c r="R73" s="522">
        <f t="shared" si="3"/>
        <v>0</v>
      </c>
    </row>
    <row r="74" spans="1:18" s="125" customFormat="1" ht="12.75" thickTop="1" thickBot="1" x14ac:dyDescent="0.25">
      <c r="A74" s="470" t="s">
        <v>4349</v>
      </c>
      <c r="B74" s="479">
        <v>3220</v>
      </c>
      <c r="C74" s="479">
        <v>530</v>
      </c>
      <c r="D74" s="516" t="s">
        <v>4334</v>
      </c>
      <c r="E74" s="491">
        <v>0</v>
      </c>
      <c r="F74" s="491">
        <v>0</v>
      </c>
      <c r="G74" s="491">
        <v>0</v>
      </c>
      <c r="H74" s="491">
        <v>0</v>
      </c>
      <c r="I74" s="491">
        <v>0</v>
      </c>
      <c r="J74" s="491">
        <v>0</v>
      </c>
      <c r="K74" s="491">
        <v>0</v>
      </c>
      <c r="L74" s="491">
        <v>0</v>
      </c>
      <c r="M74" s="491">
        <v>0</v>
      </c>
      <c r="N74" s="491">
        <v>0</v>
      </c>
      <c r="O74" s="491">
        <v>0</v>
      </c>
      <c r="P74" s="491">
        <v>0</v>
      </c>
      <c r="Q74" s="455">
        <f t="shared" si="2"/>
        <v>0</v>
      </c>
      <c r="R74" s="522">
        <f t="shared" si="3"/>
        <v>0</v>
      </c>
    </row>
    <row r="75" spans="1:18" s="125" customFormat="1" ht="12" customHeight="1" thickTop="1" thickBot="1" x14ac:dyDescent="0.25">
      <c r="A75" s="458" t="s">
        <v>1733</v>
      </c>
      <c r="B75" s="479">
        <v>3230</v>
      </c>
      <c r="C75" s="479">
        <v>540</v>
      </c>
      <c r="D75" s="516" t="s">
        <v>4334</v>
      </c>
      <c r="E75" s="491">
        <v>0</v>
      </c>
      <c r="F75" s="491">
        <v>0</v>
      </c>
      <c r="G75" s="491">
        <v>0</v>
      </c>
      <c r="H75" s="491">
        <v>0</v>
      </c>
      <c r="I75" s="491">
        <v>0</v>
      </c>
      <c r="J75" s="491">
        <v>0</v>
      </c>
      <c r="K75" s="491">
        <v>0</v>
      </c>
      <c r="L75" s="491">
        <v>0</v>
      </c>
      <c r="M75" s="491">
        <v>0</v>
      </c>
      <c r="N75" s="491">
        <v>0</v>
      </c>
      <c r="O75" s="491">
        <v>0</v>
      </c>
      <c r="P75" s="491">
        <v>0</v>
      </c>
      <c r="Q75" s="455">
        <f t="shared" si="2"/>
        <v>0</v>
      </c>
      <c r="R75" s="522">
        <f t="shared" si="3"/>
        <v>0</v>
      </c>
    </row>
    <row r="76" spans="1:18" s="125" customFormat="1" ht="14.25" customHeight="1" thickTop="1" thickBot="1" x14ac:dyDescent="0.25">
      <c r="A76" s="470" t="s">
        <v>4350</v>
      </c>
      <c r="B76" s="479">
        <v>3240</v>
      </c>
      <c r="C76" s="479">
        <v>550</v>
      </c>
      <c r="D76" s="516" t="s">
        <v>4334</v>
      </c>
      <c r="E76" s="481">
        <v>0</v>
      </c>
      <c r="F76" s="481">
        <v>0</v>
      </c>
      <c r="G76" s="481">
        <v>0</v>
      </c>
      <c r="H76" s="481">
        <v>0</v>
      </c>
      <c r="I76" s="481">
        <v>0</v>
      </c>
      <c r="J76" s="481">
        <v>0</v>
      </c>
      <c r="K76" s="481">
        <v>0</v>
      </c>
      <c r="L76" s="481">
        <v>0</v>
      </c>
      <c r="M76" s="481">
        <v>0</v>
      </c>
      <c r="N76" s="481">
        <v>0</v>
      </c>
      <c r="O76" s="481">
        <v>0</v>
      </c>
      <c r="P76" s="481">
        <v>0</v>
      </c>
      <c r="Q76" s="455">
        <f t="shared" si="2"/>
        <v>0</v>
      </c>
      <c r="R76" s="522">
        <f t="shared" si="3"/>
        <v>0</v>
      </c>
    </row>
    <row r="77" spans="1:18" s="125" customFormat="1" ht="14.25" customHeight="1" thickTop="1" thickBot="1" x14ac:dyDescent="0.25">
      <c r="A77" s="477" t="s">
        <v>4207</v>
      </c>
      <c r="B77" s="477">
        <v>4100</v>
      </c>
      <c r="C77" s="477">
        <v>560</v>
      </c>
      <c r="D77" s="516" t="s">
        <v>4334</v>
      </c>
      <c r="E77" s="492">
        <f t="shared" ref="E77:P77" si="18">SUM(E78)</f>
        <v>0</v>
      </c>
      <c r="F77" s="492">
        <f t="shared" si="18"/>
        <v>0</v>
      </c>
      <c r="G77" s="492">
        <f t="shared" si="18"/>
        <v>0</v>
      </c>
      <c r="H77" s="492">
        <f t="shared" si="18"/>
        <v>0</v>
      </c>
      <c r="I77" s="492">
        <f t="shared" si="18"/>
        <v>0</v>
      </c>
      <c r="J77" s="492">
        <f t="shared" si="18"/>
        <v>0</v>
      </c>
      <c r="K77" s="492">
        <f t="shared" si="18"/>
        <v>0</v>
      </c>
      <c r="L77" s="492">
        <f t="shared" si="18"/>
        <v>0</v>
      </c>
      <c r="M77" s="492">
        <f t="shared" si="18"/>
        <v>0</v>
      </c>
      <c r="N77" s="492">
        <f t="shared" si="18"/>
        <v>0</v>
      </c>
      <c r="O77" s="492">
        <f t="shared" si="18"/>
        <v>0</v>
      </c>
      <c r="P77" s="492">
        <f t="shared" si="18"/>
        <v>0</v>
      </c>
      <c r="Q77" s="455">
        <f t="shared" si="2"/>
        <v>0</v>
      </c>
      <c r="R77" s="522">
        <f t="shared" si="3"/>
        <v>0</v>
      </c>
    </row>
    <row r="78" spans="1:18" s="125" customFormat="1" ht="12.75" thickTop="1" thickBot="1" x14ac:dyDescent="0.25">
      <c r="A78" s="458" t="s">
        <v>4353</v>
      </c>
      <c r="B78" s="479">
        <v>4110</v>
      </c>
      <c r="C78" s="479">
        <v>570</v>
      </c>
      <c r="D78" s="516" t="s">
        <v>4334</v>
      </c>
      <c r="E78" s="482">
        <f t="shared" ref="E78:P78" si="19">SUM(E79:E81)</f>
        <v>0</v>
      </c>
      <c r="F78" s="482">
        <f t="shared" si="19"/>
        <v>0</v>
      </c>
      <c r="G78" s="482">
        <f t="shared" si="19"/>
        <v>0</v>
      </c>
      <c r="H78" s="482">
        <f t="shared" si="19"/>
        <v>0</v>
      </c>
      <c r="I78" s="482">
        <f t="shared" si="19"/>
        <v>0</v>
      </c>
      <c r="J78" s="482">
        <f t="shared" si="19"/>
        <v>0</v>
      </c>
      <c r="K78" s="482">
        <f t="shared" si="19"/>
        <v>0</v>
      </c>
      <c r="L78" s="482">
        <f t="shared" si="19"/>
        <v>0</v>
      </c>
      <c r="M78" s="482">
        <f t="shared" si="19"/>
        <v>0</v>
      </c>
      <c r="N78" s="482">
        <f t="shared" si="19"/>
        <v>0</v>
      </c>
      <c r="O78" s="482">
        <f t="shared" si="19"/>
        <v>0</v>
      </c>
      <c r="P78" s="482">
        <f t="shared" si="19"/>
        <v>0</v>
      </c>
      <c r="Q78" s="455">
        <f t="shared" si="2"/>
        <v>0</v>
      </c>
      <c r="R78" s="522">
        <f t="shared" si="3"/>
        <v>0</v>
      </c>
    </row>
    <row r="79" spans="1:18" s="125" customFormat="1" ht="12.75" customHeight="1" thickTop="1" thickBot="1" x14ac:dyDescent="0.25">
      <c r="A79" s="476" t="s">
        <v>4354</v>
      </c>
      <c r="B79" s="456">
        <v>4111</v>
      </c>
      <c r="C79" s="456">
        <v>580</v>
      </c>
      <c r="D79" s="516" t="s">
        <v>4334</v>
      </c>
      <c r="E79" s="481">
        <v>0</v>
      </c>
      <c r="F79" s="481">
        <v>0</v>
      </c>
      <c r="G79" s="481">
        <v>0</v>
      </c>
      <c r="H79" s="481">
        <v>0</v>
      </c>
      <c r="I79" s="481">
        <v>0</v>
      </c>
      <c r="J79" s="481">
        <v>0</v>
      </c>
      <c r="K79" s="481">
        <v>0</v>
      </c>
      <c r="L79" s="481">
        <v>0</v>
      </c>
      <c r="M79" s="481">
        <v>0</v>
      </c>
      <c r="N79" s="481">
        <v>0</v>
      </c>
      <c r="O79" s="481">
        <v>0</v>
      </c>
      <c r="P79" s="481">
        <v>0</v>
      </c>
      <c r="Q79" s="455">
        <f t="shared" si="2"/>
        <v>0</v>
      </c>
      <c r="R79" s="522">
        <f t="shared" si="3"/>
        <v>0</v>
      </c>
    </row>
    <row r="80" spans="1:18" s="125" customFormat="1" ht="12.75" customHeight="1" thickTop="1" thickBot="1" x14ac:dyDescent="0.25">
      <c r="A80" s="476" t="s">
        <v>4355</v>
      </c>
      <c r="B80" s="456">
        <v>4112</v>
      </c>
      <c r="C80" s="456">
        <v>590</v>
      </c>
      <c r="D80" s="516"/>
      <c r="E80" s="481">
        <v>0</v>
      </c>
      <c r="F80" s="481">
        <v>0</v>
      </c>
      <c r="G80" s="481">
        <v>0</v>
      </c>
      <c r="H80" s="481">
        <v>0</v>
      </c>
      <c r="I80" s="481">
        <v>0</v>
      </c>
      <c r="J80" s="481">
        <v>0</v>
      </c>
      <c r="K80" s="481">
        <v>0</v>
      </c>
      <c r="L80" s="481">
        <v>0</v>
      </c>
      <c r="M80" s="481">
        <v>0</v>
      </c>
      <c r="N80" s="481">
        <v>0</v>
      </c>
      <c r="O80" s="481">
        <v>0</v>
      </c>
      <c r="P80" s="481">
        <v>0</v>
      </c>
      <c r="Q80" s="455">
        <f t="shared" si="2"/>
        <v>0</v>
      </c>
      <c r="R80" s="522">
        <f t="shared" si="3"/>
        <v>0</v>
      </c>
    </row>
    <row r="81" spans="1:18" s="125" customFormat="1" ht="14.25" thickTop="1" thickBot="1" x14ac:dyDescent="0.25">
      <c r="A81" s="493" t="s">
        <v>4208</v>
      </c>
      <c r="B81" s="456">
        <v>4113</v>
      </c>
      <c r="C81" s="456">
        <v>600</v>
      </c>
      <c r="D81" s="516" t="s">
        <v>4334</v>
      </c>
      <c r="E81" s="487">
        <v>0</v>
      </c>
      <c r="F81" s="487">
        <v>0</v>
      </c>
      <c r="G81" s="487">
        <v>0</v>
      </c>
      <c r="H81" s="487">
        <v>0</v>
      </c>
      <c r="I81" s="487">
        <v>0</v>
      </c>
      <c r="J81" s="487">
        <v>0</v>
      </c>
      <c r="K81" s="487">
        <v>0</v>
      </c>
      <c r="L81" s="487">
        <v>0</v>
      </c>
      <c r="M81" s="487">
        <v>0</v>
      </c>
      <c r="N81" s="487">
        <v>0</v>
      </c>
      <c r="O81" s="487">
        <v>0</v>
      </c>
      <c r="P81" s="487">
        <v>0</v>
      </c>
      <c r="Q81" s="455">
        <f t="shared" si="2"/>
        <v>0</v>
      </c>
      <c r="R81" s="522">
        <f t="shared" si="3"/>
        <v>0</v>
      </c>
    </row>
    <row r="82" spans="1:18" s="125" customFormat="1" ht="12.75" thickTop="1" thickBot="1" x14ac:dyDescent="0.25">
      <c r="A82" s="477" t="s">
        <v>4248</v>
      </c>
      <c r="B82" s="477">
        <v>4200</v>
      </c>
      <c r="C82" s="477">
        <v>610</v>
      </c>
      <c r="D82" s="516" t="s">
        <v>4334</v>
      </c>
      <c r="E82" s="484">
        <f t="shared" ref="E82:P82" si="20">E83</f>
        <v>0</v>
      </c>
      <c r="F82" s="484">
        <f t="shared" si="20"/>
        <v>0</v>
      </c>
      <c r="G82" s="484">
        <f t="shared" si="20"/>
        <v>0</v>
      </c>
      <c r="H82" s="484">
        <f t="shared" si="20"/>
        <v>0</v>
      </c>
      <c r="I82" s="484">
        <f t="shared" si="20"/>
        <v>0</v>
      </c>
      <c r="J82" s="484">
        <f t="shared" si="20"/>
        <v>0</v>
      </c>
      <c r="K82" s="484">
        <f t="shared" si="20"/>
        <v>0</v>
      </c>
      <c r="L82" s="484">
        <f t="shared" si="20"/>
        <v>0</v>
      </c>
      <c r="M82" s="484">
        <f t="shared" si="20"/>
        <v>0</v>
      </c>
      <c r="N82" s="484">
        <f t="shared" si="20"/>
        <v>0</v>
      </c>
      <c r="O82" s="484">
        <f t="shared" si="20"/>
        <v>0</v>
      </c>
      <c r="P82" s="484">
        <f t="shared" si="20"/>
        <v>0</v>
      </c>
      <c r="Q82" s="455">
        <f t="shared" si="2"/>
        <v>0</v>
      </c>
      <c r="R82" s="522">
        <f t="shared" si="3"/>
        <v>0</v>
      </c>
    </row>
    <row r="83" spans="1:18" s="125" customFormat="1" ht="12.75" thickTop="1" thickBot="1" x14ac:dyDescent="0.25">
      <c r="A83" s="458" t="s">
        <v>4356</v>
      </c>
      <c r="B83" s="479">
        <v>4210</v>
      </c>
      <c r="C83" s="479">
        <v>620</v>
      </c>
      <c r="D83" s="516" t="s">
        <v>4334</v>
      </c>
      <c r="E83" s="481">
        <v>0</v>
      </c>
      <c r="F83" s="481">
        <v>0</v>
      </c>
      <c r="G83" s="481">
        <v>0</v>
      </c>
      <c r="H83" s="481">
        <v>0</v>
      </c>
      <c r="I83" s="481">
        <v>0</v>
      </c>
      <c r="J83" s="481">
        <v>0</v>
      </c>
      <c r="K83" s="481">
        <v>0</v>
      </c>
      <c r="L83" s="481">
        <v>0</v>
      </c>
      <c r="M83" s="481">
        <v>0</v>
      </c>
      <c r="N83" s="481">
        <v>0</v>
      </c>
      <c r="O83" s="481">
        <v>0</v>
      </c>
      <c r="P83" s="481">
        <v>0</v>
      </c>
      <c r="Q83" s="455">
        <f t="shared" si="2"/>
        <v>0</v>
      </c>
      <c r="R83" s="522">
        <f t="shared" si="3"/>
        <v>0</v>
      </c>
    </row>
    <row r="84" spans="1:18" s="125" customFormat="1" ht="12" hidden="1" thickTop="1" x14ac:dyDescent="0.2">
      <c r="A84" s="341"/>
      <c r="B84" s="130"/>
      <c r="C84" s="342"/>
      <c r="D84" s="183"/>
      <c r="E84" s="106"/>
      <c r="F84" s="106"/>
      <c r="G84" s="106"/>
      <c r="H84" s="106"/>
      <c r="I84" s="106"/>
      <c r="J84" s="106"/>
      <c r="K84" s="106"/>
      <c r="L84" s="106"/>
      <c r="M84" s="106"/>
      <c r="N84" s="106"/>
      <c r="O84" s="106"/>
      <c r="P84" s="106"/>
      <c r="Q84" s="327"/>
      <c r="R84" s="327"/>
    </row>
    <row r="85" spans="1:18" s="125" customFormat="1" ht="12.75" hidden="1" x14ac:dyDescent="0.2">
      <c r="A85" s="345"/>
      <c r="B85" s="130"/>
      <c r="C85" s="342"/>
      <c r="D85" s="183"/>
      <c r="E85" s="106"/>
      <c r="F85" s="106"/>
      <c r="G85" s="106"/>
      <c r="H85" s="106"/>
      <c r="I85" s="106"/>
      <c r="J85" s="106"/>
      <c r="K85" s="106"/>
      <c r="L85" s="106"/>
      <c r="M85" s="106"/>
      <c r="N85" s="106"/>
      <c r="O85" s="106"/>
      <c r="P85" s="106"/>
      <c r="Q85" s="327"/>
      <c r="R85" s="327"/>
    </row>
    <row r="86" spans="1:18" s="125" customFormat="1" ht="11.25" hidden="1" x14ac:dyDescent="0.2">
      <c r="A86" s="344"/>
      <c r="B86" s="131"/>
      <c r="C86" s="342"/>
      <c r="D86" s="183"/>
      <c r="E86" s="120"/>
      <c r="F86" s="120"/>
      <c r="G86" s="120"/>
      <c r="H86" s="120"/>
      <c r="I86" s="120"/>
      <c r="J86" s="120"/>
      <c r="K86" s="120"/>
      <c r="L86" s="120"/>
      <c r="M86" s="120"/>
      <c r="N86" s="120"/>
      <c r="O86" s="120"/>
      <c r="P86" s="120"/>
      <c r="Q86" s="327"/>
      <c r="R86" s="327"/>
    </row>
    <row r="87" spans="1:18" s="125" customFormat="1" ht="12.75" hidden="1" customHeight="1" x14ac:dyDescent="0.2">
      <c r="A87" s="341"/>
      <c r="B87" s="130"/>
      <c r="C87" s="342"/>
      <c r="D87" s="183"/>
      <c r="E87" s="106"/>
      <c r="F87" s="106"/>
      <c r="G87" s="106"/>
      <c r="H87" s="106"/>
      <c r="I87" s="106"/>
      <c r="J87" s="106"/>
      <c r="K87" s="106"/>
      <c r="L87" s="106"/>
      <c r="M87" s="106"/>
      <c r="N87" s="106"/>
      <c r="O87" s="106"/>
      <c r="P87" s="106"/>
      <c r="Q87" s="327"/>
      <c r="R87" s="327"/>
    </row>
    <row r="88" spans="1:18" ht="12.75" hidden="1" customHeight="1" x14ac:dyDescent="0.25">
      <c r="A88" s="341"/>
      <c r="B88" s="130"/>
      <c r="C88" s="342"/>
      <c r="D88" s="183"/>
      <c r="E88" s="106"/>
      <c r="F88" s="106"/>
      <c r="G88" s="106"/>
      <c r="H88" s="106"/>
      <c r="I88" s="106"/>
      <c r="J88" s="106"/>
      <c r="K88" s="106"/>
      <c r="L88" s="106"/>
      <c r="M88" s="106"/>
      <c r="N88" s="106"/>
      <c r="O88" s="106"/>
      <c r="P88" s="106"/>
      <c r="Q88" s="327"/>
      <c r="R88" s="327"/>
    </row>
    <row r="89" spans="1:18" ht="12.75" hidden="1" customHeight="1" x14ac:dyDescent="0.25">
      <c r="A89" s="341"/>
      <c r="B89" s="130"/>
      <c r="C89" s="342"/>
      <c r="D89" s="183"/>
      <c r="E89" s="106"/>
      <c r="F89" s="106"/>
      <c r="G89" s="106"/>
      <c r="H89" s="106"/>
      <c r="I89" s="106"/>
      <c r="J89" s="106"/>
      <c r="K89" s="106"/>
      <c r="L89" s="106"/>
      <c r="M89" s="106"/>
      <c r="N89" s="106"/>
      <c r="O89" s="106"/>
      <c r="P89" s="106"/>
      <c r="Q89" s="327"/>
      <c r="R89" s="327"/>
    </row>
    <row r="90" spans="1:18" ht="12.75" hidden="1" customHeight="1" x14ac:dyDescent="0.25">
      <c r="A90" s="114"/>
      <c r="B90" s="114"/>
      <c r="C90" s="342"/>
      <c r="D90" s="183"/>
      <c r="E90" s="338"/>
      <c r="F90" s="338"/>
      <c r="G90" s="338"/>
      <c r="H90" s="338"/>
      <c r="I90" s="338"/>
      <c r="J90" s="338"/>
      <c r="K90" s="338"/>
      <c r="L90" s="338"/>
      <c r="M90" s="338"/>
      <c r="N90" s="338"/>
      <c r="O90" s="338"/>
      <c r="P90" s="338"/>
      <c r="Q90" s="327"/>
      <c r="R90" s="327"/>
    </row>
    <row r="91" spans="1:18" ht="12.75" hidden="1" customHeight="1" x14ac:dyDescent="0.25">
      <c r="A91" s="344"/>
      <c r="B91" s="131"/>
      <c r="C91" s="342"/>
      <c r="D91" s="183"/>
      <c r="E91" s="92"/>
      <c r="F91" s="92"/>
      <c r="G91" s="92"/>
      <c r="H91" s="92"/>
      <c r="I91" s="92"/>
      <c r="J91" s="92"/>
      <c r="K91" s="92"/>
      <c r="L91" s="92"/>
      <c r="M91" s="92"/>
      <c r="N91" s="92"/>
      <c r="O91" s="92"/>
      <c r="P91" s="92"/>
      <c r="Q91" s="327"/>
      <c r="R91" s="327"/>
    </row>
    <row r="92" spans="1:18" ht="12.75" hidden="1" customHeight="1" x14ac:dyDescent="0.25">
      <c r="A92" s="344" t="s">
        <v>4249</v>
      </c>
      <c r="B92" s="131">
        <v>4220</v>
      </c>
      <c r="C92" s="342">
        <v>670</v>
      </c>
      <c r="D92" s="183" t="s">
        <v>4334</v>
      </c>
      <c r="E92" s="92" t="s">
        <v>4334</v>
      </c>
      <c r="F92" s="92" t="s">
        <v>4334</v>
      </c>
      <c r="G92" s="92" t="s">
        <v>4334</v>
      </c>
      <c r="H92" s="92" t="s">
        <v>4334</v>
      </c>
      <c r="I92" s="92" t="s">
        <v>4334</v>
      </c>
      <c r="J92" s="92" t="s">
        <v>4334</v>
      </c>
      <c r="K92" s="92" t="s">
        <v>4334</v>
      </c>
      <c r="L92" s="92" t="s">
        <v>4334</v>
      </c>
      <c r="M92" s="92" t="s">
        <v>4334</v>
      </c>
      <c r="N92" s="92" t="s">
        <v>4334</v>
      </c>
      <c r="O92" s="92" t="s">
        <v>4334</v>
      </c>
      <c r="P92" s="92" t="s">
        <v>4334</v>
      </c>
      <c r="Q92" s="327" t="str">
        <f>IF(((SUM(G92))-(SUM(I92))+(SUM(K92))-(SUM(M92)))&gt;0,((SUM(G92))-(SUM(I92))+(SUM(K92))-(SUM(M92))),"-")</f>
        <v>-</v>
      </c>
      <c r="R92" s="327" t="str">
        <f>IF(((SUM(H92))-(SUM(J92))+(SUM(L92))-(SUM(N92)))&gt;0,((SUM(H92))-(SUM(J92))+(SUM(L92))-(SUM(N92))),"-")</f>
        <v>-</v>
      </c>
    </row>
    <row r="93" spans="1:18" ht="10.5" customHeight="1" thickTop="1" x14ac:dyDescent="0.25"/>
    <row r="94" spans="1:18" x14ac:dyDescent="0.25">
      <c r="A94" s="80" t="str">
        <f>ЗАПОЛНИТЬ!F30</f>
        <v>Директор</v>
      </c>
      <c r="C94" s="925"/>
      <c r="D94" s="925"/>
      <c r="E94" s="925"/>
      <c r="F94" s="925"/>
      <c r="I94" s="869" t="str">
        <f>ЗАПОЛНИТЬ!F26</f>
        <v>О.Л.Матчишин</v>
      </c>
      <c r="J94" s="869"/>
      <c r="K94" s="869"/>
    </row>
    <row r="95" spans="1:18" x14ac:dyDescent="0.25">
      <c r="A95" s="80"/>
      <c r="C95" s="891" t="s">
        <v>4351</v>
      </c>
      <c r="D95" s="891"/>
      <c r="E95" s="891"/>
      <c r="F95" s="891"/>
      <c r="I95" s="872" t="s">
        <v>3574</v>
      </c>
      <c r="J95" s="872"/>
      <c r="K95" s="80"/>
    </row>
    <row r="96" spans="1:18" x14ac:dyDescent="0.25">
      <c r="A96" s="80" t="str">
        <f>ЗАПОЛНИТЬ!F31</f>
        <v>Головний бухгалтер</v>
      </c>
      <c r="C96" s="925"/>
      <c r="D96" s="925"/>
      <c r="E96" s="925"/>
      <c r="F96" s="925"/>
      <c r="I96" s="869" t="str">
        <f>ЗАПОЛНИТЬ!F28</f>
        <v>О.Г.Шевчук</v>
      </c>
      <c r="J96" s="869"/>
      <c r="K96" s="869"/>
    </row>
    <row r="97" spans="1:11" ht="12" customHeight="1" x14ac:dyDescent="0.25">
      <c r="C97" s="891" t="s">
        <v>4351</v>
      </c>
      <c r="D97" s="891"/>
      <c r="E97" s="891"/>
      <c r="F97" s="891"/>
      <c r="I97" s="872" t="s">
        <v>3574</v>
      </c>
      <c r="J97" s="872"/>
      <c r="K97" s="80"/>
    </row>
    <row r="98" spans="1:11" x14ac:dyDescent="0.25">
      <c r="A98" s="80" t="str">
        <f>ЗАПОЛНИТЬ!C19</f>
        <v>"11" січня 2016 року</v>
      </c>
    </row>
    <row r="99" spans="1:11" x14ac:dyDescent="0.25">
      <c r="A99" s="732" t="s">
        <v>267</v>
      </c>
    </row>
  </sheetData>
  <sheetProtection sheet="1" formatColumns="0" formatRows="0"/>
  <mergeCells count="43">
    <mergeCell ref="Q11:R11"/>
    <mergeCell ref="M1:Q3"/>
    <mergeCell ref="A4:Q4"/>
    <mergeCell ref="A5:Q5"/>
    <mergeCell ref="B9:O9"/>
    <mergeCell ref="A7:R7"/>
    <mergeCell ref="A6:I6"/>
    <mergeCell ref="Q9:R9"/>
    <mergeCell ref="Q10:R10"/>
    <mergeCell ref="E12:F12"/>
    <mergeCell ref="B10:O10"/>
    <mergeCell ref="C97:F97"/>
    <mergeCell ref="I97:J97"/>
    <mergeCell ref="C96:F96"/>
    <mergeCell ref="I96:K96"/>
    <mergeCell ref="Q18:R19"/>
    <mergeCell ref="C18:C20"/>
    <mergeCell ref="D18:D20"/>
    <mergeCell ref="E13:F13"/>
    <mergeCell ref="B11:O11"/>
    <mergeCell ref="A13:D13"/>
    <mergeCell ref="G12:O12"/>
    <mergeCell ref="G13:Q13"/>
    <mergeCell ref="A12:D12"/>
    <mergeCell ref="C95:F95"/>
    <mergeCell ref="I95:J95"/>
    <mergeCell ref="C94:F94"/>
    <mergeCell ref="I94:K94"/>
    <mergeCell ref="A18:A20"/>
    <mergeCell ref="B18:B20"/>
    <mergeCell ref="L18:L19"/>
    <mergeCell ref="O18:P19"/>
    <mergeCell ref="M18:N19"/>
    <mergeCell ref="H18:I19"/>
    <mergeCell ref="E18:E20"/>
    <mergeCell ref="J18:K19"/>
    <mergeCell ref="F18:G19"/>
    <mergeCell ref="E14:F14"/>
    <mergeCell ref="A14:D14"/>
    <mergeCell ref="G14:Q14"/>
    <mergeCell ref="A15:D15"/>
    <mergeCell ref="G15:Q15"/>
    <mergeCell ref="E15:F15"/>
  </mergeCells>
  <phoneticPr fontId="0" type="noConversion"/>
  <pageMargins left="0.19685039370078741" right="0.23622047244094491" top="0.19685039370078741" bottom="0.15748031496062992" header="0.11811023622047245" footer="0.23622047244094491"/>
  <pageSetup paperSize="9" scale="90" fitToHeight="2"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0"/>
  <dimension ref="A1:R99"/>
  <sheetViews>
    <sheetView workbookViewId="0">
      <selection activeCell="P97" sqref="P97"/>
    </sheetView>
  </sheetViews>
  <sheetFormatPr defaultRowHeight="15" x14ac:dyDescent="0.25"/>
  <cols>
    <col min="1" max="1" width="55.5703125" customWidth="1"/>
    <col min="2" max="2" width="5.28515625" customWidth="1"/>
    <col min="3" max="3" width="4" customWidth="1"/>
    <col min="4" max="4" width="5.140625" customWidth="1"/>
    <col min="5" max="18" width="6.7109375" customWidth="1"/>
  </cols>
  <sheetData>
    <row r="1" spans="1:18" s="80" customFormat="1" ht="15" customHeight="1" x14ac:dyDescent="0.25">
      <c r="M1" s="887" t="s">
        <v>931</v>
      </c>
      <c r="N1" s="887"/>
      <c r="O1" s="887"/>
      <c r="P1" s="887"/>
      <c r="Q1" s="887"/>
    </row>
    <row r="2" spans="1:18" s="80" customFormat="1" ht="14.25" customHeight="1" x14ac:dyDescent="0.25">
      <c r="L2" s="272"/>
      <c r="M2" s="887"/>
      <c r="N2" s="887"/>
      <c r="O2" s="887"/>
      <c r="P2" s="887"/>
      <c r="Q2" s="887"/>
    </row>
    <row r="3" spans="1:18" s="80" customFormat="1" ht="1.5" customHeight="1" x14ac:dyDescent="0.25">
      <c r="L3" s="272"/>
      <c r="M3" s="887"/>
      <c r="N3" s="887"/>
      <c r="O3" s="887"/>
      <c r="P3" s="887"/>
      <c r="Q3" s="887"/>
    </row>
    <row r="4" spans="1:18" s="80" customFormat="1" ht="12.75" customHeight="1" x14ac:dyDescent="0.25">
      <c r="A4" s="780" t="s">
        <v>4562</v>
      </c>
      <c r="B4" s="780"/>
      <c r="C4" s="780"/>
      <c r="D4" s="780"/>
      <c r="E4" s="780"/>
      <c r="F4" s="780"/>
      <c r="G4" s="780"/>
      <c r="H4" s="780"/>
      <c r="I4" s="780"/>
      <c r="J4" s="780"/>
      <c r="K4" s="780"/>
      <c r="L4" s="780"/>
      <c r="M4" s="780"/>
      <c r="N4" s="780"/>
      <c r="O4" s="780"/>
      <c r="P4" s="780"/>
      <c r="Q4" s="780"/>
    </row>
    <row r="5" spans="1:18" s="80" customFormat="1" x14ac:dyDescent="0.25">
      <c r="A5" s="888" t="s">
        <v>3555</v>
      </c>
      <c r="B5" s="888"/>
      <c r="C5" s="888"/>
      <c r="D5" s="888"/>
      <c r="E5" s="888"/>
      <c r="F5" s="888"/>
      <c r="G5" s="888"/>
      <c r="H5" s="888"/>
      <c r="I5" s="888"/>
      <c r="J5" s="888"/>
      <c r="K5" s="888"/>
      <c r="L5" s="888"/>
      <c r="M5" s="888"/>
      <c r="N5" s="888"/>
      <c r="O5" s="888"/>
      <c r="P5" s="888"/>
      <c r="Q5" s="888"/>
    </row>
    <row r="6" spans="1:18" s="80" customFormat="1" x14ac:dyDescent="0.25">
      <c r="A6" s="903" t="str">
        <f>IF(ЗАПОЛНИТЬ!$F$7=1,CONCATENATE(шапки!A8),CONCATENATE(шапки!A8,шапки!C8))</f>
        <v>(позики міжнародних фінансових організацій) (форма№4-3д.1,</v>
      </c>
      <c r="B6" s="903"/>
      <c r="C6" s="903"/>
      <c r="D6" s="903"/>
      <c r="E6" s="903"/>
      <c r="F6" s="903"/>
      <c r="G6" s="903"/>
      <c r="H6" s="903"/>
      <c r="I6" s="903"/>
      <c r="J6" s="77" t="str">
        <f>IF(ЗАПОЛНИТЬ!$F$7=1,шапки!C8,шапки!D8)</f>
        <v>№4-3м.1)</v>
      </c>
      <c r="K6" s="76" t="str">
        <f>IF(ЗАПОЛНИТЬ!$F$7=1,шапки!D8,"")</f>
        <v/>
      </c>
    </row>
    <row r="7" spans="1:18" s="125" customFormat="1" ht="14.25" x14ac:dyDescent="0.2">
      <c r="A7" s="780" t="str">
        <f>CONCATENATE("за ",ЗАПОЛНИТЬ!$B$17," ",ЗАПОЛНИТЬ!$C$17)</f>
        <v xml:space="preserve">за 2015 р. </v>
      </c>
      <c r="B7" s="780"/>
      <c r="C7" s="780"/>
      <c r="D7" s="780"/>
      <c r="E7" s="780"/>
      <c r="F7" s="780"/>
      <c r="G7" s="780"/>
      <c r="H7" s="780"/>
      <c r="I7" s="780"/>
      <c r="J7" s="780"/>
      <c r="K7" s="780"/>
      <c r="L7" s="780"/>
      <c r="M7" s="780"/>
      <c r="N7" s="780"/>
      <c r="O7" s="780"/>
      <c r="P7" s="780"/>
      <c r="Q7" s="780"/>
      <c r="R7" s="780"/>
    </row>
    <row r="8" spans="1:18" s="125" customFormat="1" ht="11.25" x14ac:dyDescent="0.2">
      <c r="Q8" s="177" t="s">
        <v>4563</v>
      </c>
    </row>
    <row r="9" spans="1:18" s="125" customFormat="1" ht="12" x14ac:dyDescent="0.2">
      <c r="A9" s="214" t="s">
        <v>4564</v>
      </c>
      <c r="B9" s="904" t="str">
        <f>ЗАПОЛНИТЬ!B3</f>
        <v>Дрогобицький міський центр соціальних служб для сім'ї, дітей та молоді</v>
      </c>
      <c r="C9" s="904"/>
      <c r="D9" s="904"/>
      <c r="E9" s="904"/>
      <c r="F9" s="904"/>
      <c r="G9" s="904"/>
      <c r="H9" s="904"/>
      <c r="I9" s="904"/>
      <c r="J9" s="904"/>
      <c r="K9" s="904"/>
      <c r="L9" s="904"/>
      <c r="M9" s="904"/>
      <c r="N9" s="904"/>
      <c r="O9" s="904"/>
      <c r="P9" s="215" t="s">
        <v>4565</v>
      </c>
      <c r="Q9" s="814" t="str">
        <f>ЗАПОЛНИТЬ!B13</f>
        <v>2080709</v>
      </c>
      <c r="R9" s="814"/>
    </row>
    <row r="10" spans="1:18" s="125" customFormat="1" ht="11.25" customHeight="1" x14ac:dyDescent="0.2">
      <c r="A10" s="209" t="s">
        <v>4317</v>
      </c>
      <c r="B10" s="905" t="str">
        <f>ЗАПОЛНИТЬ!B5</f>
        <v>м.Дрогобич, вул.Л.Українки, 70</v>
      </c>
      <c r="C10" s="905"/>
      <c r="D10" s="905"/>
      <c r="E10" s="905"/>
      <c r="F10" s="905"/>
      <c r="G10" s="905"/>
      <c r="H10" s="905"/>
      <c r="I10" s="905"/>
      <c r="J10" s="905"/>
      <c r="K10" s="905"/>
      <c r="L10" s="905"/>
      <c r="M10" s="905"/>
      <c r="N10" s="905"/>
      <c r="O10" s="905"/>
      <c r="P10" s="125" t="s">
        <v>4318</v>
      </c>
      <c r="Q10" s="935">
        <f>ЗАПОЛНИТЬ!B14</f>
        <v>4610600000</v>
      </c>
      <c r="R10" s="935"/>
    </row>
    <row r="11" spans="1:18" s="125" customFormat="1" ht="11.25" customHeight="1" x14ac:dyDescent="0.2">
      <c r="A11" s="209" t="s">
        <v>4567</v>
      </c>
      <c r="B11" s="938" t="str">
        <f>ЗАПОЛНИТЬ!D15</f>
        <v>Комунальна організація (установа, заклад)</v>
      </c>
      <c r="C11" s="905"/>
      <c r="D11" s="905"/>
      <c r="E11" s="905"/>
      <c r="F11" s="905"/>
      <c r="G11" s="905"/>
      <c r="H11" s="905"/>
      <c r="I11" s="905"/>
      <c r="J11" s="905"/>
      <c r="K11" s="905"/>
      <c r="L11" s="905"/>
      <c r="M11" s="905"/>
      <c r="N11" s="905"/>
      <c r="O11" s="905"/>
      <c r="P11" s="125" t="s">
        <v>4320</v>
      </c>
      <c r="Q11" s="935">
        <f>ЗАПОЛНИТЬ!B15</f>
        <v>430</v>
      </c>
      <c r="R11" s="935"/>
    </row>
    <row r="12" spans="1:18" s="125" customFormat="1" ht="11.25" customHeight="1" x14ac:dyDescent="0.2">
      <c r="A12" s="942" t="s">
        <v>4319</v>
      </c>
      <c r="B12" s="942"/>
      <c r="C12" s="942"/>
      <c r="D12" s="942"/>
      <c r="E12" s="932" t="str">
        <f>ЗАПОЛНИТЬ!H9</f>
        <v>-</v>
      </c>
      <c r="F12" s="932"/>
      <c r="G12" s="940" t="str">
        <f>IF(E12&gt;0,VLOOKUP(E12,'ДовидникКВК(ГОС)'!A:B,2,FALSE),"")</f>
        <v>-</v>
      </c>
      <c r="H12" s="940"/>
      <c r="I12" s="940"/>
      <c r="J12" s="940"/>
      <c r="K12" s="940"/>
      <c r="L12" s="940"/>
      <c r="M12" s="940"/>
      <c r="N12" s="940"/>
      <c r="O12" s="940"/>
      <c r="P12" s="234"/>
      <c r="Q12" s="234"/>
    </row>
    <row r="13" spans="1:18" s="125" customFormat="1" ht="22.5" customHeight="1" x14ac:dyDescent="0.2">
      <c r="A13" s="939" t="s">
        <v>4321</v>
      </c>
      <c r="B13" s="939"/>
      <c r="C13" s="939"/>
      <c r="D13" s="939"/>
      <c r="E13" s="936"/>
      <c r="F13" s="937"/>
      <c r="G13" s="941" t="str">
        <f>IF(E13&gt;0,VLOOKUP(E13,ДовидникКПК!B:C,2,FALSE),"")</f>
        <v/>
      </c>
      <c r="H13" s="941"/>
      <c r="I13" s="941"/>
      <c r="J13" s="941"/>
      <c r="K13" s="941"/>
      <c r="L13" s="941"/>
      <c r="M13" s="941"/>
      <c r="N13" s="941"/>
      <c r="O13" s="941"/>
      <c r="P13" s="941"/>
      <c r="Q13" s="941"/>
    </row>
    <row r="14" spans="1:18" s="125" customFormat="1" ht="22.5" customHeight="1" x14ac:dyDescent="0.2">
      <c r="A14" s="933" t="s">
        <v>1119</v>
      </c>
      <c r="B14" s="933"/>
      <c r="C14" s="933"/>
      <c r="D14" s="933"/>
      <c r="E14" s="932" t="str">
        <f>ЗАПОЛНИТЬ!H10</f>
        <v>03</v>
      </c>
      <c r="F14" s="932"/>
      <c r="G14" s="929" t="str">
        <f>ЗАПОЛНИТЬ!I10</f>
        <v>Державна адміністрація (…виконавчі органи місцевих рад)</v>
      </c>
      <c r="H14" s="929"/>
      <c r="I14" s="929"/>
      <c r="J14" s="929"/>
      <c r="K14" s="929"/>
      <c r="L14" s="929"/>
      <c r="M14" s="929"/>
      <c r="N14" s="929"/>
      <c r="O14" s="929"/>
      <c r="P14" s="929"/>
      <c r="Q14" s="929"/>
    </row>
    <row r="15" spans="1:18" s="125" customFormat="1" ht="42.75" customHeight="1" x14ac:dyDescent="0.2">
      <c r="A15" s="933" t="s">
        <v>266</v>
      </c>
      <c r="B15" s="933"/>
      <c r="C15" s="933"/>
      <c r="D15" s="933"/>
      <c r="E15" s="934"/>
      <c r="F15" s="934"/>
      <c r="G15" s="929" t="str">
        <f>IF(E15&gt;0,VLOOKUP(E15,ДовидникКФК!A:B,2,FALSE),"")</f>
        <v/>
      </c>
      <c r="H15" s="929"/>
      <c r="I15" s="929"/>
      <c r="J15" s="929"/>
      <c r="K15" s="929"/>
      <c r="L15" s="929"/>
      <c r="M15" s="929"/>
      <c r="N15" s="929"/>
      <c r="O15" s="929"/>
      <c r="P15" s="929"/>
      <c r="Q15" s="929"/>
    </row>
    <row r="16" spans="1:18" s="125" customFormat="1" ht="11.25" x14ac:dyDescent="0.2">
      <c r="A16" s="128" t="s">
        <v>3553</v>
      </c>
    </row>
    <row r="17" spans="1:18" s="125" customFormat="1" ht="12" thickBot="1" x14ac:dyDescent="0.25">
      <c r="A17" s="128" t="s">
        <v>4322</v>
      </c>
    </row>
    <row r="18" spans="1:18" s="125" customFormat="1" ht="33.75" customHeight="1" thickTop="1" thickBot="1" x14ac:dyDescent="0.25">
      <c r="A18" s="922" t="s">
        <v>4324</v>
      </c>
      <c r="B18" s="795" t="s">
        <v>4572</v>
      </c>
      <c r="C18" s="795" t="s">
        <v>4380</v>
      </c>
      <c r="D18" s="795" t="s">
        <v>4801</v>
      </c>
      <c r="E18" s="922" t="s">
        <v>4585</v>
      </c>
      <c r="F18" s="922" t="s">
        <v>4586</v>
      </c>
      <c r="G18" s="922"/>
      <c r="H18" s="922" t="s">
        <v>4362</v>
      </c>
      <c r="I18" s="922"/>
      <c r="J18" s="922" t="s">
        <v>4569</v>
      </c>
      <c r="K18" s="922"/>
      <c r="L18" s="922" t="s">
        <v>4587</v>
      </c>
      <c r="M18" s="922" t="s">
        <v>3575</v>
      </c>
      <c r="N18" s="922"/>
      <c r="O18" s="922" t="s">
        <v>3576</v>
      </c>
      <c r="P18" s="922"/>
      <c r="Q18" s="922" t="s">
        <v>4588</v>
      </c>
      <c r="R18" s="922"/>
    </row>
    <row r="19" spans="1:18" s="125" customFormat="1" ht="12" customHeight="1" thickTop="1" thickBot="1" x14ac:dyDescent="0.25">
      <c r="A19" s="922"/>
      <c r="B19" s="795"/>
      <c r="C19" s="795"/>
      <c r="D19" s="795"/>
      <c r="E19" s="922"/>
      <c r="F19" s="922"/>
      <c r="G19" s="922"/>
      <c r="H19" s="922"/>
      <c r="I19" s="922"/>
      <c r="J19" s="922"/>
      <c r="K19" s="922"/>
      <c r="L19" s="922"/>
      <c r="M19" s="922"/>
      <c r="N19" s="922"/>
      <c r="O19" s="922"/>
      <c r="P19" s="922"/>
      <c r="Q19" s="922"/>
      <c r="R19" s="922"/>
    </row>
    <row r="20" spans="1:18" s="125" customFormat="1" ht="12.75" thickTop="1" thickBot="1" x14ac:dyDescent="0.25">
      <c r="A20" s="922"/>
      <c r="B20" s="795"/>
      <c r="C20" s="795"/>
      <c r="D20" s="795"/>
      <c r="E20" s="922"/>
      <c r="F20" s="521" t="s">
        <v>4589</v>
      </c>
      <c r="G20" s="521" t="s">
        <v>4382</v>
      </c>
      <c r="H20" s="521" t="s">
        <v>4381</v>
      </c>
      <c r="I20" s="521" t="s">
        <v>4382</v>
      </c>
      <c r="J20" s="521" t="s">
        <v>4381</v>
      </c>
      <c r="K20" s="521" t="s">
        <v>4382</v>
      </c>
      <c r="L20" s="521" t="s">
        <v>4382</v>
      </c>
      <c r="M20" s="521" t="s">
        <v>4381</v>
      </c>
      <c r="N20" s="521" t="s">
        <v>4382</v>
      </c>
      <c r="O20" s="521" t="s">
        <v>4381</v>
      </c>
      <c r="P20" s="521" t="s">
        <v>4382</v>
      </c>
      <c r="Q20" s="521" t="s">
        <v>4381</v>
      </c>
      <c r="R20" s="521" t="s">
        <v>4382</v>
      </c>
    </row>
    <row r="21" spans="1:18" s="196" customFormat="1" ht="12.75" thickTop="1" thickBot="1" x14ac:dyDescent="0.3">
      <c r="A21" s="505">
        <v>1</v>
      </c>
      <c r="B21" s="505">
        <v>2</v>
      </c>
      <c r="C21" s="505">
        <v>3</v>
      </c>
      <c r="D21" s="505">
        <v>4</v>
      </c>
      <c r="E21" s="505">
        <v>5</v>
      </c>
      <c r="F21" s="505">
        <v>6</v>
      </c>
      <c r="G21" s="505">
        <v>7</v>
      </c>
      <c r="H21" s="505">
        <v>8</v>
      </c>
      <c r="I21" s="505">
        <v>9</v>
      </c>
      <c r="J21" s="505">
        <v>10</v>
      </c>
      <c r="K21" s="505">
        <v>11</v>
      </c>
      <c r="L21" s="505">
        <v>12</v>
      </c>
      <c r="M21" s="505">
        <v>13</v>
      </c>
      <c r="N21" s="505">
        <v>14</v>
      </c>
      <c r="O21" s="505">
        <v>15</v>
      </c>
      <c r="P21" s="505">
        <v>16</v>
      </c>
      <c r="Q21" s="505">
        <v>17</v>
      </c>
      <c r="R21" s="505">
        <v>18</v>
      </c>
    </row>
    <row r="22" spans="1:18" s="125" customFormat="1" ht="12.75" thickTop="1" thickBot="1" x14ac:dyDescent="0.25">
      <c r="A22" s="453" t="s">
        <v>1699</v>
      </c>
      <c r="B22" s="453" t="s">
        <v>4333</v>
      </c>
      <c r="C22" s="454" t="s">
        <v>4365</v>
      </c>
      <c r="D22" s="516" t="s">
        <v>4334</v>
      </c>
      <c r="E22" s="455">
        <f>E23+E57+E77+E82</f>
        <v>0</v>
      </c>
      <c r="F22" s="455">
        <f t="shared" ref="F22:P22" si="0">F23+F57+F77+F82</f>
        <v>0</v>
      </c>
      <c r="G22" s="455">
        <f t="shared" si="0"/>
        <v>0</v>
      </c>
      <c r="H22" s="455">
        <f t="shared" si="0"/>
        <v>0</v>
      </c>
      <c r="I22" s="455">
        <f t="shared" si="0"/>
        <v>0</v>
      </c>
      <c r="J22" s="455">
        <f t="shared" si="0"/>
        <v>0</v>
      </c>
      <c r="K22" s="455">
        <f t="shared" si="0"/>
        <v>0</v>
      </c>
      <c r="L22" s="455">
        <f t="shared" si="0"/>
        <v>0</v>
      </c>
      <c r="M22" s="455">
        <f t="shared" si="0"/>
        <v>0</v>
      </c>
      <c r="N22" s="455">
        <f t="shared" si="0"/>
        <v>0</v>
      </c>
      <c r="O22" s="455">
        <f t="shared" si="0"/>
        <v>0</v>
      </c>
      <c r="P22" s="455">
        <f t="shared" si="0"/>
        <v>0</v>
      </c>
      <c r="Q22" s="455">
        <f>F22-H22+J22+L22-M22</f>
        <v>0</v>
      </c>
      <c r="R22" s="522">
        <f>G22-I22+K22+L22-N22</f>
        <v>0</v>
      </c>
    </row>
    <row r="23" spans="1:18" s="125" customFormat="1" ht="23.25" thickTop="1" thickBot="1" x14ac:dyDescent="0.25">
      <c r="A23" s="456" t="s">
        <v>1700</v>
      </c>
      <c r="B23" s="453">
        <v>2000</v>
      </c>
      <c r="C23" s="454" t="s">
        <v>4366</v>
      </c>
      <c r="D23" s="516" t="s">
        <v>4334</v>
      </c>
      <c r="E23" s="455">
        <f t="shared" ref="E23:P23" si="1">E24+E29+E45+E48+E52+E56</f>
        <v>0</v>
      </c>
      <c r="F23" s="455">
        <f t="shared" si="1"/>
        <v>0</v>
      </c>
      <c r="G23" s="455">
        <f t="shared" si="1"/>
        <v>0</v>
      </c>
      <c r="H23" s="455">
        <f t="shared" si="1"/>
        <v>0</v>
      </c>
      <c r="I23" s="455">
        <f t="shared" si="1"/>
        <v>0</v>
      </c>
      <c r="J23" s="455">
        <f t="shared" si="1"/>
        <v>0</v>
      </c>
      <c r="K23" s="455">
        <f t="shared" si="1"/>
        <v>0</v>
      </c>
      <c r="L23" s="455">
        <f t="shared" si="1"/>
        <v>0</v>
      </c>
      <c r="M23" s="455">
        <f t="shared" si="1"/>
        <v>0</v>
      </c>
      <c r="N23" s="455">
        <f t="shared" si="1"/>
        <v>0</v>
      </c>
      <c r="O23" s="455">
        <f t="shared" si="1"/>
        <v>0</v>
      </c>
      <c r="P23" s="455">
        <f t="shared" si="1"/>
        <v>0</v>
      </c>
      <c r="Q23" s="455">
        <f t="shared" ref="Q23:Q83" si="2">F23-H23+J23+L23-M23</f>
        <v>0</v>
      </c>
      <c r="R23" s="522">
        <f t="shared" ref="R23:R83" si="3">G23-I23+K23+L23-N23</f>
        <v>0</v>
      </c>
    </row>
    <row r="24" spans="1:18" s="125" customFormat="1" ht="12.75" thickTop="1" thickBot="1" x14ac:dyDescent="0.25">
      <c r="A24" s="457" t="s">
        <v>1701</v>
      </c>
      <c r="B24" s="453">
        <v>2100</v>
      </c>
      <c r="C24" s="454" t="s">
        <v>4367</v>
      </c>
      <c r="D24" s="516" t="s">
        <v>4334</v>
      </c>
      <c r="E24" s="455">
        <f>E25+E28</f>
        <v>0</v>
      </c>
      <c r="F24" s="455">
        <f t="shared" ref="F24:P24" si="4">F25+F28</f>
        <v>0</v>
      </c>
      <c r="G24" s="455">
        <f t="shared" si="4"/>
        <v>0</v>
      </c>
      <c r="H24" s="455">
        <f t="shared" si="4"/>
        <v>0</v>
      </c>
      <c r="I24" s="455">
        <f t="shared" si="4"/>
        <v>0</v>
      </c>
      <c r="J24" s="455">
        <f t="shared" si="4"/>
        <v>0</v>
      </c>
      <c r="K24" s="455">
        <f t="shared" si="4"/>
        <v>0</v>
      </c>
      <c r="L24" s="455">
        <f t="shared" si="4"/>
        <v>0</v>
      </c>
      <c r="M24" s="455">
        <f t="shared" si="4"/>
        <v>0</v>
      </c>
      <c r="N24" s="455">
        <f t="shared" si="4"/>
        <v>0</v>
      </c>
      <c r="O24" s="455">
        <f t="shared" si="4"/>
        <v>0</v>
      </c>
      <c r="P24" s="455">
        <f t="shared" si="4"/>
        <v>0</v>
      </c>
      <c r="Q24" s="455">
        <f t="shared" si="2"/>
        <v>0</v>
      </c>
      <c r="R24" s="522">
        <f t="shared" si="3"/>
        <v>0</v>
      </c>
    </row>
    <row r="25" spans="1:18" s="125" customFormat="1" ht="12.75" thickTop="1" thickBot="1" x14ac:dyDescent="0.25">
      <c r="A25" s="458" t="s">
        <v>1702</v>
      </c>
      <c r="B25" s="459">
        <v>2110</v>
      </c>
      <c r="C25" s="460" t="s">
        <v>4368</v>
      </c>
      <c r="D25" s="516" t="s">
        <v>4334</v>
      </c>
      <c r="E25" s="461">
        <f t="shared" ref="E25:P25" si="5">SUM(E26:E27)</f>
        <v>0</v>
      </c>
      <c r="F25" s="461">
        <f t="shared" si="5"/>
        <v>0</v>
      </c>
      <c r="G25" s="461">
        <f t="shared" si="5"/>
        <v>0</v>
      </c>
      <c r="H25" s="461">
        <f t="shared" si="5"/>
        <v>0</v>
      </c>
      <c r="I25" s="461">
        <f t="shared" si="5"/>
        <v>0</v>
      </c>
      <c r="J25" s="461">
        <f t="shared" si="5"/>
        <v>0</v>
      </c>
      <c r="K25" s="461">
        <f t="shared" si="5"/>
        <v>0</v>
      </c>
      <c r="L25" s="461">
        <f t="shared" si="5"/>
        <v>0</v>
      </c>
      <c r="M25" s="461">
        <f t="shared" si="5"/>
        <v>0</v>
      </c>
      <c r="N25" s="461">
        <f t="shared" si="5"/>
        <v>0</v>
      </c>
      <c r="O25" s="461">
        <f t="shared" si="5"/>
        <v>0</v>
      </c>
      <c r="P25" s="461">
        <f t="shared" si="5"/>
        <v>0</v>
      </c>
      <c r="Q25" s="455">
        <f t="shared" si="2"/>
        <v>0</v>
      </c>
      <c r="R25" s="522">
        <f t="shared" si="3"/>
        <v>0</v>
      </c>
    </row>
    <row r="26" spans="1:18" s="125" customFormat="1" ht="12.75" thickTop="1" thickBot="1" x14ac:dyDescent="0.25">
      <c r="A26" s="464" t="s">
        <v>4335</v>
      </c>
      <c r="B26" s="465">
        <v>2111</v>
      </c>
      <c r="C26" s="466" t="s">
        <v>4369</v>
      </c>
      <c r="D26" s="516" t="s">
        <v>4334</v>
      </c>
      <c r="E26" s="467">
        <v>0</v>
      </c>
      <c r="F26" s="467">
        <v>0</v>
      </c>
      <c r="G26" s="467">
        <v>0</v>
      </c>
      <c r="H26" s="467">
        <v>0</v>
      </c>
      <c r="I26" s="467">
        <v>0</v>
      </c>
      <c r="J26" s="467">
        <v>0</v>
      </c>
      <c r="K26" s="467">
        <v>0</v>
      </c>
      <c r="L26" s="467">
        <v>0</v>
      </c>
      <c r="M26" s="467">
        <v>0</v>
      </c>
      <c r="N26" s="467">
        <v>0</v>
      </c>
      <c r="O26" s="467">
        <v>0</v>
      </c>
      <c r="P26" s="467">
        <v>0</v>
      </c>
      <c r="Q26" s="455">
        <f t="shared" si="2"/>
        <v>0</v>
      </c>
      <c r="R26" s="522">
        <f t="shared" si="3"/>
        <v>0</v>
      </c>
    </row>
    <row r="27" spans="1:18" s="125" customFormat="1" ht="12.75" thickTop="1" thickBot="1" x14ac:dyDescent="0.25">
      <c r="A27" s="464" t="s">
        <v>1703</v>
      </c>
      <c r="B27" s="465">
        <v>2112</v>
      </c>
      <c r="C27" s="466" t="s">
        <v>4370</v>
      </c>
      <c r="D27" s="516" t="s">
        <v>4334</v>
      </c>
      <c r="E27" s="467">
        <v>0</v>
      </c>
      <c r="F27" s="467">
        <v>0</v>
      </c>
      <c r="G27" s="467">
        <v>0</v>
      </c>
      <c r="H27" s="467">
        <v>0</v>
      </c>
      <c r="I27" s="467">
        <v>0</v>
      </c>
      <c r="J27" s="467">
        <v>0</v>
      </c>
      <c r="K27" s="467">
        <v>0</v>
      </c>
      <c r="L27" s="467">
        <v>0</v>
      </c>
      <c r="M27" s="467">
        <v>0</v>
      </c>
      <c r="N27" s="467">
        <v>0</v>
      </c>
      <c r="O27" s="467">
        <v>0</v>
      </c>
      <c r="P27" s="467">
        <v>0</v>
      </c>
      <c r="Q27" s="455">
        <f t="shared" si="2"/>
        <v>0</v>
      </c>
      <c r="R27" s="522">
        <f t="shared" si="3"/>
        <v>0</v>
      </c>
    </row>
    <row r="28" spans="1:18" s="125" customFormat="1" ht="12.75" thickTop="1" thickBot="1" x14ac:dyDescent="0.25">
      <c r="A28" s="470" t="s">
        <v>1704</v>
      </c>
      <c r="B28" s="459">
        <v>2120</v>
      </c>
      <c r="C28" s="460" t="s">
        <v>4371</v>
      </c>
      <c r="D28" s="516" t="s">
        <v>4334</v>
      </c>
      <c r="E28" s="462">
        <v>0</v>
      </c>
      <c r="F28" s="462">
        <v>0</v>
      </c>
      <c r="G28" s="462">
        <v>0</v>
      </c>
      <c r="H28" s="462">
        <v>0</v>
      </c>
      <c r="I28" s="462">
        <v>0</v>
      </c>
      <c r="J28" s="462">
        <v>0</v>
      </c>
      <c r="K28" s="462">
        <v>0</v>
      </c>
      <c r="L28" s="462">
        <v>0</v>
      </c>
      <c r="M28" s="462">
        <v>0</v>
      </c>
      <c r="N28" s="462">
        <v>0</v>
      </c>
      <c r="O28" s="462">
        <v>0</v>
      </c>
      <c r="P28" s="462">
        <v>0</v>
      </c>
      <c r="Q28" s="455">
        <f t="shared" si="2"/>
        <v>0</v>
      </c>
      <c r="R28" s="522">
        <f t="shared" si="3"/>
        <v>0</v>
      </c>
    </row>
    <row r="29" spans="1:18" s="125" customFormat="1" ht="12.75" thickTop="1" thickBot="1" x14ac:dyDescent="0.25">
      <c r="A29" s="471" t="s">
        <v>1705</v>
      </c>
      <c r="B29" s="453">
        <v>2200</v>
      </c>
      <c r="C29" s="454" t="s">
        <v>4372</v>
      </c>
      <c r="D29" s="516" t="s">
        <v>4334</v>
      </c>
      <c r="E29" s="472">
        <f>SUM(E30:E36)+E42</f>
        <v>0</v>
      </c>
      <c r="F29" s="472">
        <f t="shared" ref="F29:P29" si="6">SUM(F30:F36)+F42</f>
        <v>0</v>
      </c>
      <c r="G29" s="472">
        <f t="shared" si="6"/>
        <v>0</v>
      </c>
      <c r="H29" s="472">
        <f t="shared" si="6"/>
        <v>0</v>
      </c>
      <c r="I29" s="472">
        <f t="shared" si="6"/>
        <v>0</v>
      </c>
      <c r="J29" s="472">
        <f t="shared" si="6"/>
        <v>0</v>
      </c>
      <c r="K29" s="472">
        <f t="shared" si="6"/>
        <v>0</v>
      </c>
      <c r="L29" s="472">
        <f t="shared" si="6"/>
        <v>0</v>
      </c>
      <c r="M29" s="472">
        <f t="shared" si="6"/>
        <v>0</v>
      </c>
      <c r="N29" s="472">
        <f t="shared" si="6"/>
        <v>0</v>
      </c>
      <c r="O29" s="472">
        <f t="shared" si="6"/>
        <v>0</v>
      </c>
      <c r="P29" s="472">
        <f t="shared" si="6"/>
        <v>0</v>
      </c>
      <c r="Q29" s="455">
        <f t="shared" si="2"/>
        <v>0</v>
      </c>
      <c r="R29" s="522">
        <f t="shared" si="3"/>
        <v>0</v>
      </c>
    </row>
    <row r="30" spans="1:18" s="125" customFormat="1" ht="12.75" thickTop="1" thickBot="1" x14ac:dyDescent="0.25">
      <c r="A30" s="473" t="s">
        <v>1706</v>
      </c>
      <c r="B30" s="459">
        <v>2210</v>
      </c>
      <c r="C30" s="460" t="s">
        <v>4373</v>
      </c>
      <c r="D30" s="516" t="s">
        <v>4334</v>
      </c>
      <c r="E30" s="462">
        <v>0</v>
      </c>
      <c r="F30" s="462">
        <v>0</v>
      </c>
      <c r="G30" s="462">
        <v>0</v>
      </c>
      <c r="H30" s="462">
        <v>0</v>
      </c>
      <c r="I30" s="462">
        <v>0</v>
      </c>
      <c r="J30" s="462">
        <v>0</v>
      </c>
      <c r="K30" s="462">
        <v>0</v>
      </c>
      <c r="L30" s="462">
        <v>0</v>
      </c>
      <c r="M30" s="462">
        <v>0</v>
      </c>
      <c r="N30" s="462">
        <v>0</v>
      </c>
      <c r="O30" s="462">
        <v>0</v>
      </c>
      <c r="P30" s="462">
        <v>0</v>
      </c>
      <c r="Q30" s="455">
        <f t="shared" si="2"/>
        <v>0</v>
      </c>
      <c r="R30" s="522">
        <f t="shared" si="3"/>
        <v>0</v>
      </c>
    </row>
    <row r="31" spans="1:18" s="125" customFormat="1" ht="12.75" thickTop="1" thickBot="1" x14ac:dyDescent="0.25">
      <c r="A31" s="473" t="s">
        <v>1707</v>
      </c>
      <c r="B31" s="459">
        <v>2220</v>
      </c>
      <c r="C31" s="459">
        <v>100</v>
      </c>
      <c r="D31" s="516" t="s">
        <v>4334</v>
      </c>
      <c r="E31" s="462">
        <v>0</v>
      </c>
      <c r="F31" s="462">
        <v>0</v>
      </c>
      <c r="G31" s="462">
        <v>0</v>
      </c>
      <c r="H31" s="462">
        <v>0</v>
      </c>
      <c r="I31" s="462">
        <v>0</v>
      </c>
      <c r="J31" s="462">
        <v>0</v>
      </c>
      <c r="K31" s="462">
        <v>0</v>
      </c>
      <c r="L31" s="462">
        <v>0</v>
      </c>
      <c r="M31" s="462">
        <v>0</v>
      </c>
      <c r="N31" s="462">
        <v>0</v>
      </c>
      <c r="O31" s="462">
        <v>0</v>
      </c>
      <c r="P31" s="462">
        <v>0</v>
      </c>
      <c r="Q31" s="455">
        <f t="shared" si="2"/>
        <v>0</v>
      </c>
      <c r="R31" s="522">
        <f t="shared" si="3"/>
        <v>0</v>
      </c>
    </row>
    <row r="32" spans="1:18" s="125" customFormat="1" ht="12.75" thickTop="1" thickBot="1" x14ac:dyDescent="0.25">
      <c r="A32" s="473" t="s">
        <v>1708</v>
      </c>
      <c r="B32" s="459">
        <v>2230</v>
      </c>
      <c r="C32" s="459">
        <v>110</v>
      </c>
      <c r="D32" s="516" t="s">
        <v>4334</v>
      </c>
      <c r="E32" s="462">
        <v>0</v>
      </c>
      <c r="F32" s="462">
        <v>0</v>
      </c>
      <c r="G32" s="462">
        <v>0</v>
      </c>
      <c r="H32" s="462">
        <v>0</v>
      </c>
      <c r="I32" s="462">
        <v>0</v>
      </c>
      <c r="J32" s="462">
        <v>0</v>
      </c>
      <c r="K32" s="462">
        <v>0</v>
      </c>
      <c r="L32" s="462">
        <v>0</v>
      </c>
      <c r="M32" s="462">
        <v>0</v>
      </c>
      <c r="N32" s="462">
        <v>0</v>
      </c>
      <c r="O32" s="462">
        <v>0</v>
      </c>
      <c r="P32" s="462">
        <v>0</v>
      </c>
      <c r="Q32" s="455">
        <f t="shared" si="2"/>
        <v>0</v>
      </c>
      <c r="R32" s="522">
        <f t="shared" si="3"/>
        <v>0</v>
      </c>
    </row>
    <row r="33" spans="1:18" s="125" customFormat="1" ht="12.75" thickTop="1" thickBot="1" x14ac:dyDescent="0.25">
      <c r="A33" s="458" t="s">
        <v>1709</v>
      </c>
      <c r="B33" s="459">
        <v>2240</v>
      </c>
      <c r="C33" s="459">
        <v>120</v>
      </c>
      <c r="D33" s="516" t="s">
        <v>4334</v>
      </c>
      <c r="E33" s="462">
        <v>0</v>
      </c>
      <c r="F33" s="462">
        <v>0</v>
      </c>
      <c r="G33" s="462">
        <v>0</v>
      </c>
      <c r="H33" s="462">
        <v>0</v>
      </c>
      <c r="I33" s="462">
        <v>0</v>
      </c>
      <c r="J33" s="462">
        <v>0</v>
      </c>
      <c r="K33" s="462">
        <v>0</v>
      </c>
      <c r="L33" s="462">
        <v>0</v>
      </c>
      <c r="M33" s="462">
        <v>0</v>
      </c>
      <c r="N33" s="462">
        <v>0</v>
      </c>
      <c r="O33" s="462">
        <v>0</v>
      </c>
      <c r="P33" s="462">
        <v>0</v>
      </c>
      <c r="Q33" s="455">
        <f t="shared" si="2"/>
        <v>0</v>
      </c>
      <c r="R33" s="522">
        <f t="shared" si="3"/>
        <v>0</v>
      </c>
    </row>
    <row r="34" spans="1:18" s="125" customFormat="1" ht="12.75" thickTop="1" thickBot="1" x14ac:dyDescent="0.25">
      <c r="A34" s="458" t="s">
        <v>4336</v>
      </c>
      <c r="B34" s="459">
        <v>2250</v>
      </c>
      <c r="C34" s="459">
        <v>130</v>
      </c>
      <c r="D34" s="516" t="s">
        <v>4334</v>
      </c>
      <c r="E34" s="462">
        <v>0</v>
      </c>
      <c r="F34" s="462">
        <v>0</v>
      </c>
      <c r="G34" s="462">
        <v>0</v>
      </c>
      <c r="H34" s="462">
        <v>0</v>
      </c>
      <c r="I34" s="462">
        <v>0</v>
      </c>
      <c r="J34" s="462">
        <v>0</v>
      </c>
      <c r="K34" s="462">
        <v>0</v>
      </c>
      <c r="L34" s="462">
        <v>0</v>
      </c>
      <c r="M34" s="462">
        <v>0</v>
      </c>
      <c r="N34" s="462">
        <v>0</v>
      </c>
      <c r="O34" s="462">
        <v>0</v>
      </c>
      <c r="P34" s="462">
        <v>0</v>
      </c>
      <c r="Q34" s="455">
        <f t="shared" si="2"/>
        <v>0</v>
      </c>
      <c r="R34" s="522">
        <f t="shared" si="3"/>
        <v>0</v>
      </c>
    </row>
    <row r="35" spans="1:18" s="125" customFormat="1" ht="11.25" customHeight="1" thickTop="1" thickBot="1" x14ac:dyDescent="0.25">
      <c r="A35" s="474" t="s">
        <v>1710</v>
      </c>
      <c r="B35" s="459">
        <v>2260</v>
      </c>
      <c r="C35" s="459">
        <v>140</v>
      </c>
      <c r="D35" s="516" t="s">
        <v>4334</v>
      </c>
      <c r="E35" s="462">
        <v>0</v>
      </c>
      <c r="F35" s="462">
        <v>0</v>
      </c>
      <c r="G35" s="462">
        <v>0</v>
      </c>
      <c r="H35" s="462">
        <v>0</v>
      </c>
      <c r="I35" s="462">
        <v>0</v>
      </c>
      <c r="J35" s="462">
        <v>0</v>
      </c>
      <c r="K35" s="462">
        <v>0</v>
      </c>
      <c r="L35" s="462">
        <v>0</v>
      </c>
      <c r="M35" s="462">
        <v>0</v>
      </c>
      <c r="N35" s="462">
        <v>0</v>
      </c>
      <c r="O35" s="462">
        <v>0</v>
      </c>
      <c r="P35" s="462">
        <v>0</v>
      </c>
      <c r="Q35" s="455">
        <f t="shared" si="2"/>
        <v>0</v>
      </c>
      <c r="R35" s="522">
        <f t="shared" si="3"/>
        <v>0</v>
      </c>
    </row>
    <row r="36" spans="1:18" s="125" customFormat="1" ht="11.25" customHeight="1" thickTop="1" thickBot="1" x14ac:dyDescent="0.25">
      <c r="A36" s="470" t="s">
        <v>4337</v>
      </c>
      <c r="B36" s="459">
        <v>2270</v>
      </c>
      <c r="C36" s="459">
        <v>150</v>
      </c>
      <c r="D36" s="516" t="s">
        <v>4334</v>
      </c>
      <c r="E36" s="461">
        <f>SUM(E37:E41)</f>
        <v>0</v>
      </c>
      <c r="F36" s="461">
        <f t="shared" ref="F36:P36" si="7">SUM(F37:F41)</f>
        <v>0</v>
      </c>
      <c r="G36" s="461">
        <f t="shared" si="7"/>
        <v>0</v>
      </c>
      <c r="H36" s="461">
        <f t="shared" si="7"/>
        <v>0</v>
      </c>
      <c r="I36" s="461">
        <f t="shared" si="7"/>
        <v>0</v>
      </c>
      <c r="J36" s="461">
        <f t="shared" si="7"/>
        <v>0</v>
      </c>
      <c r="K36" s="461">
        <f t="shared" si="7"/>
        <v>0</v>
      </c>
      <c r="L36" s="461">
        <f t="shared" si="7"/>
        <v>0</v>
      </c>
      <c r="M36" s="461">
        <f t="shared" si="7"/>
        <v>0</v>
      </c>
      <c r="N36" s="461">
        <f t="shared" si="7"/>
        <v>0</v>
      </c>
      <c r="O36" s="461">
        <f t="shared" si="7"/>
        <v>0</v>
      </c>
      <c r="P36" s="461">
        <f t="shared" si="7"/>
        <v>0</v>
      </c>
      <c r="Q36" s="455">
        <f t="shared" si="2"/>
        <v>0</v>
      </c>
      <c r="R36" s="522">
        <f t="shared" si="3"/>
        <v>0</v>
      </c>
    </row>
    <row r="37" spans="1:18" s="125" customFormat="1" ht="11.25" customHeight="1" thickTop="1" thickBot="1" x14ac:dyDescent="0.25">
      <c r="A37" s="464" t="s">
        <v>4338</v>
      </c>
      <c r="B37" s="465">
        <v>2271</v>
      </c>
      <c r="C37" s="465">
        <v>160</v>
      </c>
      <c r="D37" s="516" t="s">
        <v>4334</v>
      </c>
      <c r="E37" s="467">
        <v>0</v>
      </c>
      <c r="F37" s="467">
        <v>0</v>
      </c>
      <c r="G37" s="467">
        <v>0</v>
      </c>
      <c r="H37" s="467">
        <v>0</v>
      </c>
      <c r="I37" s="467">
        <v>0</v>
      </c>
      <c r="J37" s="467">
        <v>0</v>
      </c>
      <c r="K37" s="467">
        <v>0</v>
      </c>
      <c r="L37" s="467">
        <v>0</v>
      </c>
      <c r="M37" s="467">
        <v>0</v>
      </c>
      <c r="N37" s="467">
        <v>0</v>
      </c>
      <c r="O37" s="467">
        <v>0</v>
      </c>
      <c r="P37" s="467">
        <v>0</v>
      </c>
      <c r="Q37" s="455">
        <f t="shared" si="2"/>
        <v>0</v>
      </c>
      <c r="R37" s="522">
        <f t="shared" si="3"/>
        <v>0</v>
      </c>
    </row>
    <row r="38" spans="1:18" s="125" customFormat="1" ht="11.25" customHeight="1" thickTop="1" thickBot="1" x14ac:dyDescent="0.25">
      <c r="A38" s="464" t="s">
        <v>1711</v>
      </c>
      <c r="B38" s="465">
        <v>2272</v>
      </c>
      <c r="C38" s="465">
        <v>170</v>
      </c>
      <c r="D38" s="516" t="s">
        <v>4334</v>
      </c>
      <c r="E38" s="467">
        <v>0</v>
      </c>
      <c r="F38" s="467">
        <v>0</v>
      </c>
      <c r="G38" s="467">
        <v>0</v>
      </c>
      <c r="H38" s="467">
        <v>0</v>
      </c>
      <c r="I38" s="467">
        <v>0</v>
      </c>
      <c r="J38" s="467">
        <v>0</v>
      </c>
      <c r="K38" s="467">
        <v>0</v>
      </c>
      <c r="L38" s="467">
        <v>0</v>
      </c>
      <c r="M38" s="467">
        <v>0</v>
      </c>
      <c r="N38" s="467">
        <v>0</v>
      </c>
      <c r="O38" s="467">
        <v>0</v>
      </c>
      <c r="P38" s="467">
        <v>0</v>
      </c>
      <c r="Q38" s="455">
        <f t="shared" si="2"/>
        <v>0</v>
      </c>
      <c r="R38" s="522">
        <f t="shared" si="3"/>
        <v>0</v>
      </c>
    </row>
    <row r="39" spans="1:18" s="125" customFormat="1" ht="12.75" thickTop="1" thickBot="1" x14ac:dyDescent="0.25">
      <c r="A39" s="464" t="s">
        <v>4339</v>
      </c>
      <c r="B39" s="465">
        <v>2273</v>
      </c>
      <c r="C39" s="465">
        <v>180</v>
      </c>
      <c r="D39" s="516" t="s">
        <v>4334</v>
      </c>
      <c r="E39" s="467">
        <v>0</v>
      </c>
      <c r="F39" s="467">
        <v>0</v>
      </c>
      <c r="G39" s="467">
        <v>0</v>
      </c>
      <c r="H39" s="467">
        <v>0</v>
      </c>
      <c r="I39" s="467">
        <v>0</v>
      </c>
      <c r="J39" s="467">
        <v>0</v>
      </c>
      <c r="K39" s="467">
        <v>0</v>
      </c>
      <c r="L39" s="467">
        <v>0</v>
      </c>
      <c r="M39" s="467">
        <v>0</v>
      </c>
      <c r="N39" s="467">
        <v>0</v>
      </c>
      <c r="O39" s="467">
        <v>0</v>
      </c>
      <c r="P39" s="467">
        <v>0</v>
      </c>
      <c r="Q39" s="455">
        <f t="shared" si="2"/>
        <v>0</v>
      </c>
      <c r="R39" s="522">
        <f t="shared" si="3"/>
        <v>0</v>
      </c>
    </row>
    <row r="40" spans="1:18" s="125" customFormat="1" ht="12.75" thickTop="1" thickBot="1" x14ac:dyDescent="0.25">
      <c r="A40" s="464" t="s">
        <v>4340</v>
      </c>
      <c r="B40" s="465">
        <v>2274</v>
      </c>
      <c r="C40" s="465">
        <v>190</v>
      </c>
      <c r="D40" s="516" t="s">
        <v>4334</v>
      </c>
      <c r="E40" s="467">
        <v>0</v>
      </c>
      <c r="F40" s="467">
        <v>0</v>
      </c>
      <c r="G40" s="467">
        <v>0</v>
      </c>
      <c r="H40" s="467">
        <v>0</v>
      </c>
      <c r="I40" s="467">
        <v>0</v>
      </c>
      <c r="J40" s="467">
        <v>0</v>
      </c>
      <c r="K40" s="467">
        <v>0</v>
      </c>
      <c r="L40" s="467">
        <v>0</v>
      </c>
      <c r="M40" s="467">
        <v>0</v>
      </c>
      <c r="N40" s="467">
        <v>0</v>
      </c>
      <c r="O40" s="467">
        <v>0</v>
      </c>
      <c r="P40" s="467">
        <v>0</v>
      </c>
      <c r="Q40" s="455">
        <f t="shared" si="2"/>
        <v>0</v>
      </c>
      <c r="R40" s="522">
        <f t="shared" si="3"/>
        <v>0</v>
      </c>
    </row>
    <row r="41" spans="1:18" s="125" customFormat="1" ht="12.75" thickTop="1" thickBot="1" x14ac:dyDescent="0.25">
      <c r="A41" s="464" t="s">
        <v>4341</v>
      </c>
      <c r="B41" s="465">
        <v>2275</v>
      </c>
      <c r="C41" s="465">
        <v>200</v>
      </c>
      <c r="D41" s="516" t="s">
        <v>4334</v>
      </c>
      <c r="E41" s="467">
        <v>0</v>
      </c>
      <c r="F41" s="467">
        <v>0</v>
      </c>
      <c r="G41" s="467">
        <v>0</v>
      </c>
      <c r="H41" s="467">
        <v>0</v>
      </c>
      <c r="I41" s="467">
        <v>0</v>
      </c>
      <c r="J41" s="467">
        <v>0</v>
      </c>
      <c r="K41" s="467">
        <v>0</v>
      </c>
      <c r="L41" s="467">
        <v>0</v>
      </c>
      <c r="M41" s="467">
        <v>0</v>
      </c>
      <c r="N41" s="467">
        <v>0</v>
      </c>
      <c r="O41" s="467">
        <v>0</v>
      </c>
      <c r="P41" s="467">
        <v>0</v>
      </c>
      <c r="Q41" s="455">
        <f t="shared" si="2"/>
        <v>0</v>
      </c>
      <c r="R41" s="522">
        <f t="shared" si="3"/>
        <v>0</v>
      </c>
    </row>
    <row r="42" spans="1:18" s="125" customFormat="1" ht="24" thickTop="1" thickBot="1" x14ac:dyDescent="0.25">
      <c r="A42" s="474" t="s">
        <v>1712</v>
      </c>
      <c r="B42" s="459">
        <v>2280</v>
      </c>
      <c r="C42" s="459">
        <v>210</v>
      </c>
      <c r="D42" s="516" t="s">
        <v>4334</v>
      </c>
      <c r="E42" s="461">
        <f>SUM(E43:E44)</f>
        <v>0</v>
      </c>
      <c r="F42" s="461">
        <f t="shared" ref="F42:P42" si="8">SUM(F43:F44)</f>
        <v>0</v>
      </c>
      <c r="G42" s="461">
        <f t="shared" si="8"/>
        <v>0</v>
      </c>
      <c r="H42" s="461">
        <f t="shared" si="8"/>
        <v>0</v>
      </c>
      <c r="I42" s="461">
        <f t="shared" si="8"/>
        <v>0</v>
      </c>
      <c r="J42" s="461">
        <f t="shared" si="8"/>
        <v>0</v>
      </c>
      <c r="K42" s="461">
        <f t="shared" si="8"/>
        <v>0</v>
      </c>
      <c r="L42" s="461">
        <f t="shared" si="8"/>
        <v>0</v>
      </c>
      <c r="M42" s="461">
        <f t="shared" si="8"/>
        <v>0</v>
      </c>
      <c r="N42" s="461">
        <f t="shared" si="8"/>
        <v>0</v>
      </c>
      <c r="O42" s="461">
        <f t="shared" si="8"/>
        <v>0</v>
      </c>
      <c r="P42" s="461">
        <f t="shared" si="8"/>
        <v>0</v>
      </c>
      <c r="Q42" s="455">
        <f t="shared" si="2"/>
        <v>0</v>
      </c>
      <c r="R42" s="522">
        <f t="shared" si="3"/>
        <v>0</v>
      </c>
    </row>
    <row r="43" spans="1:18" s="125" customFormat="1" ht="24" thickTop="1" thickBot="1" x14ac:dyDescent="0.25">
      <c r="A43" s="475" t="s">
        <v>1713</v>
      </c>
      <c r="B43" s="456">
        <v>2281</v>
      </c>
      <c r="C43" s="456">
        <v>220</v>
      </c>
      <c r="D43" s="516" t="s">
        <v>4334</v>
      </c>
      <c r="E43" s="467">
        <v>0</v>
      </c>
      <c r="F43" s="467">
        <v>0</v>
      </c>
      <c r="G43" s="467">
        <v>0</v>
      </c>
      <c r="H43" s="467">
        <v>0</v>
      </c>
      <c r="I43" s="467">
        <v>0</v>
      </c>
      <c r="J43" s="467">
        <v>0</v>
      </c>
      <c r="K43" s="467">
        <v>0</v>
      </c>
      <c r="L43" s="467">
        <v>0</v>
      </c>
      <c r="M43" s="467">
        <v>0</v>
      </c>
      <c r="N43" s="467">
        <v>0</v>
      </c>
      <c r="O43" s="467">
        <v>0</v>
      </c>
      <c r="P43" s="467">
        <v>0</v>
      </c>
      <c r="Q43" s="455">
        <f t="shared" si="2"/>
        <v>0</v>
      </c>
      <c r="R43" s="522">
        <f t="shared" si="3"/>
        <v>0</v>
      </c>
    </row>
    <row r="44" spans="1:18" s="125" customFormat="1" ht="24" thickTop="1" thickBot="1" x14ac:dyDescent="0.25">
      <c r="A44" s="476" t="s">
        <v>1714</v>
      </c>
      <c r="B44" s="456">
        <v>2282</v>
      </c>
      <c r="C44" s="456">
        <v>230</v>
      </c>
      <c r="D44" s="516" t="s">
        <v>4334</v>
      </c>
      <c r="E44" s="467">
        <v>0</v>
      </c>
      <c r="F44" s="467">
        <v>0</v>
      </c>
      <c r="G44" s="467">
        <v>0</v>
      </c>
      <c r="H44" s="467">
        <v>0</v>
      </c>
      <c r="I44" s="467">
        <v>0</v>
      </c>
      <c r="J44" s="467">
        <v>0</v>
      </c>
      <c r="K44" s="467">
        <v>0</v>
      </c>
      <c r="L44" s="467">
        <v>0</v>
      </c>
      <c r="M44" s="467">
        <v>0</v>
      </c>
      <c r="N44" s="467">
        <v>0</v>
      </c>
      <c r="O44" s="467">
        <v>0</v>
      </c>
      <c r="P44" s="467">
        <v>0</v>
      </c>
      <c r="Q44" s="455">
        <f t="shared" si="2"/>
        <v>0</v>
      </c>
      <c r="R44" s="522">
        <f t="shared" si="3"/>
        <v>0</v>
      </c>
    </row>
    <row r="45" spans="1:18" s="125" customFormat="1" ht="12.75" thickTop="1" thickBot="1" x14ac:dyDescent="0.25">
      <c r="A45" s="457" t="s">
        <v>1715</v>
      </c>
      <c r="B45" s="477">
        <v>2400</v>
      </c>
      <c r="C45" s="477">
        <v>240</v>
      </c>
      <c r="D45" s="516" t="s">
        <v>4334</v>
      </c>
      <c r="E45" s="472">
        <f t="shared" ref="E45:P45" si="9">SUM(E46:E47)</f>
        <v>0</v>
      </c>
      <c r="F45" s="472">
        <f t="shared" si="9"/>
        <v>0</v>
      </c>
      <c r="G45" s="472">
        <f t="shared" si="9"/>
        <v>0</v>
      </c>
      <c r="H45" s="472">
        <f t="shared" si="9"/>
        <v>0</v>
      </c>
      <c r="I45" s="472">
        <f t="shared" si="9"/>
        <v>0</v>
      </c>
      <c r="J45" s="472">
        <f t="shared" si="9"/>
        <v>0</v>
      </c>
      <c r="K45" s="472">
        <f t="shared" si="9"/>
        <v>0</v>
      </c>
      <c r="L45" s="472">
        <f t="shared" si="9"/>
        <v>0</v>
      </c>
      <c r="M45" s="472">
        <f t="shared" si="9"/>
        <v>0</v>
      </c>
      <c r="N45" s="472">
        <f t="shared" si="9"/>
        <v>0</v>
      </c>
      <c r="O45" s="472">
        <f t="shared" si="9"/>
        <v>0</v>
      </c>
      <c r="P45" s="472">
        <f t="shared" si="9"/>
        <v>0</v>
      </c>
      <c r="Q45" s="455">
        <f t="shared" si="2"/>
        <v>0</v>
      </c>
      <c r="R45" s="522">
        <f t="shared" si="3"/>
        <v>0</v>
      </c>
    </row>
    <row r="46" spans="1:18" s="125" customFormat="1" ht="12.75" thickTop="1" thickBot="1" x14ac:dyDescent="0.25">
      <c r="A46" s="478" t="s">
        <v>1716</v>
      </c>
      <c r="B46" s="479">
        <v>2410</v>
      </c>
      <c r="C46" s="479">
        <v>250</v>
      </c>
      <c r="D46" s="516" t="s">
        <v>4334</v>
      </c>
      <c r="E46" s="462">
        <v>0</v>
      </c>
      <c r="F46" s="462">
        <v>0</v>
      </c>
      <c r="G46" s="462">
        <v>0</v>
      </c>
      <c r="H46" s="462">
        <v>0</v>
      </c>
      <c r="I46" s="462">
        <v>0</v>
      </c>
      <c r="J46" s="462">
        <v>0</v>
      </c>
      <c r="K46" s="462">
        <v>0</v>
      </c>
      <c r="L46" s="462">
        <v>0</v>
      </c>
      <c r="M46" s="462">
        <v>0</v>
      </c>
      <c r="N46" s="462">
        <v>0</v>
      </c>
      <c r="O46" s="462">
        <v>0</v>
      </c>
      <c r="P46" s="462">
        <v>0</v>
      </c>
      <c r="Q46" s="455">
        <f t="shared" si="2"/>
        <v>0</v>
      </c>
      <c r="R46" s="522">
        <f t="shared" si="3"/>
        <v>0</v>
      </c>
    </row>
    <row r="47" spans="1:18" s="125" customFormat="1" ht="12.75" thickTop="1" thickBot="1" x14ac:dyDescent="0.25">
      <c r="A47" s="478" t="s">
        <v>1717</v>
      </c>
      <c r="B47" s="479">
        <v>2420</v>
      </c>
      <c r="C47" s="479">
        <v>260</v>
      </c>
      <c r="D47" s="516" t="s">
        <v>4334</v>
      </c>
      <c r="E47" s="462">
        <v>0</v>
      </c>
      <c r="F47" s="462">
        <v>0</v>
      </c>
      <c r="G47" s="462">
        <v>0</v>
      </c>
      <c r="H47" s="462">
        <v>0</v>
      </c>
      <c r="I47" s="462">
        <v>0</v>
      </c>
      <c r="J47" s="462">
        <v>0</v>
      </c>
      <c r="K47" s="462">
        <v>0</v>
      </c>
      <c r="L47" s="462">
        <v>0</v>
      </c>
      <c r="M47" s="462">
        <v>0</v>
      </c>
      <c r="N47" s="462">
        <v>0</v>
      </c>
      <c r="O47" s="462">
        <v>0</v>
      </c>
      <c r="P47" s="462">
        <v>0</v>
      </c>
      <c r="Q47" s="455">
        <f t="shared" si="2"/>
        <v>0</v>
      </c>
      <c r="R47" s="522">
        <f t="shared" si="3"/>
        <v>0</v>
      </c>
    </row>
    <row r="48" spans="1:18" s="125" customFormat="1" ht="12.75" thickTop="1" thickBot="1" x14ac:dyDescent="0.25">
      <c r="A48" s="480" t="s">
        <v>1718</v>
      </c>
      <c r="B48" s="477">
        <v>2600</v>
      </c>
      <c r="C48" s="477">
        <v>270</v>
      </c>
      <c r="D48" s="516" t="s">
        <v>4334</v>
      </c>
      <c r="E48" s="472">
        <f t="shared" ref="E48:P48" si="10">SUM(E49:E51)</f>
        <v>0</v>
      </c>
      <c r="F48" s="472">
        <f t="shared" si="10"/>
        <v>0</v>
      </c>
      <c r="G48" s="472">
        <f t="shared" si="10"/>
        <v>0</v>
      </c>
      <c r="H48" s="472">
        <f t="shared" si="10"/>
        <v>0</v>
      </c>
      <c r="I48" s="472">
        <f t="shared" si="10"/>
        <v>0</v>
      </c>
      <c r="J48" s="472">
        <f t="shared" si="10"/>
        <v>0</v>
      </c>
      <c r="K48" s="472">
        <f t="shared" si="10"/>
        <v>0</v>
      </c>
      <c r="L48" s="472">
        <f t="shared" si="10"/>
        <v>0</v>
      </c>
      <c r="M48" s="472">
        <f t="shared" si="10"/>
        <v>0</v>
      </c>
      <c r="N48" s="472">
        <f t="shared" si="10"/>
        <v>0</v>
      </c>
      <c r="O48" s="472">
        <f t="shared" si="10"/>
        <v>0</v>
      </c>
      <c r="P48" s="472">
        <f t="shared" si="10"/>
        <v>0</v>
      </c>
      <c r="Q48" s="455">
        <f t="shared" si="2"/>
        <v>0</v>
      </c>
      <c r="R48" s="522">
        <f t="shared" si="3"/>
        <v>0</v>
      </c>
    </row>
    <row r="49" spans="1:18" s="125" customFormat="1" ht="13.5" customHeight="1" thickTop="1" thickBot="1" x14ac:dyDescent="0.25">
      <c r="A49" s="470" t="s">
        <v>4342</v>
      </c>
      <c r="B49" s="479">
        <v>2610</v>
      </c>
      <c r="C49" s="479">
        <v>280</v>
      </c>
      <c r="D49" s="516" t="s">
        <v>4334</v>
      </c>
      <c r="E49" s="481">
        <v>0</v>
      </c>
      <c r="F49" s="481">
        <v>0</v>
      </c>
      <c r="G49" s="481">
        <v>0</v>
      </c>
      <c r="H49" s="481">
        <v>0</v>
      </c>
      <c r="I49" s="481">
        <v>0</v>
      </c>
      <c r="J49" s="481">
        <v>0</v>
      </c>
      <c r="K49" s="481">
        <v>0</v>
      </c>
      <c r="L49" s="481">
        <v>0</v>
      </c>
      <c r="M49" s="481">
        <v>0</v>
      </c>
      <c r="N49" s="481">
        <v>0</v>
      </c>
      <c r="O49" s="481">
        <v>0</v>
      </c>
      <c r="P49" s="481">
        <v>0</v>
      </c>
      <c r="Q49" s="455">
        <f t="shared" si="2"/>
        <v>0</v>
      </c>
      <c r="R49" s="522">
        <f t="shared" si="3"/>
        <v>0</v>
      </c>
    </row>
    <row r="50" spans="1:18" s="125" customFormat="1" ht="12.75" thickTop="1" thickBot="1" x14ac:dyDescent="0.25">
      <c r="A50" s="470" t="s">
        <v>4343</v>
      </c>
      <c r="B50" s="479">
        <v>2620</v>
      </c>
      <c r="C50" s="479">
        <v>290</v>
      </c>
      <c r="D50" s="516" t="s">
        <v>4334</v>
      </c>
      <c r="E50" s="481">
        <v>0</v>
      </c>
      <c r="F50" s="481">
        <v>0</v>
      </c>
      <c r="G50" s="481">
        <v>0</v>
      </c>
      <c r="H50" s="481">
        <v>0</v>
      </c>
      <c r="I50" s="481">
        <v>0</v>
      </c>
      <c r="J50" s="481">
        <v>0</v>
      </c>
      <c r="K50" s="481">
        <v>0</v>
      </c>
      <c r="L50" s="481">
        <v>0</v>
      </c>
      <c r="M50" s="481">
        <v>0</v>
      </c>
      <c r="N50" s="481">
        <v>0</v>
      </c>
      <c r="O50" s="481">
        <v>0</v>
      </c>
      <c r="P50" s="481">
        <v>0</v>
      </c>
      <c r="Q50" s="455">
        <f t="shared" si="2"/>
        <v>0</v>
      </c>
      <c r="R50" s="522">
        <f t="shared" si="3"/>
        <v>0</v>
      </c>
    </row>
    <row r="51" spans="1:18" s="125" customFormat="1" ht="12.75" customHeight="1" thickTop="1" thickBot="1" x14ac:dyDescent="0.25">
      <c r="A51" s="478" t="s">
        <v>1719</v>
      </c>
      <c r="B51" s="479">
        <v>2630</v>
      </c>
      <c r="C51" s="479">
        <v>300</v>
      </c>
      <c r="D51" s="516" t="s">
        <v>4334</v>
      </c>
      <c r="E51" s="481">
        <v>0</v>
      </c>
      <c r="F51" s="481">
        <v>0</v>
      </c>
      <c r="G51" s="481">
        <v>0</v>
      </c>
      <c r="H51" s="481">
        <v>0</v>
      </c>
      <c r="I51" s="481">
        <v>0</v>
      </c>
      <c r="J51" s="481">
        <v>0</v>
      </c>
      <c r="K51" s="481">
        <v>0</v>
      </c>
      <c r="L51" s="481">
        <v>0</v>
      </c>
      <c r="M51" s="481">
        <v>0</v>
      </c>
      <c r="N51" s="481">
        <v>0</v>
      </c>
      <c r="O51" s="481">
        <v>0</v>
      </c>
      <c r="P51" s="481">
        <v>0</v>
      </c>
      <c r="Q51" s="455">
        <f t="shared" si="2"/>
        <v>0</v>
      </c>
      <c r="R51" s="522">
        <f t="shared" si="3"/>
        <v>0</v>
      </c>
    </row>
    <row r="52" spans="1:18" s="125" customFormat="1" ht="12.75" thickTop="1" thickBot="1" x14ac:dyDescent="0.25">
      <c r="A52" s="483" t="s">
        <v>1720</v>
      </c>
      <c r="B52" s="477">
        <v>2700</v>
      </c>
      <c r="C52" s="477">
        <v>310</v>
      </c>
      <c r="D52" s="516" t="s">
        <v>4334</v>
      </c>
      <c r="E52" s="484">
        <f t="shared" ref="E52:P52" si="11">SUM(E53:E55)</f>
        <v>0</v>
      </c>
      <c r="F52" s="484">
        <f t="shared" si="11"/>
        <v>0</v>
      </c>
      <c r="G52" s="484">
        <f t="shared" si="11"/>
        <v>0</v>
      </c>
      <c r="H52" s="484">
        <f t="shared" si="11"/>
        <v>0</v>
      </c>
      <c r="I52" s="484">
        <f t="shared" si="11"/>
        <v>0</v>
      </c>
      <c r="J52" s="484">
        <f t="shared" si="11"/>
        <v>0</v>
      </c>
      <c r="K52" s="484">
        <f t="shared" si="11"/>
        <v>0</v>
      </c>
      <c r="L52" s="484">
        <f t="shared" si="11"/>
        <v>0</v>
      </c>
      <c r="M52" s="484">
        <f t="shared" si="11"/>
        <v>0</v>
      </c>
      <c r="N52" s="484">
        <f t="shared" si="11"/>
        <v>0</v>
      </c>
      <c r="O52" s="484">
        <f t="shared" si="11"/>
        <v>0</v>
      </c>
      <c r="P52" s="484">
        <f t="shared" si="11"/>
        <v>0</v>
      </c>
      <c r="Q52" s="455">
        <f t="shared" si="2"/>
        <v>0</v>
      </c>
      <c r="R52" s="522">
        <f t="shared" si="3"/>
        <v>0</v>
      </c>
    </row>
    <row r="53" spans="1:18" s="125" customFormat="1" ht="12.75" thickTop="1" thickBot="1" x14ac:dyDescent="0.25">
      <c r="A53" s="470" t="s">
        <v>1721</v>
      </c>
      <c r="B53" s="479">
        <v>2710</v>
      </c>
      <c r="C53" s="479">
        <v>320</v>
      </c>
      <c r="D53" s="516" t="s">
        <v>4334</v>
      </c>
      <c r="E53" s="481">
        <v>0</v>
      </c>
      <c r="F53" s="481">
        <v>0</v>
      </c>
      <c r="G53" s="481">
        <v>0</v>
      </c>
      <c r="H53" s="481">
        <v>0</v>
      </c>
      <c r="I53" s="481">
        <v>0</v>
      </c>
      <c r="J53" s="481">
        <v>0</v>
      </c>
      <c r="K53" s="481">
        <v>0</v>
      </c>
      <c r="L53" s="481">
        <v>0</v>
      </c>
      <c r="M53" s="481">
        <v>0</v>
      </c>
      <c r="N53" s="481">
        <v>0</v>
      </c>
      <c r="O53" s="481">
        <v>0</v>
      </c>
      <c r="P53" s="481">
        <v>0</v>
      </c>
      <c r="Q53" s="455">
        <f t="shared" si="2"/>
        <v>0</v>
      </c>
      <c r="R53" s="522">
        <f t="shared" si="3"/>
        <v>0</v>
      </c>
    </row>
    <row r="54" spans="1:18" s="125" customFormat="1" ht="12.75" thickTop="1" thickBot="1" x14ac:dyDescent="0.25">
      <c r="A54" s="470" t="s">
        <v>1722</v>
      </c>
      <c r="B54" s="479">
        <v>2720</v>
      </c>
      <c r="C54" s="479">
        <v>330</v>
      </c>
      <c r="D54" s="516" t="s">
        <v>4334</v>
      </c>
      <c r="E54" s="481">
        <v>0</v>
      </c>
      <c r="F54" s="481">
        <v>0</v>
      </c>
      <c r="G54" s="481">
        <v>0</v>
      </c>
      <c r="H54" s="481">
        <v>0</v>
      </c>
      <c r="I54" s="481">
        <v>0</v>
      </c>
      <c r="J54" s="481">
        <v>0</v>
      </c>
      <c r="K54" s="481">
        <v>0</v>
      </c>
      <c r="L54" s="481">
        <v>0</v>
      </c>
      <c r="M54" s="481">
        <v>0</v>
      </c>
      <c r="N54" s="481">
        <v>0</v>
      </c>
      <c r="O54" s="481">
        <v>0</v>
      </c>
      <c r="P54" s="481">
        <v>0</v>
      </c>
      <c r="Q54" s="455">
        <f t="shared" si="2"/>
        <v>0</v>
      </c>
      <c r="R54" s="522">
        <f t="shared" si="3"/>
        <v>0</v>
      </c>
    </row>
    <row r="55" spans="1:18" s="125" customFormat="1" ht="12.75" thickTop="1" thickBot="1" x14ac:dyDescent="0.25">
      <c r="A55" s="470" t="s">
        <v>1723</v>
      </c>
      <c r="B55" s="479">
        <v>2730</v>
      </c>
      <c r="C55" s="479">
        <v>340</v>
      </c>
      <c r="D55" s="516" t="s">
        <v>4334</v>
      </c>
      <c r="E55" s="481">
        <v>0</v>
      </c>
      <c r="F55" s="481">
        <v>0</v>
      </c>
      <c r="G55" s="481">
        <v>0</v>
      </c>
      <c r="H55" s="481">
        <v>0</v>
      </c>
      <c r="I55" s="481">
        <v>0</v>
      </c>
      <c r="J55" s="481">
        <v>0</v>
      </c>
      <c r="K55" s="481">
        <v>0</v>
      </c>
      <c r="L55" s="481">
        <v>0</v>
      </c>
      <c r="M55" s="481">
        <v>0</v>
      </c>
      <c r="N55" s="481">
        <v>0</v>
      </c>
      <c r="O55" s="481">
        <v>0</v>
      </c>
      <c r="P55" s="481">
        <v>0</v>
      </c>
      <c r="Q55" s="455">
        <f t="shared" si="2"/>
        <v>0</v>
      </c>
      <c r="R55" s="522">
        <f t="shared" si="3"/>
        <v>0</v>
      </c>
    </row>
    <row r="56" spans="1:18" s="125" customFormat="1" ht="12.75" thickTop="1" thickBot="1" x14ac:dyDescent="0.25">
      <c r="A56" s="483" t="s">
        <v>1724</v>
      </c>
      <c r="B56" s="477">
        <v>2800</v>
      </c>
      <c r="C56" s="477">
        <v>350</v>
      </c>
      <c r="D56" s="516" t="s">
        <v>4334</v>
      </c>
      <c r="E56" s="485">
        <v>0</v>
      </c>
      <c r="F56" s="485">
        <v>0</v>
      </c>
      <c r="G56" s="485">
        <v>0</v>
      </c>
      <c r="H56" s="485">
        <v>0</v>
      </c>
      <c r="I56" s="485">
        <v>0</v>
      </c>
      <c r="J56" s="485">
        <v>0</v>
      </c>
      <c r="K56" s="485">
        <v>0</v>
      </c>
      <c r="L56" s="485">
        <v>0</v>
      </c>
      <c r="M56" s="485">
        <v>0</v>
      </c>
      <c r="N56" s="485">
        <v>0</v>
      </c>
      <c r="O56" s="485">
        <v>0</v>
      </c>
      <c r="P56" s="485">
        <v>0</v>
      </c>
      <c r="Q56" s="455">
        <f t="shared" si="2"/>
        <v>0</v>
      </c>
      <c r="R56" s="522">
        <f t="shared" si="3"/>
        <v>0</v>
      </c>
    </row>
    <row r="57" spans="1:18" s="125" customFormat="1" ht="12.75" thickTop="1" thickBot="1" x14ac:dyDescent="0.25">
      <c r="A57" s="477" t="s">
        <v>1725</v>
      </c>
      <c r="B57" s="477">
        <v>3000</v>
      </c>
      <c r="C57" s="477">
        <v>360</v>
      </c>
      <c r="D57" s="516" t="s">
        <v>4334</v>
      </c>
      <c r="E57" s="484">
        <f t="shared" ref="E57:P57" si="12">E58+E72</f>
        <v>0</v>
      </c>
      <c r="F57" s="484">
        <f t="shared" si="12"/>
        <v>0</v>
      </c>
      <c r="G57" s="484">
        <f t="shared" si="12"/>
        <v>0</v>
      </c>
      <c r="H57" s="484">
        <f t="shared" si="12"/>
        <v>0</v>
      </c>
      <c r="I57" s="484">
        <f t="shared" si="12"/>
        <v>0</v>
      </c>
      <c r="J57" s="484">
        <f t="shared" si="12"/>
        <v>0</v>
      </c>
      <c r="K57" s="484">
        <f t="shared" si="12"/>
        <v>0</v>
      </c>
      <c r="L57" s="484">
        <f t="shared" si="12"/>
        <v>0</v>
      </c>
      <c r="M57" s="484">
        <f t="shared" si="12"/>
        <v>0</v>
      </c>
      <c r="N57" s="484">
        <f t="shared" si="12"/>
        <v>0</v>
      </c>
      <c r="O57" s="484">
        <f t="shared" si="12"/>
        <v>0</v>
      </c>
      <c r="P57" s="484">
        <f t="shared" si="12"/>
        <v>0</v>
      </c>
      <c r="Q57" s="455">
        <f t="shared" si="2"/>
        <v>0</v>
      </c>
      <c r="R57" s="522">
        <f t="shared" si="3"/>
        <v>0</v>
      </c>
    </row>
    <row r="58" spans="1:18" s="125" customFormat="1" ht="12.75" thickTop="1" thickBot="1" x14ac:dyDescent="0.25">
      <c r="A58" s="457" t="s">
        <v>4251</v>
      </c>
      <c r="B58" s="477">
        <v>3100</v>
      </c>
      <c r="C58" s="477">
        <v>370</v>
      </c>
      <c r="D58" s="516" t="s">
        <v>4334</v>
      </c>
      <c r="E58" s="484">
        <f t="shared" ref="E58:P58" si="13">E59+E60+E63+E66+E70+E71</f>
        <v>0</v>
      </c>
      <c r="F58" s="484">
        <f t="shared" si="13"/>
        <v>0</v>
      </c>
      <c r="G58" s="484">
        <f t="shared" si="13"/>
        <v>0</v>
      </c>
      <c r="H58" s="484">
        <f t="shared" si="13"/>
        <v>0</v>
      </c>
      <c r="I58" s="484">
        <f t="shared" si="13"/>
        <v>0</v>
      </c>
      <c r="J58" s="484">
        <f t="shared" si="13"/>
        <v>0</v>
      </c>
      <c r="K58" s="484">
        <f t="shared" si="13"/>
        <v>0</v>
      </c>
      <c r="L58" s="484">
        <f t="shared" si="13"/>
        <v>0</v>
      </c>
      <c r="M58" s="484">
        <f t="shared" si="13"/>
        <v>0</v>
      </c>
      <c r="N58" s="484">
        <f t="shared" si="13"/>
        <v>0</v>
      </c>
      <c r="O58" s="484">
        <f t="shared" si="13"/>
        <v>0</v>
      </c>
      <c r="P58" s="484">
        <f t="shared" si="13"/>
        <v>0</v>
      </c>
      <c r="Q58" s="455">
        <f t="shared" si="2"/>
        <v>0</v>
      </c>
      <c r="R58" s="522">
        <f t="shared" si="3"/>
        <v>0</v>
      </c>
    </row>
    <row r="59" spans="1:18" s="125" customFormat="1" ht="12.75" thickTop="1" thickBot="1" x14ac:dyDescent="0.25">
      <c r="A59" s="470" t="s">
        <v>4344</v>
      </c>
      <c r="B59" s="479">
        <v>3110</v>
      </c>
      <c r="C59" s="479">
        <v>380</v>
      </c>
      <c r="D59" s="516" t="s">
        <v>4334</v>
      </c>
      <c r="E59" s="481">
        <v>0</v>
      </c>
      <c r="F59" s="481">
        <v>0</v>
      </c>
      <c r="G59" s="481">
        <v>0</v>
      </c>
      <c r="H59" s="481">
        <v>0</v>
      </c>
      <c r="I59" s="481">
        <v>0</v>
      </c>
      <c r="J59" s="481">
        <v>0</v>
      </c>
      <c r="K59" s="481">
        <v>0</v>
      </c>
      <c r="L59" s="481">
        <v>0</v>
      </c>
      <c r="M59" s="481">
        <v>0</v>
      </c>
      <c r="N59" s="481">
        <v>0</v>
      </c>
      <c r="O59" s="481">
        <v>0</v>
      </c>
      <c r="P59" s="481">
        <v>0</v>
      </c>
      <c r="Q59" s="455">
        <f t="shared" si="2"/>
        <v>0</v>
      </c>
      <c r="R59" s="522">
        <f t="shared" si="3"/>
        <v>0</v>
      </c>
    </row>
    <row r="60" spans="1:18" s="125" customFormat="1" ht="12.75" thickTop="1" thickBot="1" x14ac:dyDescent="0.25">
      <c r="A60" s="478" t="s">
        <v>4345</v>
      </c>
      <c r="B60" s="479">
        <v>3120</v>
      </c>
      <c r="C60" s="479">
        <v>390</v>
      </c>
      <c r="D60" s="516" t="s">
        <v>4334</v>
      </c>
      <c r="E60" s="486">
        <f t="shared" ref="E60:P60" si="14">SUM(E61:E62)</f>
        <v>0</v>
      </c>
      <c r="F60" s="486">
        <f t="shared" si="14"/>
        <v>0</v>
      </c>
      <c r="G60" s="486">
        <f t="shared" si="14"/>
        <v>0</v>
      </c>
      <c r="H60" s="486">
        <f t="shared" si="14"/>
        <v>0</v>
      </c>
      <c r="I60" s="486">
        <f t="shared" si="14"/>
        <v>0</v>
      </c>
      <c r="J60" s="486">
        <f t="shared" si="14"/>
        <v>0</v>
      </c>
      <c r="K60" s="486">
        <f t="shared" si="14"/>
        <v>0</v>
      </c>
      <c r="L60" s="486">
        <f t="shared" si="14"/>
        <v>0</v>
      </c>
      <c r="M60" s="486">
        <f t="shared" si="14"/>
        <v>0</v>
      </c>
      <c r="N60" s="486">
        <f t="shared" si="14"/>
        <v>0</v>
      </c>
      <c r="O60" s="486">
        <f t="shared" si="14"/>
        <v>0</v>
      </c>
      <c r="P60" s="486">
        <f t="shared" si="14"/>
        <v>0</v>
      </c>
      <c r="Q60" s="455">
        <f t="shared" si="2"/>
        <v>0</v>
      </c>
      <c r="R60" s="522">
        <f t="shared" si="3"/>
        <v>0</v>
      </c>
    </row>
    <row r="61" spans="1:18" s="125" customFormat="1" ht="12.75" thickTop="1" thickBot="1" x14ac:dyDescent="0.25">
      <c r="A61" s="476" t="s">
        <v>1726</v>
      </c>
      <c r="B61" s="456">
        <v>3121</v>
      </c>
      <c r="C61" s="456">
        <v>400</v>
      </c>
      <c r="D61" s="516" t="s">
        <v>4334</v>
      </c>
      <c r="E61" s="487">
        <v>0</v>
      </c>
      <c r="F61" s="487">
        <v>0</v>
      </c>
      <c r="G61" s="487">
        <v>0</v>
      </c>
      <c r="H61" s="487">
        <v>0</v>
      </c>
      <c r="I61" s="487">
        <v>0</v>
      </c>
      <c r="J61" s="487">
        <v>0</v>
      </c>
      <c r="K61" s="487">
        <v>0</v>
      </c>
      <c r="L61" s="487">
        <v>0</v>
      </c>
      <c r="M61" s="487">
        <v>0</v>
      </c>
      <c r="N61" s="487">
        <v>0</v>
      </c>
      <c r="O61" s="487">
        <v>0</v>
      </c>
      <c r="P61" s="487">
        <v>0</v>
      </c>
      <c r="Q61" s="455">
        <f t="shared" si="2"/>
        <v>0</v>
      </c>
      <c r="R61" s="522">
        <f t="shared" si="3"/>
        <v>0</v>
      </c>
    </row>
    <row r="62" spans="1:18" s="125" customFormat="1" ht="10.5" customHeight="1" thickTop="1" thickBot="1" x14ac:dyDescent="0.25">
      <c r="A62" s="476" t="s">
        <v>1727</v>
      </c>
      <c r="B62" s="456">
        <v>3122</v>
      </c>
      <c r="C62" s="456">
        <v>410</v>
      </c>
      <c r="D62" s="516" t="s">
        <v>4334</v>
      </c>
      <c r="E62" s="487">
        <v>0</v>
      </c>
      <c r="F62" s="487">
        <v>0</v>
      </c>
      <c r="G62" s="487">
        <v>0</v>
      </c>
      <c r="H62" s="487">
        <v>0</v>
      </c>
      <c r="I62" s="487">
        <v>0</v>
      </c>
      <c r="J62" s="487">
        <v>0</v>
      </c>
      <c r="K62" s="487">
        <v>0</v>
      </c>
      <c r="L62" s="487">
        <v>0</v>
      </c>
      <c r="M62" s="487">
        <v>0</v>
      </c>
      <c r="N62" s="487">
        <v>0</v>
      </c>
      <c r="O62" s="487">
        <v>0</v>
      </c>
      <c r="P62" s="487">
        <v>0</v>
      </c>
      <c r="Q62" s="455">
        <f t="shared" si="2"/>
        <v>0</v>
      </c>
      <c r="R62" s="522">
        <f t="shared" si="3"/>
        <v>0</v>
      </c>
    </row>
    <row r="63" spans="1:18" s="125" customFormat="1" ht="12.75" thickTop="1" thickBot="1" x14ac:dyDescent="0.25">
      <c r="A63" s="458" t="s">
        <v>4346</v>
      </c>
      <c r="B63" s="479">
        <v>3130</v>
      </c>
      <c r="C63" s="479">
        <v>420</v>
      </c>
      <c r="D63" s="516" t="s">
        <v>4334</v>
      </c>
      <c r="E63" s="482">
        <f t="shared" ref="E63:P63" si="15">SUM(E64:E65)</f>
        <v>0</v>
      </c>
      <c r="F63" s="482">
        <f t="shared" si="15"/>
        <v>0</v>
      </c>
      <c r="G63" s="482">
        <f t="shared" si="15"/>
        <v>0</v>
      </c>
      <c r="H63" s="482">
        <f t="shared" si="15"/>
        <v>0</v>
      </c>
      <c r="I63" s="482">
        <f t="shared" si="15"/>
        <v>0</v>
      </c>
      <c r="J63" s="482">
        <f t="shared" si="15"/>
        <v>0</v>
      </c>
      <c r="K63" s="482">
        <f t="shared" si="15"/>
        <v>0</v>
      </c>
      <c r="L63" s="482">
        <f t="shared" si="15"/>
        <v>0</v>
      </c>
      <c r="M63" s="482">
        <f t="shared" si="15"/>
        <v>0</v>
      </c>
      <c r="N63" s="482">
        <f t="shared" si="15"/>
        <v>0</v>
      </c>
      <c r="O63" s="482">
        <f t="shared" si="15"/>
        <v>0</v>
      </c>
      <c r="P63" s="482">
        <f t="shared" si="15"/>
        <v>0</v>
      </c>
      <c r="Q63" s="455">
        <f t="shared" si="2"/>
        <v>0</v>
      </c>
      <c r="R63" s="522">
        <f t="shared" si="3"/>
        <v>0</v>
      </c>
    </row>
    <row r="64" spans="1:18" s="125" customFormat="1" ht="12.75" thickTop="1" thickBot="1" x14ac:dyDescent="0.25">
      <c r="A64" s="476" t="s">
        <v>1728</v>
      </c>
      <c r="B64" s="456">
        <v>3131</v>
      </c>
      <c r="C64" s="456">
        <v>430</v>
      </c>
      <c r="D64" s="516" t="s">
        <v>4334</v>
      </c>
      <c r="E64" s="487">
        <v>0</v>
      </c>
      <c r="F64" s="487">
        <v>0</v>
      </c>
      <c r="G64" s="487">
        <v>0</v>
      </c>
      <c r="H64" s="487">
        <v>0</v>
      </c>
      <c r="I64" s="487">
        <v>0</v>
      </c>
      <c r="J64" s="487">
        <v>0</v>
      </c>
      <c r="K64" s="487">
        <v>0</v>
      </c>
      <c r="L64" s="487">
        <v>0</v>
      </c>
      <c r="M64" s="487">
        <v>0</v>
      </c>
      <c r="N64" s="487">
        <v>0</v>
      </c>
      <c r="O64" s="487">
        <v>0</v>
      </c>
      <c r="P64" s="487">
        <v>0</v>
      </c>
      <c r="Q64" s="455">
        <f t="shared" si="2"/>
        <v>0</v>
      </c>
      <c r="R64" s="522">
        <f t="shared" si="3"/>
        <v>0</v>
      </c>
    </row>
    <row r="65" spans="1:18" s="125" customFormat="1" ht="12.75" thickTop="1" thickBot="1" x14ac:dyDescent="0.25">
      <c r="A65" s="476" t="s">
        <v>4252</v>
      </c>
      <c r="B65" s="456">
        <v>3132</v>
      </c>
      <c r="C65" s="456">
        <v>440</v>
      </c>
      <c r="D65" s="516" t="s">
        <v>4334</v>
      </c>
      <c r="E65" s="487">
        <v>0</v>
      </c>
      <c r="F65" s="487">
        <v>0</v>
      </c>
      <c r="G65" s="487">
        <v>0</v>
      </c>
      <c r="H65" s="487">
        <v>0</v>
      </c>
      <c r="I65" s="487">
        <v>0</v>
      </c>
      <c r="J65" s="487">
        <v>0</v>
      </c>
      <c r="K65" s="487">
        <v>0</v>
      </c>
      <c r="L65" s="487">
        <v>0</v>
      </c>
      <c r="M65" s="487">
        <v>0</v>
      </c>
      <c r="N65" s="487">
        <v>0</v>
      </c>
      <c r="O65" s="487">
        <v>0</v>
      </c>
      <c r="P65" s="487">
        <v>0</v>
      </c>
      <c r="Q65" s="455">
        <f t="shared" si="2"/>
        <v>0</v>
      </c>
      <c r="R65" s="522">
        <f t="shared" si="3"/>
        <v>0</v>
      </c>
    </row>
    <row r="66" spans="1:18" s="125" customFormat="1" ht="12.75" thickTop="1" thickBot="1" x14ac:dyDescent="0.25">
      <c r="A66" s="458" t="s">
        <v>4253</v>
      </c>
      <c r="B66" s="479">
        <v>3140</v>
      </c>
      <c r="C66" s="479">
        <v>450</v>
      </c>
      <c r="D66" s="516" t="s">
        <v>4334</v>
      </c>
      <c r="E66" s="482">
        <f t="shared" ref="E66:P66" si="16">SUM(E67:E69)</f>
        <v>0</v>
      </c>
      <c r="F66" s="482">
        <f t="shared" si="16"/>
        <v>0</v>
      </c>
      <c r="G66" s="482">
        <f t="shared" si="16"/>
        <v>0</v>
      </c>
      <c r="H66" s="482">
        <f t="shared" si="16"/>
        <v>0</v>
      </c>
      <c r="I66" s="482">
        <f t="shared" si="16"/>
        <v>0</v>
      </c>
      <c r="J66" s="482">
        <f t="shared" si="16"/>
        <v>0</v>
      </c>
      <c r="K66" s="482">
        <f t="shared" si="16"/>
        <v>0</v>
      </c>
      <c r="L66" s="482">
        <f t="shared" si="16"/>
        <v>0</v>
      </c>
      <c r="M66" s="482">
        <f t="shared" si="16"/>
        <v>0</v>
      </c>
      <c r="N66" s="482">
        <f t="shared" si="16"/>
        <v>0</v>
      </c>
      <c r="O66" s="482">
        <f t="shared" si="16"/>
        <v>0</v>
      </c>
      <c r="P66" s="482">
        <f t="shared" si="16"/>
        <v>0</v>
      </c>
      <c r="Q66" s="455">
        <f t="shared" si="2"/>
        <v>0</v>
      </c>
      <c r="R66" s="522">
        <f t="shared" si="3"/>
        <v>0</v>
      </c>
    </row>
    <row r="67" spans="1:18" s="125" customFormat="1" ht="13.5" thickTop="1" thickBot="1" x14ac:dyDescent="0.25">
      <c r="A67" s="490" t="s">
        <v>1729</v>
      </c>
      <c r="B67" s="456">
        <v>3141</v>
      </c>
      <c r="C67" s="456">
        <v>460</v>
      </c>
      <c r="D67" s="516" t="s">
        <v>4334</v>
      </c>
      <c r="E67" s="487">
        <v>0</v>
      </c>
      <c r="F67" s="487">
        <v>0</v>
      </c>
      <c r="G67" s="487">
        <v>0</v>
      </c>
      <c r="H67" s="487">
        <v>0</v>
      </c>
      <c r="I67" s="487">
        <v>0</v>
      </c>
      <c r="J67" s="487">
        <v>0</v>
      </c>
      <c r="K67" s="487">
        <v>0</v>
      </c>
      <c r="L67" s="487">
        <v>0</v>
      </c>
      <c r="M67" s="487">
        <v>0</v>
      </c>
      <c r="N67" s="487">
        <v>0</v>
      </c>
      <c r="O67" s="487">
        <v>0</v>
      </c>
      <c r="P67" s="487">
        <v>0</v>
      </c>
      <c r="Q67" s="455">
        <f t="shared" si="2"/>
        <v>0</v>
      </c>
      <c r="R67" s="522">
        <f t="shared" si="3"/>
        <v>0</v>
      </c>
    </row>
    <row r="68" spans="1:18" s="125" customFormat="1" ht="13.5" thickTop="1" thickBot="1" x14ac:dyDescent="0.25">
      <c r="A68" s="490" t="s">
        <v>1730</v>
      </c>
      <c r="B68" s="456">
        <v>3142</v>
      </c>
      <c r="C68" s="456">
        <v>470</v>
      </c>
      <c r="D68" s="516" t="s">
        <v>4334</v>
      </c>
      <c r="E68" s="487">
        <v>0</v>
      </c>
      <c r="F68" s="487">
        <v>0</v>
      </c>
      <c r="G68" s="487">
        <v>0</v>
      </c>
      <c r="H68" s="487">
        <v>0</v>
      </c>
      <c r="I68" s="487">
        <v>0</v>
      </c>
      <c r="J68" s="487">
        <v>0</v>
      </c>
      <c r="K68" s="487">
        <v>0</v>
      </c>
      <c r="L68" s="487">
        <v>0</v>
      </c>
      <c r="M68" s="487">
        <v>0</v>
      </c>
      <c r="N68" s="487">
        <v>0</v>
      </c>
      <c r="O68" s="487">
        <v>0</v>
      </c>
      <c r="P68" s="487">
        <v>0</v>
      </c>
      <c r="Q68" s="455">
        <f t="shared" si="2"/>
        <v>0</v>
      </c>
      <c r="R68" s="522">
        <f t="shared" si="3"/>
        <v>0</v>
      </c>
    </row>
    <row r="69" spans="1:18" s="125" customFormat="1" ht="13.5" thickTop="1" thickBot="1" x14ac:dyDescent="0.25">
      <c r="A69" s="490" t="s">
        <v>1731</v>
      </c>
      <c r="B69" s="456">
        <v>3143</v>
      </c>
      <c r="C69" s="456">
        <v>480</v>
      </c>
      <c r="D69" s="516" t="s">
        <v>4334</v>
      </c>
      <c r="E69" s="487">
        <v>0</v>
      </c>
      <c r="F69" s="487">
        <v>0</v>
      </c>
      <c r="G69" s="487">
        <v>0</v>
      </c>
      <c r="H69" s="487">
        <v>0</v>
      </c>
      <c r="I69" s="487">
        <v>0</v>
      </c>
      <c r="J69" s="487">
        <v>0</v>
      </c>
      <c r="K69" s="487">
        <v>0</v>
      </c>
      <c r="L69" s="487">
        <v>0</v>
      </c>
      <c r="M69" s="487">
        <v>0</v>
      </c>
      <c r="N69" s="487">
        <v>0</v>
      </c>
      <c r="O69" s="487">
        <v>0</v>
      </c>
      <c r="P69" s="487">
        <v>0</v>
      </c>
      <c r="Q69" s="455">
        <f t="shared" si="2"/>
        <v>0</v>
      </c>
      <c r="R69" s="522">
        <f t="shared" si="3"/>
        <v>0</v>
      </c>
    </row>
    <row r="70" spans="1:18" s="125" customFormat="1" ht="12.75" thickTop="1" thickBot="1" x14ac:dyDescent="0.25">
      <c r="A70" s="458" t="s">
        <v>4347</v>
      </c>
      <c r="B70" s="479">
        <v>3150</v>
      </c>
      <c r="C70" s="479">
        <v>490</v>
      </c>
      <c r="D70" s="516" t="s">
        <v>4334</v>
      </c>
      <c r="E70" s="481">
        <v>0</v>
      </c>
      <c r="F70" s="481">
        <v>0</v>
      </c>
      <c r="G70" s="481">
        <v>0</v>
      </c>
      <c r="H70" s="481">
        <v>0</v>
      </c>
      <c r="I70" s="481">
        <v>0</v>
      </c>
      <c r="J70" s="481">
        <v>0</v>
      </c>
      <c r="K70" s="481">
        <v>0</v>
      </c>
      <c r="L70" s="481">
        <v>0</v>
      </c>
      <c r="M70" s="481">
        <v>0</v>
      </c>
      <c r="N70" s="481">
        <v>0</v>
      </c>
      <c r="O70" s="481">
        <v>0</v>
      </c>
      <c r="P70" s="481">
        <v>0</v>
      </c>
      <c r="Q70" s="455">
        <f t="shared" si="2"/>
        <v>0</v>
      </c>
      <c r="R70" s="522">
        <f t="shared" si="3"/>
        <v>0</v>
      </c>
    </row>
    <row r="71" spans="1:18" s="125" customFormat="1" ht="12.75" thickTop="1" thickBot="1" x14ac:dyDescent="0.25">
      <c r="A71" s="458" t="s">
        <v>1732</v>
      </c>
      <c r="B71" s="479">
        <v>3160</v>
      </c>
      <c r="C71" s="479">
        <v>500</v>
      </c>
      <c r="D71" s="516" t="s">
        <v>4334</v>
      </c>
      <c r="E71" s="481">
        <v>0</v>
      </c>
      <c r="F71" s="481">
        <v>0</v>
      </c>
      <c r="G71" s="481">
        <v>0</v>
      </c>
      <c r="H71" s="481">
        <v>0</v>
      </c>
      <c r="I71" s="481">
        <v>0</v>
      </c>
      <c r="J71" s="481">
        <v>0</v>
      </c>
      <c r="K71" s="481">
        <v>0</v>
      </c>
      <c r="L71" s="481">
        <v>0</v>
      </c>
      <c r="M71" s="481">
        <v>0</v>
      </c>
      <c r="N71" s="481">
        <v>0</v>
      </c>
      <c r="O71" s="481">
        <v>0</v>
      </c>
      <c r="P71" s="481">
        <v>0</v>
      </c>
      <c r="Q71" s="455">
        <f t="shared" si="2"/>
        <v>0</v>
      </c>
      <c r="R71" s="522">
        <f t="shared" si="3"/>
        <v>0</v>
      </c>
    </row>
    <row r="72" spans="1:18" s="125" customFormat="1" ht="12.75" thickTop="1" thickBot="1" x14ac:dyDescent="0.25">
      <c r="A72" s="457" t="s">
        <v>4348</v>
      </c>
      <c r="B72" s="477">
        <v>3200</v>
      </c>
      <c r="C72" s="477">
        <v>510</v>
      </c>
      <c r="D72" s="516" t="s">
        <v>4334</v>
      </c>
      <c r="E72" s="484">
        <f t="shared" ref="E72:P72" si="17">SUM(E73:E76)</f>
        <v>0</v>
      </c>
      <c r="F72" s="484">
        <f t="shared" si="17"/>
        <v>0</v>
      </c>
      <c r="G72" s="484">
        <f t="shared" si="17"/>
        <v>0</v>
      </c>
      <c r="H72" s="484">
        <f t="shared" si="17"/>
        <v>0</v>
      </c>
      <c r="I72" s="484">
        <f t="shared" si="17"/>
        <v>0</v>
      </c>
      <c r="J72" s="484">
        <f t="shared" si="17"/>
        <v>0</v>
      </c>
      <c r="K72" s="484">
        <f t="shared" si="17"/>
        <v>0</v>
      </c>
      <c r="L72" s="484">
        <f t="shared" si="17"/>
        <v>0</v>
      </c>
      <c r="M72" s="484">
        <f t="shared" si="17"/>
        <v>0</v>
      </c>
      <c r="N72" s="484">
        <f t="shared" si="17"/>
        <v>0</v>
      </c>
      <c r="O72" s="484">
        <f t="shared" si="17"/>
        <v>0</v>
      </c>
      <c r="P72" s="484">
        <f t="shared" si="17"/>
        <v>0</v>
      </c>
      <c r="Q72" s="455">
        <f t="shared" si="2"/>
        <v>0</v>
      </c>
      <c r="R72" s="522">
        <f t="shared" si="3"/>
        <v>0</v>
      </c>
    </row>
    <row r="73" spans="1:18" s="125" customFormat="1" ht="12.75" customHeight="1" thickTop="1" thickBot="1" x14ac:dyDescent="0.25">
      <c r="A73" s="470" t="s">
        <v>4803</v>
      </c>
      <c r="B73" s="479">
        <v>3210</v>
      </c>
      <c r="C73" s="479">
        <v>520</v>
      </c>
      <c r="D73" s="516" t="s">
        <v>4334</v>
      </c>
      <c r="E73" s="491">
        <v>0</v>
      </c>
      <c r="F73" s="491">
        <v>0</v>
      </c>
      <c r="G73" s="491">
        <v>0</v>
      </c>
      <c r="H73" s="491">
        <v>0</v>
      </c>
      <c r="I73" s="491">
        <v>0</v>
      </c>
      <c r="J73" s="491">
        <v>0</v>
      </c>
      <c r="K73" s="491">
        <v>0</v>
      </c>
      <c r="L73" s="491">
        <v>0</v>
      </c>
      <c r="M73" s="491">
        <v>0</v>
      </c>
      <c r="N73" s="491">
        <v>0</v>
      </c>
      <c r="O73" s="491">
        <v>0</v>
      </c>
      <c r="P73" s="491">
        <v>0</v>
      </c>
      <c r="Q73" s="455">
        <f t="shared" si="2"/>
        <v>0</v>
      </c>
      <c r="R73" s="522">
        <f t="shared" si="3"/>
        <v>0</v>
      </c>
    </row>
    <row r="74" spans="1:18" s="125" customFormat="1" ht="12.75" thickTop="1" thickBot="1" x14ac:dyDescent="0.25">
      <c r="A74" s="470" t="s">
        <v>4349</v>
      </c>
      <c r="B74" s="479">
        <v>3220</v>
      </c>
      <c r="C74" s="479">
        <v>530</v>
      </c>
      <c r="D74" s="516" t="s">
        <v>4334</v>
      </c>
      <c r="E74" s="491">
        <v>0</v>
      </c>
      <c r="F74" s="491">
        <v>0</v>
      </c>
      <c r="G74" s="491">
        <v>0</v>
      </c>
      <c r="H74" s="491">
        <v>0</v>
      </c>
      <c r="I74" s="491">
        <v>0</v>
      </c>
      <c r="J74" s="491">
        <v>0</v>
      </c>
      <c r="K74" s="491">
        <v>0</v>
      </c>
      <c r="L74" s="491">
        <v>0</v>
      </c>
      <c r="M74" s="491">
        <v>0</v>
      </c>
      <c r="N74" s="491">
        <v>0</v>
      </c>
      <c r="O74" s="491">
        <v>0</v>
      </c>
      <c r="P74" s="491">
        <v>0</v>
      </c>
      <c r="Q74" s="455">
        <f t="shared" si="2"/>
        <v>0</v>
      </c>
      <c r="R74" s="522">
        <f t="shared" si="3"/>
        <v>0</v>
      </c>
    </row>
    <row r="75" spans="1:18" s="125" customFormat="1" ht="12" customHeight="1" thickTop="1" thickBot="1" x14ac:dyDescent="0.25">
      <c r="A75" s="458" t="s">
        <v>1733</v>
      </c>
      <c r="B75" s="479">
        <v>3230</v>
      </c>
      <c r="C75" s="479">
        <v>540</v>
      </c>
      <c r="D75" s="516" t="s">
        <v>4334</v>
      </c>
      <c r="E75" s="491">
        <v>0</v>
      </c>
      <c r="F75" s="491">
        <v>0</v>
      </c>
      <c r="G75" s="491">
        <v>0</v>
      </c>
      <c r="H75" s="491">
        <v>0</v>
      </c>
      <c r="I75" s="491">
        <v>0</v>
      </c>
      <c r="J75" s="491">
        <v>0</v>
      </c>
      <c r="K75" s="491">
        <v>0</v>
      </c>
      <c r="L75" s="491">
        <v>0</v>
      </c>
      <c r="M75" s="491">
        <v>0</v>
      </c>
      <c r="N75" s="491">
        <v>0</v>
      </c>
      <c r="O75" s="491">
        <v>0</v>
      </c>
      <c r="P75" s="491">
        <v>0</v>
      </c>
      <c r="Q75" s="455">
        <f t="shared" si="2"/>
        <v>0</v>
      </c>
      <c r="R75" s="522">
        <f t="shared" si="3"/>
        <v>0</v>
      </c>
    </row>
    <row r="76" spans="1:18" s="125" customFormat="1" ht="14.25" customHeight="1" thickTop="1" thickBot="1" x14ac:dyDescent="0.25">
      <c r="A76" s="470" t="s">
        <v>4350</v>
      </c>
      <c r="B76" s="479">
        <v>3240</v>
      </c>
      <c r="C76" s="479">
        <v>550</v>
      </c>
      <c r="D76" s="516" t="s">
        <v>4334</v>
      </c>
      <c r="E76" s="481">
        <v>0</v>
      </c>
      <c r="F76" s="481">
        <v>0</v>
      </c>
      <c r="G76" s="481">
        <v>0</v>
      </c>
      <c r="H76" s="481">
        <v>0</v>
      </c>
      <c r="I76" s="481">
        <v>0</v>
      </c>
      <c r="J76" s="481">
        <v>0</v>
      </c>
      <c r="K76" s="481">
        <v>0</v>
      </c>
      <c r="L76" s="481">
        <v>0</v>
      </c>
      <c r="M76" s="481">
        <v>0</v>
      </c>
      <c r="N76" s="481">
        <v>0</v>
      </c>
      <c r="O76" s="481">
        <v>0</v>
      </c>
      <c r="P76" s="481">
        <v>0</v>
      </c>
      <c r="Q76" s="455">
        <f t="shared" si="2"/>
        <v>0</v>
      </c>
      <c r="R76" s="522">
        <f t="shared" si="3"/>
        <v>0</v>
      </c>
    </row>
    <row r="77" spans="1:18" s="125" customFormat="1" ht="14.25" customHeight="1" thickTop="1" thickBot="1" x14ac:dyDescent="0.25">
      <c r="A77" s="477" t="s">
        <v>4207</v>
      </c>
      <c r="B77" s="477">
        <v>4100</v>
      </c>
      <c r="C77" s="477">
        <v>560</v>
      </c>
      <c r="D77" s="516" t="s">
        <v>4334</v>
      </c>
      <c r="E77" s="492">
        <f t="shared" ref="E77:P77" si="18">SUM(E78)</f>
        <v>0</v>
      </c>
      <c r="F77" s="492">
        <f t="shared" si="18"/>
        <v>0</v>
      </c>
      <c r="G77" s="492">
        <f t="shared" si="18"/>
        <v>0</v>
      </c>
      <c r="H77" s="492">
        <f t="shared" si="18"/>
        <v>0</v>
      </c>
      <c r="I77" s="492">
        <f t="shared" si="18"/>
        <v>0</v>
      </c>
      <c r="J77" s="492">
        <f t="shared" si="18"/>
        <v>0</v>
      </c>
      <c r="K77" s="492">
        <f t="shared" si="18"/>
        <v>0</v>
      </c>
      <c r="L77" s="492">
        <f t="shared" si="18"/>
        <v>0</v>
      </c>
      <c r="M77" s="492">
        <f t="shared" si="18"/>
        <v>0</v>
      </c>
      <c r="N77" s="492">
        <f t="shared" si="18"/>
        <v>0</v>
      </c>
      <c r="O77" s="492">
        <f t="shared" si="18"/>
        <v>0</v>
      </c>
      <c r="P77" s="492">
        <f t="shared" si="18"/>
        <v>0</v>
      </c>
      <c r="Q77" s="455">
        <f t="shared" si="2"/>
        <v>0</v>
      </c>
      <c r="R77" s="522">
        <f t="shared" si="3"/>
        <v>0</v>
      </c>
    </row>
    <row r="78" spans="1:18" s="125" customFormat="1" ht="12.75" thickTop="1" thickBot="1" x14ac:dyDescent="0.25">
      <c r="A78" s="458" t="s">
        <v>4353</v>
      </c>
      <c r="B78" s="479">
        <v>4110</v>
      </c>
      <c r="C78" s="479">
        <v>570</v>
      </c>
      <c r="D78" s="516" t="s">
        <v>4334</v>
      </c>
      <c r="E78" s="482">
        <f t="shared" ref="E78:P78" si="19">SUM(E79:E81)</f>
        <v>0</v>
      </c>
      <c r="F78" s="482">
        <f t="shared" si="19"/>
        <v>0</v>
      </c>
      <c r="G78" s="482">
        <f t="shared" si="19"/>
        <v>0</v>
      </c>
      <c r="H78" s="482">
        <f t="shared" si="19"/>
        <v>0</v>
      </c>
      <c r="I78" s="482">
        <f t="shared" si="19"/>
        <v>0</v>
      </c>
      <c r="J78" s="482">
        <f t="shared" si="19"/>
        <v>0</v>
      </c>
      <c r="K78" s="482">
        <f t="shared" si="19"/>
        <v>0</v>
      </c>
      <c r="L78" s="482">
        <f t="shared" si="19"/>
        <v>0</v>
      </c>
      <c r="M78" s="482">
        <f t="shared" si="19"/>
        <v>0</v>
      </c>
      <c r="N78" s="482">
        <f t="shared" si="19"/>
        <v>0</v>
      </c>
      <c r="O78" s="482">
        <f t="shared" si="19"/>
        <v>0</v>
      </c>
      <c r="P78" s="482">
        <f t="shared" si="19"/>
        <v>0</v>
      </c>
      <c r="Q78" s="455">
        <f t="shared" si="2"/>
        <v>0</v>
      </c>
      <c r="R78" s="522">
        <f t="shared" si="3"/>
        <v>0</v>
      </c>
    </row>
    <row r="79" spans="1:18" s="125" customFormat="1" ht="12.75" customHeight="1" thickTop="1" thickBot="1" x14ac:dyDescent="0.25">
      <c r="A79" s="476" t="s">
        <v>4354</v>
      </c>
      <c r="B79" s="456">
        <v>4111</v>
      </c>
      <c r="C79" s="456">
        <v>580</v>
      </c>
      <c r="D79" s="516" t="s">
        <v>4334</v>
      </c>
      <c r="E79" s="481">
        <v>0</v>
      </c>
      <c r="F79" s="481">
        <v>0</v>
      </c>
      <c r="G79" s="481">
        <v>0</v>
      </c>
      <c r="H79" s="481">
        <v>0</v>
      </c>
      <c r="I79" s="481">
        <v>0</v>
      </c>
      <c r="J79" s="481">
        <v>0</v>
      </c>
      <c r="K79" s="481">
        <v>0</v>
      </c>
      <c r="L79" s="481">
        <v>0</v>
      </c>
      <c r="M79" s="481">
        <v>0</v>
      </c>
      <c r="N79" s="481">
        <v>0</v>
      </c>
      <c r="O79" s="481">
        <v>0</v>
      </c>
      <c r="P79" s="481">
        <v>0</v>
      </c>
      <c r="Q79" s="455">
        <f t="shared" si="2"/>
        <v>0</v>
      </c>
      <c r="R79" s="522">
        <f t="shared" si="3"/>
        <v>0</v>
      </c>
    </row>
    <row r="80" spans="1:18" s="125" customFormat="1" ht="12.75" customHeight="1" thickTop="1" thickBot="1" x14ac:dyDescent="0.25">
      <c r="A80" s="476" t="s">
        <v>4355</v>
      </c>
      <c r="B80" s="456">
        <v>4112</v>
      </c>
      <c r="C80" s="456">
        <v>590</v>
      </c>
      <c r="D80" s="516"/>
      <c r="E80" s="481">
        <v>0</v>
      </c>
      <c r="F80" s="481">
        <v>0</v>
      </c>
      <c r="G80" s="481">
        <v>0</v>
      </c>
      <c r="H80" s="481">
        <v>0</v>
      </c>
      <c r="I80" s="481">
        <v>0</v>
      </c>
      <c r="J80" s="481">
        <v>0</v>
      </c>
      <c r="K80" s="481">
        <v>0</v>
      </c>
      <c r="L80" s="481">
        <v>0</v>
      </c>
      <c r="M80" s="481">
        <v>0</v>
      </c>
      <c r="N80" s="481">
        <v>0</v>
      </c>
      <c r="O80" s="481">
        <v>0</v>
      </c>
      <c r="P80" s="481">
        <v>0</v>
      </c>
      <c r="Q80" s="455">
        <f t="shared" si="2"/>
        <v>0</v>
      </c>
      <c r="R80" s="522">
        <f t="shared" si="3"/>
        <v>0</v>
      </c>
    </row>
    <row r="81" spans="1:18" s="125" customFormat="1" ht="14.25" thickTop="1" thickBot="1" x14ac:dyDescent="0.25">
      <c r="A81" s="493" t="s">
        <v>4208</v>
      </c>
      <c r="B81" s="456">
        <v>4113</v>
      </c>
      <c r="C81" s="456">
        <v>600</v>
      </c>
      <c r="D81" s="516" t="s">
        <v>4334</v>
      </c>
      <c r="E81" s="487">
        <v>0</v>
      </c>
      <c r="F81" s="487">
        <v>0</v>
      </c>
      <c r="G81" s="487">
        <v>0</v>
      </c>
      <c r="H81" s="487">
        <v>0</v>
      </c>
      <c r="I81" s="487">
        <v>0</v>
      </c>
      <c r="J81" s="487">
        <v>0</v>
      </c>
      <c r="K81" s="487">
        <v>0</v>
      </c>
      <c r="L81" s="487">
        <v>0</v>
      </c>
      <c r="M81" s="487">
        <v>0</v>
      </c>
      <c r="N81" s="487">
        <v>0</v>
      </c>
      <c r="O81" s="487">
        <v>0</v>
      </c>
      <c r="P81" s="487">
        <v>0</v>
      </c>
      <c r="Q81" s="455">
        <f t="shared" si="2"/>
        <v>0</v>
      </c>
      <c r="R81" s="522">
        <f t="shared" si="3"/>
        <v>0</v>
      </c>
    </row>
    <row r="82" spans="1:18" s="125" customFormat="1" ht="12.75" thickTop="1" thickBot="1" x14ac:dyDescent="0.25">
      <c r="A82" s="477" t="s">
        <v>4248</v>
      </c>
      <c r="B82" s="477">
        <v>4200</v>
      </c>
      <c r="C82" s="477">
        <v>610</v>
      </c>
      <c r="D82" s="516" t="s">
        <v>4334</v>
      </c>
      <c r="E82" s="484">
        <f t="shared" ref="E82:P82" si="20">E83</f>
        <v>0</v>
      </c>
      <c r="F82" s="484">
        <f t="shared" si="20"/>
        <v>0</v>
      </c>
      <c r="G82" s="484">
        <f t="shared" si="20"/>
        <v>0</v>
      </c>
      <c r="H82" s="484">
        <f t="shared" si="20"/>
        <v>0</v>
      </c>
      <c r="I82" s="484">
        <f t="shared" si="20"/>
        <v>0</v>
      </c>
      <c r="J82" s="484">
        <f t="shared" si="20"/>
        <v>0</v>
      </c>
      <c r="K82" s="484">
        <f t="shared" si="20"/>
        <v>0</v>
      </c>
      <c r="L82" s="484">
        <f t="shared" si="20"/>
        <v>0</v>
      </c>
      <c r="M82" s="484">
        <f t="shared" si="20"/>
        <v>0</v>
      </c>
      <c r="N82" s="484">
        <f t="shared" si="20"/>
        <v>0</v>
      </c>
      <c r="O82" s="484">
        <f t="shared" si="20"/>
        <v>0</v>
      </c>
      <c r="P82" s="484">
        <f t="shared" si="20"/>
        <v>0</v>
      </c>
      <c r="Q82" s="455">
        <f t="shared" si="2"/>
        <v>0</v>
      </c>
      <c r="R82" s="522">
        <f t="shared" si="3"/>
        <v>0</v>
      </c>
    </row>
    <row r="83" spans="1:18" s="125" customFormat="1" ht="12.75" thickTop="1" thickBot="1" x14ac:dyDescent="0.25">
      <c r="A83" s="458" t="s">
        <v>4356</v>
      </c>
      <c r="B83" s="479">
        <v>4210</v>
      </c>
      <c r="C83" s="479">
        <v>620</v>
      </c>
      <c r="D83" s="516" t="s">
        <v>4334</v>
      </c>
      <c r="E83" s="481">
        <v>0</v>
      </c>
      <c r="F83" s="481">
        <v>0</v>
      </c>
      <c r="G83" s="481">
        <v>0</v>
      </c>
      <c r="H83" s="481">
        <v>0</v>
      </c>
      <c r="I83" s="481">
        <v>0</v>
      </c>
      <c r="J83" s="481">
        <v>0</v>
      </c>
      <c r="K83" s="481">
        <v>0</v>
      </c>
      <c r="L83" s="481">
        <v>0</v>
      </c>
      <c r="M83" s="481">
        <v>0</v>
      </c>
      <c r="N83" s="481">
        <v>0</v>
      </c>
      <c r="O83" s="481">
        <v>0</v>
      </c>
      <c r="P83" s="481">
        <v>0</v>
      </c>
      <c r="Q83" s="455">
        <f t="shared" si="2"/>
        <v>0</v>
      </c>
      <c r="R83" s="522">
        <f t="shared" si="3"/>
        <v>0</v>
      </c>
    </row>
    <row r="84" spans="1:18" s="125" customFormat="1" ht="12" hidden="1" thickTop="1" x14ac:dyDescent="0.2">
      <c r="A84" s="341"/>
      <c r="B84" s="130"/>
      <c r="C84" s="342"/>
      <c r="D84" s="183"/>
      <c r="E84" s="106"/>
      <c r="F84" s="106"/>
      <c r="G84" s="106"/>
      <c r="H84" s="106"/>
      <c r="I84" s="106"/>
      <c r="J84" s="106"/>
      <c r="K84" s="106"/>
      <c r="L84" s="106"/>
      <c r="M84" s="106"/>
      <c r="N84" s="106"/>
      <c r="O84" s="106"/>
      <c r="P84" s="106"/>
      <c r="Q84" s="327"/>
      <c r="R84" s="327"/>
    </row>
    <row r="85" spans="1:18" s="125" customFormat="1" ht="12.75" hidden="1" x14ac:dyDescent="0.2">
      <c r="A85" s="345"/>
      <c r="B85" s="130"/>
      <c r="C85" s="342"/>
      <c r="D85" s="183"/>
      <c r="E85" s="106"/>
      <c r="F85" s="106"/>
      <c r="G85" s="106"/>
      <c r="H85" s="106"/>
      <c r="I85" s="106"/>
      <c r="J85" s="106"/>
      <c r="K85" s="106"/>
      <c r="L85" s="106"/>
      <c r="M85" s="106"/>
      <c r="N85" s="106"/>
      <c r="O85" s="106"/>
      <c r="P85" s="106"/>
      <c r="Q85" s="327"/>
      <c r="R85" s="327"/>
    </row>
    <row r="86" spans="1:18" s="125" customFormat="1" ht="11.25" hidden="1" x14ac:dyDescent="0.2">
      <c r="A86" s="344"/>
      <c r="B86" s="131"/>
      <c r="C86" s="342"/>
      <c r="D86" s="183"/>
      <c r="E86" s="120"/>
      <c r="F86" s="120"/>
      <c r="G86" s="120"/>
      <c r="H86" s="120"/>
      <c r="I86" s="120"/>
      <c r="J86" s="120"/>
      <c r="K86" s="120"/>
      <c r="L86" s="120"/>
      <c r="M86" s="120"/>
      <c r="N86" s="120"/>
      <c r="O86" s="120"/>
      <c r="P86" s="120"/>
      <c r="Q86" s="327"/>
      <c r="R86" s="327"/>
    </row>
    <row r="87" spans="1:18" s="125" customFormat="1" ht="12.75" hidden="1" customHeight="1" x14ac:dyDescent="0.2">
      <c r="A87" s="341"/>
      <c r="B87" s="130"/>
      <c r="C87" s="342"/>
      <c r="D87" s="183"/>
      <c r="E87" s="106"/>
      <c r="F87" s="106"/>
      <c r="G87" s="106"/>
      <c r="H87" s="106"/>
      <c r="I87" s="106"/>
      <c r="J87" s="106"/>
      <c r="K87" s="106"/>
      <c r="L87" s="106"/>
      <c r="M87" s="106"/>
      <c r="N87" s="106"/>
      <c r="O87" s="106"/>
      <c r="P87" s="106"/>
      <c r="Q87" s="327"/>
      <c r="R87" s="327"/>
    </row>
    <row r="88" spans="1:18" ht="12.75" hidden="1" customHeight="1" x14ac:dyDescent="0.25">
      <c r="A88" s="341"/>
      <c r="B88" s="130"/>
      <c r="C88" s="342"/>
      <c r="D88" s="183"/>
      <c r="E88" s="106"/>
      <c r="F88" s="106"/>
      <c r="G88" s="106"/>
      <c r="H88" s="106"/>
      <c r="I88" s="106"/>
      <c r="J88" s="106"/>
      <c r="K88" s="106"/>
      <c r="L88" s="106"/>
      <c r="M88" s="106"/>
      <c r="N88" s="106"/>
      <c r="O88" s="106"/>
      <c r="P88" s="106"/>
      <c r="Q88" s="327"/>
      <c r="R88" s="327"/>
    </row>
    <row r="89" spans="1:18" ht="12.75" hidden="1" customHeight="1" x14ac:dyDescent="0.25">
      <c r="A89" s="341"/>
      <c r="B89" s="130"/>
      <c r="C89" s="342"/>
      <c r="D89" s="183"/>
      <c r="E89" s="106"/>
      <c r="F89" s="106"/>
      <c r="G89" s="106"/>
      <c r="H89" s="106"/>
      <c r="I89" s="106"/>
      <c r="J89" s="106"/>
      <c r="K89" s="106"/>
      <c r="L89" s="106"/>
      <c r="M89" s="106"/>
      <c r="N89" s="106"/>
      <c r="O89" s="106"/>
      <c r="P89" s="106"/>
      <c r="Q89" s="327"/>
      <c r="R89" s="327"/>
    </row>
    <row r="90" spans="1:18" ht="12.75" hidden="1" customHeight="1" x14ac:dyDescent="0.25">
      <c r="A90" s="114"/>
      <c r="B90" s="114"/>
      <c r="C90" s="342"/>
      <c r="D90" s="183"/>
      <c r="E90" s="338"/>
      <c r="F90" s="338"/>
      <c r="G90" s="338"/>
      <c r="H90" s="338"/>
      <c r="I90" s="338"/>
      <c r="J90" s="338"/>
      <c r="K90" s="338"/>
      <c r="L90" s="338"/>
      <c r="M90" s="338"/>
      <c r="N90" s="338"/>
      <c r="O90" s="338"/>
      <c r="P90" s="338"/>
      <c r="Q90" s="327"/>
      <c r="R90" s="327"/>
    </row>
    <row r="91" spans="1:18" ht="12.75" hidden="1" customHeight="1" x14ac:dyDescent="0.25">
      <c r="A91" s="344"/>
      <c r="B91" s="131"/>
      <c r="C91" s="342"/>
      <c r="D91" s="183"/>
      <c r="E91" s="92"/>
      <c r="F91" s="92"/>
      <c r="G91" s="92"/>
      <c r="H91" s="92"/>
      <c r="I91" s="92"/>
      <c r="J91" s="92"/>
      <c r="K91" s="92"/>
      <c r="L91" s="92"/>
      <c r="M91" s="92"/>
      <c r="N91" s="92"/>
      <c r="O91" s="92"/>
      <c r="P91" s="92"/>
      <c r="Q91" s="327"/>
      <c r="R91" s="327"/>
    </row>
    <row r="92" spans="1:18" ht="12.75" hidden="1" customHeight="1" x14ac:dyDescent="0.25">
      <c r="A92" s="344" t="s">
        <v>4249</v>
      </c>
      <c r="B92" s="131">
        <v>4220</v>
      </c>
      <c r="C92" s="342">
        <v>670</v>
      </c>
      <c r="D92" s="183" t="s">
        <v>4334</v>
      </c>
      <c r="E92" s="92" t="s">
        <v>4334</v>
      </c>
      <c r="F92" s="92" t="s">
        <v>4334</v>
      </c>
      <c r="G92" s="92" t="s">
        <v>4334</v>
      </c>
      <c r="H92" s="92" t="s">
        <v>4334</v>
      </c>
      <c r="I92" s="92" t="s">
        <v>4334</v>
      </c>
      <c r="J92" s="92" t="s">
        <v>4334</v>
      </c>
      <c r="K92" s="92" t="s">
        <v>4334</v>
      </c>
      <c r="L92" s="92" t="s">
        <v>4334</v>
      </c>
      <c r="M92" s="92" t="s">
        <v>4334</v>
      </c>
      <c r="N92" s="92" t="s">
        <v>4334</v>
      </c>
      <c r="O92" s="92" t="s">
        <v>4334</v>
      </c>
      <c r="P92" s="92" t="s">
        <v>4334</v>
      </c>
      <c r="Q92" s="327" t="str">
        <f>IF(((SUM(G92))-(SUM(I92))+(SUM(K92))-(SUM(M92)))&gt;0,((SUM(G92))-(SUM(I92))+(SUM(K92))-(SUM(M92))),"-")</f>
        <v>-</v>
      </c>
      <c r="R92" s="327" t="str">
        <f>IF(((SUM(H92))-(SUM(J92))+(SUM(L92))-(SUM(N92)))&gt;0,((SUM(H92))-(SUM(J92))+(SUM(L92))-(SUM(N92))),"-")</f>
        <v>-</v>
      </c>
    </row>
    <row r="93" spans="1:18" ht="10.5" customHeight="1" thickTop="1" x14ac:dyDescent="0.25"/>
    <row r="94" spans="1:18" x14ac:dyDescent="0.25">
      <c r="A94" s="80" t="str">
        <f>ЗАПОЛНИТЬ!F30</f>
        <v>Директор</v>
      </c>
      <c r="C94" s="925"/>
      <c r="D94" s="925"/>
      <c r="E94" s="925"/>
      <c r="F94" s="925"/>
      <c r="I94" s="869" t="str">
        <f>ЗАПОЛНИТЬ!F26</f>
        <v>О.Л.Матчишин</v>
      </c>
      <c r="J94" s="869"/>
      <c r="K94" s="869"/>
    </row>
    <row r="95" spans="1:18" x14ac:dyDescent="0.25">
      <c r="A95" s="80"/>
      <c r="C95" s="891" t="s">
        <v>4351</v>
      </c>
      <c r="D95" s="891"/>
      <c r="E95" s="891"/>
      <c r="F95" s="891"/>
      <c r="I95" s="872" t="s">
        <v>3574</v>
      </c>
      <c r="J95" s="872"/>
      <c r="K95" s="80"/>
    </row>
    <row r="96" spans="1:18" x14ac:dyDescent="0.25">
      <c r="A96" s="80" t="str">
        <f>ЗАПОЛНИТЬ!F31</f>
        <v>Головний бухгалтер</v>
      </c>
      <c r="C96" s="925"/>
      <c r="D96" s="925"/>
      <c r="E96" s="925"/>
      <c r="F96" s="925"/>
      <c r="I96" s="869" t="str">
        <f>ЗАПОЛНИТЬ!F28</f>
        <v>О.Г.Шевчук</v>
      </c>
      <c r="J96" s="869"/>
      <c r="K96" s="869"/>
    </row>
    <row r="97" spans="1:11" ht="12" customHeight="1" x14ac:dyDescent="0.25">
      <c r="C97" s="891" t="s">
        <v>4351</v>
      </c>
      <c r="D97" s="891"/>
      <c r="E97" s="891"/>
      <c r="F97" s="891"/>
      <c r="I97" s="872" t="s">
        <v>3574</v>
      </c>
      <c r="J97" s="872"/>
      <c r="K97" s="80"/>
    </row>
    <row r="98" spans="1:11" x14ac:dyDescent="0.25">
      <c r="A98" s="80" t="str">
        <f>ЗАПОЛНИТЬ!C19</f>
        <v>"11" січня 2016 року</v>
      </c>
    </row>
    <row r="99" spans="1:11" x14ac:dyDescent="0.25">
      <c r="A99" s="732" t="s">
        <v>267</v>
      </c>
    </row>
  </sheetData>
  <sheetProtection sheet="1" formatColumns="0" formatRows="0"/>
  <mergeCells count="43">
    <mergeCell ref="Q11:R11"/>
    <mergeCell ref="M1:Q3"/>
    <mergeCell ref="A4:Q4"/>
    <mergeCell ref="A5:Q5"/>
    <mergeCell ref="B9:O9"/>
    <mergeCell ref="A7:R7"/>
    <mergeCell ref="A6:I6"/>
    <mergeCell ref="Q9:R9"/>
    <mergeCell ref="Q10:R10"/>
    <mergeCell ref="E12:F12"/>
    <mergeCell ref="B10:O10"/>
    <mergeCell ref="C97:F97"/>
    <mergeCell ref="I97:J97"/>
    <mergeCell ref="C96:F96"/>
    <mergeCell ref="I96:K96"/>
    <mergeCell ref="Q18:R19"/>
    <mergeCell ref="C18:C20"/>
    <mergeCell ref="D18:D20"/>
    <mergeCell ref="E13:F13"/>
    <mergeCell ref="B11:O11"/>
    <mergeCell ref="A13:D13"/>
    <mergeCell ref="G12:O12"/>
    <mergeCell ref="G13:Q13"/>
    <mergeCell ref="A12:D12"/>
    <mergeCell ref="C95:F95"/>
    <mergeCell ref="I95:J95"/>
    <mergeCell ref="C94:F94"/>
    <mergeCell ref="I94:K94"/>
    <mergeCell ref="A18:A20"/>
    <mergeCell ref="B18:B20"/>
    <mergeCell ref="L18:L19"/>
    <mergeCell ref="O18:P19"/>
    <mergeCell ref="M18:N19"/>
    <mergeCell ref="H18:I19"/>
    <mergeCell ref="E18:E20"/>
    <mergeCell ref="J18:K19"/>
    <mergeCell ref="F18:G19"/>
    <mergeCell ref="E14:F14"/>
    <mergeCell ref="A14:D14"/>
    <mergeCell ref="G14:Q14"/>
    <mergeCell ref="A15:D15"/>
    <mergeCell ref="G15:Q15"/>
    <mergeCell ref="E15:F15"/>
  </mergeCells>
  <phoneticPr fontId="0" type="noConversion"/>
  <pageMargins left="0.19685039370078741" right="0.23622047244094491" top="0.19685039370078741" bottom="0.15748031496062992" header="0.11811023622047245" footer="0.23622047244094491"/>
  <pageSetup paperSize="9" scale="90" fitToHeight="2"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N89"/>
  <sheetViews>
    <sheetView workbookViewId="0">
      <selection activeCell="Q20" sqref="Q20"/>
    </sheetView>
  </sheetViews>
  <sheetFormatPr defaultRowHeight="15" x14ac:dyDescent="0.25"/>
  <cols>
    <col min="1" max="1" width="61.7109375" style="250" customWidth="1"/>
    <col min="2" max="2" width="4.7109375" style="250" customWidth="1"/>
    <col min="3" max="3" width="3.85546875" style="250" customWidth="1"/>
    <col min="4" max="4" width="7.5703125" style="250" customWidth="1"/>
    <col min="5" max="5" width="9.140625" style="250"/>
    <col min="6" max="6" width="8.140625" style="250" customWidth="1"/>
    <col min="7" max="7" width="7.42578125" style="250" customWidth="1"/>
    <col min="8" max="8" width="8.85546875" style="250" customWidth="1"/>
    <col min="9" max="9" width="8.5703125" style="250" customWidth="1"/>
    <col min="10" max="10" width="8.140625" style="250" customWidth="1"/>
    <col min="11" max="11" width="9.42578125" style="250" customWidth="1"/>
    <col min="12" max="12" width="6.7109375" style="250" customWidth="1"/>
    <col min="13" max="13" width="11.42578125" style="250" customWidth="1"/>
    <col min="14" max="16384" width="9.140625" style="250"/>
  </cols>
  <sheetData>
    <row r="1" spans="1:13" ht="15" customHeight="1" x14ac:dyDescent="0.25">
      <c r="J1" s="949" t="s">
        <v>226</v>
      </c>
      <c r="K1" s="949"/>
      <c r="L1" s="949"/>
      <c r="M1" s="949"/>
    </row>
    <row r="2" spans="1:13" ht="36" customHeight="1" x14ac:dyDescent="0.25">
      <c r="J2" s="949"/>
      <c r="K2" s="949"/>
      <c r="L2" s="949"/>
      <c r="M2" s="949"/>
    </row>
    <row r="3" spans="1:13" ht="0.75" customHeight="1" x14ac:dyDescent="0.25">
      <c r="J3" s="949"/>
      <c r="K3" s="949"/>
      <c r="L3" s="949"/>
      <c r="M3" s="949"/>
    </row>
    <row r="4" spans="1:13" x14ac:dyDescent="0.25">
      <c r="A4" s="951" t="s">
        <v>4562</v>
      </c>
      <c r="B4" s="951"/>
      <c r="C4" s="951"/>
      <c r="D4" s="951"/>
      <c r="E4" s="951"/>
      <c r="F4" s="951"/>
      <c r="G4" s="951"/>
      <c r="H4" s="951"/>
      <c r="I4" s="951"/>
      <c r="J4" s="951"/>
      <c r="K4" s="951"/>
      <c r="L4" s="951"/>
      <c r="M4" s="95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953" t="str">
        <f>CONCATENATE("на ",ЗАПОЛНИТЬ!$B$18," ",ЗАПОЛНИТЬ!$C$18)</f>
        <v>на 1 січня 2016 р.</v>
      </c>
      <c r="B6" s="953"/>
      <c r="C6" s="953"/>
      <c r="D6" s="953"/>
      <c r="E6" s="953"/>
      <c r="F6" s="953"/>
      <c r="G6" s="953"/>
      <c r="H6" s="953"/>
      <c r="I6" s="953"/>
      <c r="J6" s="953"/>
      <c r="K6" s="953"/>
      <c r="L6" s="953"/>
      <c r="M6" s="953"/>
    </row>
    <row r="7" spans="1:13" s="251" customFormat="1" ht="11.25" hidden="1" x14ac:dyDescent="0.2"/>
    <row r="8" spans="1:13" s="251" customFormat="1" ht="7.5" customHeight="1" x14ac:dyDescent="0.2">
      <c r="M8" s="622" t="s">
        <v>4563</v>
      </c>
    </row>
    <row r="9" spans="1:13" s="251" customFormat="1" ht="21" customHeight="1" x14ac:dyDescent="0.2">
      <c r="A9" s="252" t="s">
        <v>4564</v>
      </c>
      <c r="B9" s="955" t="str">
        <f>ЗАПОЛНИТЬ!B3</f>
        <v>Дрогобицький міський центр соціальних служб для сім'ї, дітей та молоді</v>
      </c>
      <c r="C9" s="955"/>
      <c r="D9" s="955"/>
      <c r="E9" s="955"/>
      <c r="F9" s="955"/>
      <c r="G9" s="955"/>
      <c r="H9" s="955"/>
      <c r="I9" s="955"/>
      <c r="J9" s="955"/>
      <c r="K9" s="253" t="str">
        <f>ЗАПОЛНИТЬ!A13</f>
        <v>за ЄДРПОУ</v>
      </c>
      <c r="M9" s="621" t="str">
        <f>ЗАПОЛНИТЬ!B13</f>
        <v>2080709</v>
      </c>
    </row>
    <row r="10" spans="1:13" s="251" customFormat="1" ht="11.25" customHeight="1" x14ac:dyDescent="0.2">
      <c r="A10" s="254" t="s">
        <v>4317</v>
      </c>
      <c r="B10" s="956" t="str">
        <f>ЗАПОЛНИТЬ!B5</f>
        <v>м.Дрогобич, вул.Л.Українки, 70</v>
      </c>
      <c r="C10" s="956"/>
      <c r="D10" s="956"/>
      <c r="E10" s="956"/>
      <c r="F10" s="956"/>
      <c r="G10" s="956"/>
      <c r="H10" s="956"/>
      <c r="I10" s="956"/>
      <c r="J10" s="956"/>
      <c r="K10" s="253" t="str">
        <f>ЗАПОЛНИТЬ!A14</f>
        <v>за КОАТУУ</v>
      </c>
      <c r="M10" s="621">
        <f>ЗАПОЛНИТЬ!B14</f>
        <v>4610600000</v>
      </c>
    </row>
    <row r="11" spans="1:13" s="251" customFormat="1" ht="11.25" customHeight="1" x14ac:dyDescent="0.2">
      <c r="A11" s="254" t="str">
        <f>Ф.4.3.1.КВК2!A11</f>
        <v>Організаційно-правова форма господарювання</v>
      </c>
      <c r="B11" s="952" t="str">
        <f>ЗАПОЛНИТЬ!D15</f>
        <v>Комунальна організація (установа, заклад)</v>
      </c>
      <c r="C11" s="952"/>
      <c r="D11" s="952"/>
      <c r="E11" s="952"/>
      <c r="F11" s="952"/>
      <c r="G11" s="952"/>
      <c r="H11" s="952"/>
      <c r="I11" s="952"/>
      <c r="J11" s="952"/>
      <c r="K11" s="253" t="str">
        <f>ЗАПОЛНИТЬ!A15</f>
        <v>за КОПФГ</v>
      </c>
      <c r="M11" s="621">
        <f>ЗАПОЛНИТЬ!B15</f>
        <v>430</v>
      </c>
    </row>
    <row r="12" spans="1:13" s="251" customFormat="1" ht="11.25" x14ac:dyDescent="0.2">
      <c r="A12" s="950" t="s">
        <v>4319</v>
      </c>
      <c r="B12" s="950"/>
      <c r="C12" s="950"/>
      <c r="D12" s="950"/>
      <c r="E12" s="255" t="str">
        <f>ЗАПОЛНИТЬ!H9</f>
        <v>-</v>
      </c>
      <c r="F12" s="954" t="str">
        <f>IF(E12&gt;0,VLOOKUP(E12,'ДовидникКВК(ГОС)'!A:B,2,FALSE),"")</f>
        <v>-</v>
      </c>
      <c r="G12" s="954"/>
      <c r="H12" s="954"/>
      <c r="I12" s="954"/>
      <c r="J12" s="954"/>
      <c r="K12" s="954"/>
      <c r="L12" s="954"/>
    </row>
    <row r="13" spans="1:13" s="251" customFormat="1" ht="23.25" customHeight="1" x14ac:dyDescent="0.25">
      <c r="A13" s="950" t="s">
        <v>4321</v>
      </c>
      <c r="B13" s="950"/>
      <c r="C13" s="950"/>
      <c r="D13" s="950"/>
      <c r="E13" s="366"/>
      <c r="F13" s="960"/>
      <c r="G13" s="960"/>
      <c r="H13" s="960"/>
      <c r="I13" s="960"/>
      <c r="J13" s="960"/>
      <c r="K13" s="960"/>
      <c r="L13" s="960"/>
    </row>
    <row r="14" spans="1:13" s="251" customFormat="1" ht="11.25" x14ac:dyDescent="0.2">
      <c r="A14" s="957" t="s">
        <v>1119</v>
      </c>
      <c r="B14" s="958"/>
      <c r="C14" s="958"/>
      <c r="D14" s="958"/>
      <c r="E14" s="256" t="str">
        <f>ЗАПОЛНИТЬ!H10</f>
        <v>03</v>
      </c>
      <c r="F14" s="948" t="str">
        <f>ЗАПОЛНИТЬ!I10</f>
        <v>Державна адміністрація (…виконавчі органи місцевих рад)</v>
      </c>
      <c r="G14" s="948"/>
      <c r="H14" s="948"/>
      <c r="I14" s="948"/>
      <c r="J14" s="948"/>
      <c r="K14" s="948"/>
      <c r="L14" s="948"/>
    </row>
    <row r="15" spans="1:13" s="251" customFormat="1" ht="35.25" customHeight="1" x14ac:dyDescent="0.25">
      <c r="A15" s="957" t="s">
        <v>266</v>
      </c>
      <c r="B15" s="958"/>
      <c r="C15" s="958"/>
      <c r="D15" s="958"/>
      <c r="E15" s="257"/>
      <c r="F15" s="906"/>
      <c r="G15" s="906"/>
      <c r="H15" s="906"/>
      <c r="I15" s="906"/>
      <c r="J15" s="906"/>
      <c r="K15" s="906"/>
      <c r="L15" s="906"/>
    </row>
    <row r="16" spans="1:13" s="251" customFormat="1" ht="11.25" x14ac:dyDescent="0.2">
      <c r="A16" s="258" t="s">
        <v>4075</v>
      </c>
    </row>
    <row r="17" spans="1:14" s="251" customFormat="1" ht="11.25" x14ac:dyDescent="0.2">
      <c r="A17" s="259" t="s">
        <v>4322</v>
      </c>
    </row>
    <row r="18" spans="1:14" s="251" customFormat="1" ht="19.5" customHeight="1" thickBot="1" x14ac:dyDescent="0.25">
      <c r="A18" s="959" t="s">
        <v>4323</v>
      </c>
      <c r="B18" s="959"/>
      <c r="C18" s="959"/>
      <c r="D18" s="959"/>
      <c r="E18" s="959"/>
      <c r="F18" s="959"/>
      <c r="G18" s="959"/>
      <c r="H18" s="959"/>
      <c r="I18" s="959"/>
      <c r="J18" s="959"/>
      <c r="K18" s="959"/>
      <c r="L18" s="959"/>
    </row>
    <row r="19" spans="1:14" s="251"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260"/>
    </row>
    <row r="20" spans="1:14" s="251"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260"/>
    </row>
    <row r="21" spans="1:14" s="251"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260"/>
    </row>
    <row r="22" spans="1:14" s="251" customFormat="1" ht="12" customHeight="1" thickTop="1" thickBot="1" x14ac:dyDescent="0.25">
      <c r="A22" s="795"/>
      <c r="B22" s="795"/>
      <c r="C22" s="795"/>
      <c r="D22" s="795"/>
      <c r="E22" s="795"/>
      <c r="F22" s="795"/>
      <c r="G22" s="795"/>
      <c r="H22" s="795"/>
      <c r="I22" s="795"/>
      <c r="J22" s="795" t="s">
        <v>4330</v>
      </c>
      <c r="K22" s="795" t="s">
        <v>4331</v>
      </c>
      <c r="L22" s="795"/>
      <c r="M22" s="961"/>
      <c r="N22" s="260"/>
    </row>
    <row r="23" spans="1:14" s="251" customFormat="1" ht="12" customHeight="1" thickTop="1" thickBot="1" x14ac:dyDescent="0.25">
      <c r="A23" s="795"/>
      <c r="B23" s="795"/>
      <c r="C23" s="795"/>
      <c r="D23" s="795"/>
      <c r="E23" s="795"/>
      <c r="F23" s="795"/>
      <c r="G23" s="795"/>
      <c r="H23" s="795"/>
      <c r="I23" s="795"/>
      <c r="J23" s="795"/>
      <c r="K23" s="795"/>
      <c r="L23" s="795"/>
      <c r="M23" s="961"/>
      <c r="N23" s="260"/>
    </row>
    <row r="24" spans="1:14" s="251" customFormat="1" ht="9.75" customHeight="1" thickTop="1" thickBot="1" x14ac:dyDescent="0.25">
      <c r="A24" s="795"/>
      <c r="B24" s="795"/>
      <c r="C24" s="795"/>
      <c r="D24" s="795"/>
      <c r="E24" s="795"/>
      <c r="F24" s="795"/>
      <c r="G24" s="795"/>
      <c r="H24" s="795"/>
      <c r="I24" s="795"/>
      <c r="J24" s="795"/>
      <c r="K24" s="795"/>
      <c r="L24" s="795"/>
      <c r="M24" s="962"/>
      <c r="N24" s="260"/>
    </row>
    <row r="25" spans="1:14" s="251"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260"/>
    </row>
    <row r="26" spans="1:14" s="251" customFormat="1" ht="13.5" thickTop="1" thickBot="1" x14ac:dyDescent="0.25">
      <c r="A26" s="523" t="s">
        <v>4332</v>
      </c>
      <c r="B26" s="524" t="s">
        <v>4333</v>
      </c>
      <c r="C26" s="525" t="s">
        <v>4365</v>
      </c>
      <c r="D26" s="526">
        <f>SUM('Ф.7(ЗФ).1:Ф.7(ЗФ).50'!D26)</f>
        <v>0</v>
      </c>
      <c r="E26" s="526">
        <f>SUM('Ф.7(ЗФ).1:Ф.7(ЗФ).50'!E26)</f>
        <v>0</v>
      </c>
      <c r="F26" s="526">
        <f>SUM('Ф.7(ЗФ).1:Ф.7(ЗФ).50'!F26)</f>
        <v>0</v>
      </c>
      <c r="G26" s="526">
        <f>SUM('Ф.7(ЗФ).1:Ф.7(ЗФ).50'!G26)</f>
        <v>0</v>
      </c>
      <c r="H26" s="526">
        <f>SUM('Ф.7(ЗФ).1:Ф.7(ЗФ).50'!H26)</f>
        <v>0</v>
      </c>
      <c r="I26" s="526">
        <f>SUM('Ф.7(ЗФ).1:Ф.7(ЗФ).50'!I26)</f>
        <v>0</v>
      </c>
      <c r="J26" s="526">
        <f>SUM('Ф.7(ЗФ).1:Ф.7(ЗФ).50'!J26)</f>
        <v>0</v>
      </c>
      <c r="K26" s="528" t="s">
        <v>4333</v>
      </c>
      <c r="L26" s="526">
        <f>SUM('Ф.7(ЗФ).1:Ф.7(ЗФ).50'!L26)</f>
        <v>0</v>
      </c>
      <c r="M26" s="529" t="s">
        <v>4333</v>
      </c>
      <c r="N26" s="260"/>
    </row>
    <row r="27" spans="1:14" s="251" customFormat="1" ht="14.25" thickTop="1" thickBot="1" x14ac:dyDescent="0.25">
      <c r="A27" s="530" t="s">
        <v>1737</v>
      </c>
      <c r="B27" s="531" t="s">
        <v>4333</v>
      </c>
      <c r="C27" s="525" t="s">
        <v>4366</v>
      </c>
      <c r="D27" s="526">
        <f>SUM('Ф.7(ЗФ).1:Ф.7(ЗФ).50'!D27)</f>
        <v>0</v>
      </c>
      <c r="E27" s="526">
        <f>SUM('Ф.7(ЗФ).1:Ф.7(ЗФ).50'!E27)</f>
        <v>0</v>
      </c>
      <c r="F27" s="526">
        <f>SUM('Ф.7(ЗФ).1:Ф.7(ЗФ).50'!F27)</f>
        <v>0</v>
      </c>
      <c r="G27" s="526">
        <f>SUM('Ф.7(ЗФ).1:Ф.7(ЗФ).50'!G27)</f>
        <v>0</v>
      </c>
      <c r="H27" s="526">
        <f>SUM('Ф.7(ЗФ).1:Ф.7(ЗФ).50'!H27)</f>
        <v>6025.7699999999995</v>
      </c>
      <c r="I27" s="526">
        <f>SUM('Ф.7(ЗФ).1:Ф.7(ЗФ).50'!I27)</f>
        <v>0</v>
      </c>
      <c r="J27" s="526">
        <f>SUM('Ф.7(ЗФ).1:Ф.7(ЗФ).50'!J27)</f>
        <v>0</v>
      </c>
      <c r="K27" s="526">
        <f>SUM('Ф.7(ЗФ).1:Ф.7(ЗФ).50'!K27)</f>
        <v>0</v>
      </c>
      <c r="L27" s="526">
        <f>SUM('Ф.7(ЗФ).1:Ф.7(ЗФ).50'!L27)</f>
        <v>0</v>
      </c>
      <c r="M27" s="526">
        <f>SUM('Ф.7(ЗФ).1:Ф.7(ЗФ).50'!M27)</f>
        <v>0</v>
      </c>
      <c r="N27" s="260"/>
    </row>
    <row r="28" spans="1:14" s="251" customFormat="1" ht="23.25" thickTop="1" thickBot="1" x14ac:dyDescent="0.25">
      <c r="A28" s="453" t="s">
        <v>1738</v>
      </c>
      <c r="B28" s="524">
        <v>2000</v>
      </c>
      <c r="C28" s="454" t="s">
        <v>4367</v>
      </c>
      <c r="D28" s="526">
        <f>SUM('Ф.7(ЗФ).1:Ф.7(ЗФ).50'!D28)</f>
        <v>0</v>
      </c>
      <c r="E28" s="526">
        <f>SUM('Ф.7(ЗФ).1:Ф.7(ЗФ).50'!E28)</f>
        <v>0</v>
      </c>
      <c r="F28" s="526">
        <f>SUM('Ф.7(ЗФ).1:Ф.7(ЗФ).50'!F28)</f>
        <v>0</v>
      </c>
      <c r="G28" s="526">
        <f>SUM('Ф.7(ЗФ).1:Ф.7(ЗФ).50'!G28)</f>
        <v>0</v>
      </c>
      <c r="H28" s="526">
        <f>SUM('Ф.7(ЗФ).1:Ф.7(ЗФ).50'!H28)</f>
        <v>6025.7699999999995</v>
      </c>
      <c r="I28" s="526">
        <f>SUM('Ф.7(ЗФ).1:Ф.7(ЗФ).50'!I28)</f>
        <v>0</v>
      </c>
      <c r="J28" s="526">
        <f>SUM('Ф.7(ЗФ).1:Ф.7(ЗФ).50'!J28)</f>
        <v>0</v>
      </c>
      <c r="K28" s="526">
        <f>SUM('Ф.7(ЗФ).1:Ф.7(ЗФ).50'!K28)</f>
        <v>0</v>
      </c>
      <c r="L28" s="526">
        <f>SUM('Ф.7(ЗФ).1:Ф.7(ЗФ).50'!L28)</f>
        <v>0</v>
      </c>
      <c r="M28" s="526">
        <f>SUM('Ф.7(ЗФ).1:Ф.7(ЗФ).50'!M28)</f>
        <v>0</v>
      </c>
      <c r="N28" s="261"/>
    </row>
    <row r="29" spans="1:14" s="251" customFormat="1" ht="12.75" thickTop="1" thickBot="1" x14ac:dyDescent="0.25">
      <c r="A29" s="483" t="s">
        <v>1701</v>
      </c>
      <c r="B29" s="453">
        <v>2100</v>
      </c>
      <c r="C29" s="454" t="s">
        <v>4368</v>
      </c>
      <c r="D29" s="526">
        <f>SUM('Ф.7(ЗФ).1:Ф.7(ЗФ).50'!D29)</f>
        <v>0</v>
      </c>
      <c r="E29" s="526">
        <f>SUM('Ф.7(ЗФ).1:Ф.7(ЗФ).50'!E29)</f>
        <v>0</v>
      </c>
      <c r="F29" s="526">
        <f>SUM('Ф.7(ЗФ).1:Ф.7(ЗФ).50'!F29)</f>
        <v>0</v>
      </c>
      <c r="G29" s="526">
        <f>SUM('Ф.7(ЗФ).1:Ф.7(ЗФ).50'!G29)</f>
        <v>0</v>
      </c>
      <c r="H29" s="526">
        <f>SUM('Ф.7(ЗФ).1:Ф.7(ЗФ).50'!H29)</f>
        <v>0</v>
      </c>
      <c r="I29" s="526">
        <f>SUM('Ф.7(ЗФ).1:Ф.7(ЗФ).50'!I29)</f>
        <v>0</v>
      </c>
      <c r="J29" s="526">
        <f>SUM('Ф.7(ЗФ).1:Ф.7(ЗФ).50'!J29)</f>
        <v>0</v>
      </c>
      <c r="K29" s="526">
        <f>SUM('Ф.7(ЗФ).1:Ф.7(ЗФ).50'!K29)</f>
        <v>0</v>
      </c>
      <c r="L29" s="526">
        <f>SUM('Ф.7(ЗФ).1:Ф.7(ЗФ).50'!L29)</f>
        <v>0</v>
      </c>
      <c r="M29" s="526">
        <f>SUM('Ф.7(ЗФ).1:Ф.7(ЗФ).50'!M29)</f>
        <v>0</v>
      </c>
      <c r="N29" s="260"/>
    </row>
    <row r="30" spans="1:14" s="251" customFormat="1" ht="12.75" thickTop="1" thickBot="1" x14ac:dyDescent="0.25">
      <c r="A30" s="458" t="s">
        <v>1702</v>
      </c>
      <c r="B30" s="459">
        <v>2110</v>
      </c>
      <c r="C30" s="460" t="s">
        <v>4369</v>
      </c>
      <c r="D30" s="526">
        <f>SUM('Ф.7(ЗФ).1:Ф.7(ЗФ).50'!D30)</f>
        <v>0</v>
      </c>
      <c r="E30" s="526">
        <f>SUM('Ф.7(ЗФ).1:Ф.7(ЗФ).50'!E30)</f>
        <v>0</v>
      </c>
      <c r="F30" s="526">
        <f>SUM('Ф.7(ЗФ).1:Ф.7(ЗФ).50'!F30)</f>
        <v>0</v>
      </c>
      <c r="G30" s="526">
        <f>SUM('Ф.7(ЗФ).1:Ф.7(ЗФ).50'!G30)</f>
        <v>0</v>
      </c>
      <c r="H30" s="526">
        <f>SUM('Ф.7(ЗФ).1:Ф.7(ЗФ).50'!H30)</f>
        <v>0</v>
      </c>
      <c r="I30" s="526">
        <f>SUM('Ф.7(ЗФ).1:Ф.7(ЗФ).50'!I30)</f>
        <v>0</v>
      </c>
      <c r="J30" s="526">
        <f>SUM('Ф.7(ЗФ).1:Ф.7(ЗФ).50'!J30)</f>
        <v>0</v>
      </c>
      <c r="K30" s="526">
        <f>SUM('Ф.7(ЗФ).1:Ф.7(ЗФ).50'!K30)</f>
        <v>0</v>
      </c>
      <c r="L30" s="526">
        <f>SUM('Ф.7(ЗФ).1:Ф.7(ЗФ).50'!L30)</f>
        <v>0</v>
      </c>
      <c r="M30" s="526">
        <f>SUM('Ф.7(ЗФ).1:Ф.7(ЗФ).50'!M30)</f>
        <v>0</v>
      </c>
      <c r="N30" s="260"/>
    </row>
    <row r="31" spans="1:14" s="251" customFormat="1" ht="12.75" thickTop="1" thickBot="1" x14ac:dyDescent="0.25">
      <c r="A31" s="464" t="s">
        <v>4335</v>
      </c>
      <c r="B31" s="465">
        <v>2111</v>
      </c>
      <c r="C31" s="466" t="s">
        <v>4370</v>
      </c>
      <c r="D31" s="526">
        <f>SUM('Ф.7(ЗФ).1:Ф.7(ЗФ).50'!D31)</f>
        <v>0</v>
      </c>
      <c r="E31" s="526">
        <f>SUM('Ф.7(ЗФ).1:Ф.7(ЗФ).50'!E31)</f>
        <v>0</v>
      </c>
      <c r="F31" s="526">
        <f>SUM('Ф.7(ЗФ).1:Ф.7(ЗФ).50'!F31)</f>
        <v>0</v>
      </c>
      <c r="G31" s="526">
        <f>SUM('Ф.7(ЗФ).1:Ф.7(ЗФ).50'!G31)</f>
        <v>0</v>
      </c>
      <c r="H31" s="526">
        <f>SUM('Ф.7(ЗФ).1:Ф.7(ЗФ).50'!H31)</f>
        <v>0</v>
      </c>
      <c r="I31" s="526">
        <f>SUM('Ф.7(ЗФ).1:Ф.7(ЗФ).50'!I31)</f>
        <v>0</v>
      </c>
      <c r="J31" s="526">
        <f>SUM('Ф.7(ЗФ).1:Ф.7(ЗФ).50'!J31)</f>
        <v>0</v>
      </c>
      <c r="K31" s="526">
        <f>SUM('Ф.7(ЗФ).1:Ф.7(ЗФ).50'!K31)</f>
        <v>0</v>
      </c>
      <c r="L31" s="526">
        <f>SUM('Ф.7(ЗФ).1:Ф.7(ЗФ).50'!L31)</f>
        <v>0</v>
      </c>
      <c r="M31" s="526">
        <f>SUM('Ф.7(ЗФ).1:Ф.7(ЗФ).50'!M31)</f>
        <v>0</v>
      </c>
      <c r="N31" s="260"/>
    </row>
    <row r="32" spans="1:14" s="251" customFormat="1" ht="12.75" thickTop="1" thickBot="1" x14ac:dyDescent="0.25">
      <c r="A32" s="464" t="s">
        <v>1703</v>
      </c>
      <c r="B32" s="465">
        <v>2112</v>
      </c>
      <c r="C32" s="466" t="s">
        <v>4371</v>
      </c>
      <c r="D32" s="526">
        <f>SUM('Ф.7(ЗФ).1:Ф.7(ЗФ).50'!D32)</f>
        <v>0</v>
      </c>
      <c r="E32" s="526">
        <f>SUM('Ф.7(ЗФ).1:Ф.7(ЗФ).50'!E32)</f>
        <v>0</v>
      </c>
      <c r="F32" s="526">
        <f>SUM('Ф.7(ЗФ).1:Ф.7(ЗФ).50'!F32)</f>
        <v>0</v>
      </c>
      <c r="G32" s="526">
        <f>SUM('Ф.7(ЗФ).1:Ф.7(ЗФ).50'!G32)</f>
        <v>0</v>
      </c>
      <c r="H32" s="526">
        <f>SUM('Ф.7(ЗФ).1:Ф.7(ЗФ).50'!H32)</f>
        <v>0</v>
      </c>
      <c r="I32" s="526">
        <f>SUM('Ф.7(ЗФ).1:Ф.7(ЗФ).50'!I32)</f>
        <v>0</v>
      </c>
      <c r="J32" s="526">
        <f>SUM('Ф.7(ЗФ).1:Ф.7(ЗФ).50'!J32)</f>
        <v>0</v>
      </c>
      <c r="K32" s="526">
        <f>SUM('Ф.7(ЗФ).1:Ф.7(ЗФ).50'!K32)</f>
        <v>0</v>
      </c>
      <c r="L32" s="526">
        <f>SUM('Ф.7(ЗФ).1:Ф.7(ЗФ).50'!L32)</f>
        <v>0</v>
      </c>
      <c r="M32" s="526">
        <f>SUM('Ф.7(ЗФ).1:Ф.7(ЗФ).50'!M32)</f>
        <v>0</v>
      </c>
      <c r="N32" s="260"/>
    </row>
    <row r="33" spans="1:14" s="251" customFormat="1" ht="12.75" thickTop="1" thickBot="1" x14ac:dyDescent="0.25">
      <c r="A33" s="470" t="s">
        <v>1739</v>
      </c>
      <c r="B33" s="459">
        <v>2120</v>
      </c>
      <c r="C33" s="460" t="s">
        <v>4372</v>
      </c>
      <c r="D33" s="526">
        <f>SUM('Ф.7(ЗФ).1:Ф.7(ЗФ).50'!D33)</f>
        <v>0</v>
      </c>
      <c r="E33" s="526">
        <f>SUM('Ф.7(ЗФ).1:Ф.7(ЗФ).50'!E33)</f>
        <v>0</v>
      </c>
      <c r="F33" s="526">
        <f>SUM('Ф.7(ЗФ).1:Ф.7(ЗФ).50'!F33)</f>
        <v>0</v>
      </c>
      <c r="G33" s="526">
        <f>SUM('Ф.7(ЗФ).1:Ф.7(ЗФ).50'!G33)</f>
        <v>0</v>
      </c>
      <c r="H33" s="526">
        <f>SUM('Ф.7(ЗФ).1:Ф.7(ЗФ).50'!H33)</f>
        <v>0</v>
      </c>
      <c r="I33" s="526">
        <f>SUM('Ф.7(ЗФ).1:Ф.7(ЗФ).50'!I33)</f>
        <v>0</v>
      </c>
      <c r="J33" s="526">
        <f>SUM('Ф.7(ЗФ).1:Ф.7(ЗФ).50'!J33)</f>
        <v>0</v>
      </c>
      <c r="K33" s="526">
        <f>SUM('Ф.7(ЗФ).1:Ф.7(ЗФ).50'!K33)</f>
        <v>0</v>
      </c>
      <c r="L33" s="526">
        <f>SUM('Ф.7(ЗФ).1:Ф.7(ЗФ).50'!L33)</f>
        <v>0</v>
      </c>
      <c r="M33" s="526">
        <f>SUM('Ф.7(ЗФ).1:Ф.7(ЗФ).50'!M33)</f>
        <v>0</v>
      </c>
      <c r="N33" s="260"/>
    </row>
    <row r="34" spans="1:14" s="251" customFormat="1" ht="12.75" thickTop="1" thickBot="1" x14ac:dyDescent="0.25">
      <c r="A34" s="471" t="s">
        <v>1705</v>
      </c>
      <c r="B34" s="453">
        <v>2200</v>
      </c>
      <c r="C34" s="454" t="s">
        <v>4373</v>
      </c>
      <c r="D34" s="526">
        <f>SUM('Ф.7(ЗФ).1:Ф.7(ЗФ).50'!D34)</f>
        <v>0</v>
      </c>
      <c r="E34" s="526">
        <f>SUM('Ф.7(ЗФ).1:Ф.7(ЗФ).50'!E34)</f>
        <v>0</v>
      </c>
      <c r="F34" s="526">
        <f>SUM('Ф.7(ЗФ).1:Ф.7(ЗФ).50'!F34)</f>
        <v>0</v>
      </c>
      <c r="G34" s="526">
        <f>SUM('Ф.7(ЗФ).1:Ф.7(ЗФ).50'!G34)</f>
        <v>0</v>
      </c>
      <c r="H34" s="526">
        <f>SUM('Ф.7(ЗФ).1:Ф.7(ЗФ).50'!H34)</f>
        <v>6023.68</v>
      </c>
      <c r="I34" s="526">
        <f>SUM('Ф.7(ЗФ).1:Ф.7(ЗФ).50'!I34)</f>
        <v>0</v>
      </c>
      <c r="J34" s="526">
        <f>SUM('Ф.7(ЗФ).1:Ф.7(ЗФ).50'!J34)</f>
        <v>0</v>
      </c>
      <c r="K34" s="526">
        <f>SUM('Ф.7(ЗФ).1:Ф.7(ЗФ).50'!K34)</f>
        <v>0</v>
      </c>
      <c r="L34" s="526">
        <f>SUM('Ф.7(ЗФ).1:Ф.7(ЗФ).50'!L34)</f>
        <v>0</v>
      </c>
      <c r="M34" s="526">
        <f>SUM('Ф.7(ЗФ).1:Ф.7(ЗФ).50'!M34)</f>
        <v>0</v>
      </c>
      <c r="N34" s="261"/>
    </row>
    <row r="35" spans="1:14" s="251" customFormat="1" ht="12.75" thickTop="1" thickBot="1" x14ac:dyDescent="0.25">
      <c r="A35" s="473" t="s">
        <v>1706</v>
      </c>
      <c r="B35" s="459">
        <v>2210</v>
      </c>
      <c r="C35" s="459">
        <v>100</v>
      </c>
      <c r="D35" s="526">
        <f>SUM('Ф.7(ЗФ).1:Ф.7(ЗФ).50'!D35)</f>
        <v>0</v>
      </c>
      <c r="E35" s="526">
        <f>SUM('Ф.7(ЗФ).1:Ф.7(ЗФ).50'!E35)</f>
        <v>0</v>
      </c>
      <c r="F35" s="526">
        <f>SUM('Ф.7(ЗФ).1:Ф.7(ЗФ).50'!F35)</f>
        <v>0</v>
      </c>
      <c r="G35" s="526">
        <f>SUM('Ф.7(ЗФ).1:Ф.7(ЗФ).50'!G35)</f>
        <v>0</v>
      </c>
      <c r="H35" s="526">
        <f>SUM('Ф.7(ЗФ).1:Ф.7(ЗФ).50'!H35)</f>
        <v>0</v>
      </c>
      <c r="I35" s="526">
        <f>SUM('Ф.7(ЗФ).1:Ф.7(ЗФ).50'!I35)</f>
        <v>0</v>
      </c>
      <c r="J35" s="526">
        <f>SUM('Ф.7(ЗФ).1:Ф.7(ЗФ).50'!J35)</f>
        <v>0</v>
      </c>
      <c r="K35" s="526">
        <f>SUM('Ф.7(ЗФ).1:Ф.7(ЗФ).50'!K35)</f>
        <v>0</v>
      </c>
      <c r="L35" s="526">
        <f>SUM('Ф.7(ЗФ).1:Ф.7(ЗФ).50'!L35)</f>
        <v>0</v>
      </c>
      <c r="M35" s="526">
        <f>SUM('Ф.7(ЗФ).1:Ф.7(ЗФ).50'!M35)</f>
        <v>0</v>
      </c>
      <c r="N35" s="260"/>
    </row>
    <row r="36" spans="1:14" s="251" customFormat="1" ht="12.75" thickTop="1" thickBot="1" x14ac:dyDescent="0.25">
      <c r="A36" s="473" t="s">
        <v>1707</v>
      </c>
      <c r="B36" s="459">
        <v>2220</v>
      </c>
      <c r="C36" s="459">
        <v>110</v>
      </c>
      <c r="D36" s="526">
        <f>SUM('Ф.7(ЗФ).1:Ф.7(ЗФ).50'!D36)</f>
        <v>0</v>
      </c>
      <c r="E36" s="526">
        <f>SUM('Ф.7(ЗФ).1:Ф.7(ЗФ).50'!E36)</f>
        <v>0</v>
      </c>
      <c r="F36" s="526">
        <f>SUM('Ф.7(ЗФ).1:Ф.7(ЗФ).50'!F36)</f>
        <v>0</v>
      </c>
      <c r="G36" s="526">
        <f>SUM('Ф.7(ЗФ).1:Ф.7(ЗФ).50'!G36)</f>
        <v>0</v>
      </c>
      <c r="H36" s="526">
        <f>SUM('Ф.7(ЗФ).1:Ф.7(ЗФ).50'!H36)</f>
        <v>0</v>
      </c>
      <c r="I36" s="526">
        <f>SUM('Ф.7(ЗФ).1:Ф.7(ЗФ).50'!I36)</f>
        <v>0</v>
      </c>
      <c r="J36" s="526">
        <f>SUM('Ф.7(ЗФ).1:Ф.7(ЗФ).50'!J36)</f>
        <v>0</v>
      </c>
      <c r="K36" s="526">
        <f>SUM('Ф.7(ЗФ).1:Ф.7(ЗФ).50'!K36)</f>
        <v>0</v>
      </c>
      <c r="L36" s="526">
        <f>SUM('Ф.7(ЗФ).1:Ф.7(ЗФ).50'!L36)</f>
        <v>0</v>
      </c>
      <c r="M36" s="526">
        <f>SUM('Ф.7(ЗФ).1:Ф.7(ЗФ).50'!M36)</f>
        <v>0</v>
      </c>
      <c r="N36" s="260"/>
    </row>
    <row r="37" spans="1:14" s="251" customFormat="1" ht="12.75" thickTop="1" thickBot="1" x14ac:dyDescent="0.25">
      <c r="A37" s="473" t="s">
        <v>1708</v>
      </c>
      <c r="B37" s="459">
        <v>2230</v>
      </c>
      <c r="C37" s="459">
        <v>120</v>
      </c>
      <c r="D37" s="526">
        <f>SUM('Ф.7(ЗФ).1:Ф.7(ЗФ).50'!D37)</f>
        <v>0</v>
      </c>
      <c r="E37" s="526">
        <f>SUM('Ф.7(ЗФ).1:Ф.7(ЗФ).50'!E37)</f>
        <v>0</v>
      </c>
      <c r="F37" s="526">
        <f>SUM('Ф.7(ЗФ).1:Ф.7(ЗФ).50'!F37)</f>
        <v>0</v>
      </c>
      <c r="G37" s="526">
        <f>SUM('Ф.7(ЗФ).1:Ф.7(ЗФ).50'!G37)</f>
        <v>0</v>
      </c>
      <c r="H37" s="526">
        <f>SUM('Ф.7(ЗФ).1:Ф.7(ЗФ).50'!H37)</f>
        <v>0</v>
      </c>
      <c r="I37" s="526">
        <f>SUM('Ф.7(ЗФ).1:Ф.7(ЗФ).50'!I37)</f>
        <v>0</v>
      </c>
      <c r="J37" s="526">
        <f>SUM('Ф.7(ЗФ).1:Ф.7(ЗФ).50'!J37)</f>
        <v>0</v>
      </c>
      <c r="K37" s="526">
        <f>SUM('Ф.7(ЗФ).1:Ф.7(ЗФ).50'!K37)</f>
        <v>0</v>
      </c>
      <c r="L37" s="526">
        <f>SUM('Ф.7(ЗФ).1:Ф.7(ЗФ).50'!L37)</f>
        <v>0</v>
      </c>
      <c r="M37" s="526">
        <f>SUM('Ф.7(ЗФ).1:Ф.7(ЗФ).50'!M37)</f>
        <v>0</v>
      </c>
      <c r="N37" s="260"/>
    </row>
    <row r="38" spans="1:14" s="251" customFormat="1" ht="12.75" thickTop="1" thickBot="1" x14ac:dyDescent="0.25">
      <c r="A38" s="458" t="s">
        <v>1709</v>
      </c>
      <c r="B38" s="459">
        <v>2240</v>
      </c>
      <c r="C38" s="459">
        <v>130</v>
      </c>
      <c r="D38" s="526">
        <f>SUM('Ф.7(ЗФ).1:Ф.7(ЗФ).50'!D38)</f>
        <v>0</v>
      </c>
      <c r="E38" s="526">
        <f>SUM('Ф.7(ЗФ).1:Ф.7(ЗФ).50'!E38)</f>
        <v>0</v>
      </c>
      <c r="F38" s="526">
        <f>SUM('Ф.7(ЗФ).1:Ф.7(ЗФ).50'!F38)</f>
        <v>0</v>
      </c>
      <c r="G38" s="526">
        <f>SUM('Ф.7(ЗФ).1:Ф.7(ЗФ).50'!G38)</f>
        <v>0</v>
      </c>
      <c r="H38" s="526">
        <f>SUM('Ф.7(ЗФ).1:Ф.7(ЗФ).50'!H38)</f>
        <v>1762.79</v>
      </c>
      <c r="I38" s="526">
        <f>SUM('Ф.7(ЗФ).1:Ф.7(ЗФ).50'!I38)</f>
        <v>0</v>
      </c>
      <c r="J38" s="526">
        <f>SUM('Ф.7(ЗФ).1:Ф.7(ЗФ).50'!J38)</f>
        <v>0</v>
      </c>
      <c r="K38" s="526">
        <f>SUM('Ф.7(ЗФ).1:Ф.7(ЗФ).50'!K38)</f>
        <v>0</v>
      </c>
      <c r="L38" s="526">
        <f>SUM('Ф.7(ЗФ).1:Ф.7(ЗФ).50'!L38)</f>
        <v>0</v>
      </c>
      <c r="M38" s="526">
        <f>SUM('Ф.7(ЗФ).1:Ф.7(ЗФ).50'!M38)</f>
        <v>0</v>
      </c>
      <c r="N38" s="260"/>
    </row>
    <row r="39" spans="1:14" s="251" customFormat="1" ht="12.75" customHeight="1" thickTop="1" thickBot="1" x14ac:dyDescent="0.25">
      <c r="A39" s="458" t="s">
        <v>4336</v>
      </c>
      <c r="B39" s="459">
        <v>2250</v>
      </c>
      <c r="C39" s="459">
        <v>140</v>
      </c>
      <c r="D39" s="526">
        <f>SUM('Ф.7(ЗФ).1:Ф.7(ЗФ).50'!D39)</f>
        <v>0</v>
      </c>
      <c r="E39" s="526">
        <f>SUM('Ф.7(ЗФ).1:Ф.7(ЗФ).50'!E39)</f>
        <v>0</v>
      </c>
      <c r="F39" s="526">
        <f>SUM('Ф.7(ЗФ).1:Ф.7(ЗФ).50'!F39)</f>
        <v>0</v>
      </c>
      <c r="G39" s="526">
        <f>SUM('Ф.7(ЗФ).1:Ф.7(ЗФ).50'!G39)</f>
        <v>0</v>
      </c>
      <c r="H39" s="526">
        <f>SUM('Ф.7(ЗФ).1:Ф.7(ЗФ).50'!H39)</f>
        <v>260.89</v>
      </c>
      <c r="I39" s="526">
        <f>SUM('Ф.7(ЗФ).1:Ф.7(ЗФ).50'!I39)</f>
        <v>0</v>
      </c>
      <c r="J39" s="526">
        <f>SUM('Ф.7(ЗФ).1:Ф.7(ЗФ).50'!J39)</f>
        <v>0</v>
      </c>
      <c r="K39" s="526">
        <f>SUM('Ф.7(ЗФ).1:Ф.7(ЗФ).50'!K39)</f>
        <v>0</v>
      </c>
      <c r="L39" s="526">
        <f>SUM('Ф.7(ЗФ).1:Ф.7(ЗФ).50'!L39)</f>
        <v>0</v>
      </c>
      <c r="M39" s="526">
        <f>SUM('Ф.7(ЗФ).1:Ф.7(ЗФ).50'!M39)</f>
        <v>0</v>
      </c>
      <c r="N39" s="261"/>
    </row>
    <row r="40" spans="1:14" s="251" customFormat="1" ht="12.75" thickTop="1" thickBot="1" x14ac:dyDescent="0.25">
      <c r="A40" s="474" t="s">
        <v>1710</v>
      </c>
      <c r="B40" s="459">
        <v>2260</v>
      </c>
      <c r="C40" s="459">
        <v>150</v>
      </c>
      <c r="D40" s="526">
        <f>SUM('Ф.7(ЗФ).1:Ф.7(ЗФ).50'!D40)</f>
        <v>0</v>
      </c>
      <c r="E40" s="526">
        <f>SUM('Ф.7(ЗФ).1:Ф.7(ЗФ).50'!E40)</f>
        <v>0</v>
      </c>
      <c r="F40" s="526">
        <f>SUM('Ф.7(ЗФ).1:Ф.7(ЗФ).50'!F40)</f>
        <v>0</v>
      </c>
      <c r="G40" s="526">
        <f>SUM('Ф.7(ЗФ).1:Ф.7(ЗФ).50'!G40)</f>
        <v>0</v>
      </c>
      <c r="H40" s="526">
        <f>SUM('Ф.7(ЗФ).1:Ф.7(ЗФ).50'!H40)</f>
        <v>0</v>
      </c>
      <c r="I40" s="526">
        <f>SUM('Ф.7(ЗФ).1:Ф.7(ЗФ).50'!I40)</f>
        <v>0</v>
      </c>
      <c r="J40" s="526">
        <f>SUM('Ф.7(ЗФ).1:Ф.7(ЗФ).50'!J40)</f>
        <v>0</v>
      </c>
      <c r="K40" s="526">
        <f>SUM('Ф.7(ЗФ).1:Ф.7(ЗФ).50'!K40)</f>
        <v>0</v>
      </c>
      <c r="L40" s="526">
        <f>SUM('Ф.7(ЗФ).1:Ф.7(ЗФ).50'!L40)</f>
        <v>0</v>
      </c>
      <c r="M40" s="526">
        <f>SUM('Ф.7(ЗФ).1:Ф.7(ЗФ).50'!M40)</f>
        <v>0</v>
      </c>
    </row>
    <row r="41" spans="1:14" s="251" customFormat="1" ht="12.75" thickTop="1" thickBot="1" x14ac:dyDescent="0.25">
      <c r="A41" s="470" t="s">
        <v>1740</v>
      </c>
      <c r="B41" s="459">
        <v>2270</v>
      </c>
      <c r="C41" s="459">
        <v>160</v>
      </c>
      <c r="D41" s="526">
        <f>SUM('Ф.7(ЗФ).1:Ф.7(ЗФ).50'!D41)</f>
        <v>0</v>
      </c>
      <c r="E41" s="526">
        <f>SUM('Ф.7(ЗФ).1:Ф.7(ЗФ).50'!E41)</f>
        <v>0</v>
      </c>
      <c r="F41" s="526">
        <f>SUM('Ф.7(ЗФ).1:Ф.7(ЗФ).50'!F41)</f>
        <v>0</v>
      </c>
      <c r="G41" s="526">
        <f>SUM('Ф.7(ЗФ).1:Ф.7(ЗФ).50'!G41)</f>
        <v>0</v>
      </c>
      <c r="H41" s="526">
        <f>SUM('Ф.7(ЗФ).1:Ф.7(ЗФ).50'!H41)</f>
        <v>0</v>
      </c>
      <c r="I41" s="526">
        <f>SUM('Ф.7(ЗФ).1:Ф.7(ЗФ).50'!I41)</f>
        <v>0</v>
      </c>
      <c r="J41" s="526">
        <f>SUM('Ф.7(ЗФ).1:Ф.7(ЗФ).50'!J41)</f>
        <v>0</v>
      </c>
      <c r="K41" s="526">
        <f>SUM('Ф.7(ЗФ).1:Ф.7(ЗФ).50'!K41)</f>
        <v>0</v>
      </c>
      <c r="L41" s="526">
        <f>SUM('Ф.7(ЗФ).1:Ф.7(ЗФ).50'!L41)</f>
        <v>0</v>
      </c>
      <c r="M41" s="526">
        <f>SUM('Ф.7(ЗФ).1:Ф.7(ЗФ).50'!M41)</f>
        <v>0</v>
      </c>
    </row>
    <row r="42" spans="1:14" s="251" customFormat="1" ht="12.75" thickTop="1" thickBot="1" x14ac:dyDescent="0.25">
      <c r="A42" s="464" t="s">
        <v>4338</v>
      </c>
      <c r="B42" s="465">
        <v>2271</v>
      </c>
      <c r="C42" s="465">
        <v>170</v>
      </c>
      <c r="D42" s="526">
        <f>SUM('Ф.7(ЗФ).1:Ф.7(ЗФ).50'!D42)</f>
        <v>0</v>
      </c>
      <c r="E42" s="526">
        <f>SUM('Ф.7(ЗФ).1:Ф.7(ЗФ).50'!E42)</f>
        <v>0</v>
      </c>
      <c r="F42" s="526">
        <f>SUM('Ф.7(ЗФ).1:Ф.7(ЗФ).50'!F42)</f>
        <v>0</v>
      </c>
      <c r="G42" s="526">
        <f>SUM('Ф.7(ЗФ).1:Ф.7(ЗФ).50'!G42)</f>
        <v>0</v>
      </c>
      <c r="H42" s="526">
        <f>SUM('Ф.7(ЗФ).1:Ф.7(ЗФ).50'!H42)</f>
        <v>0</v>
      </c>
      <c r="I42" s="526">
        <f>SUM('Ф.7(ЗФ).1:Ф.7(ЗФ).50'!I42)</f>
        <v>0</v>
      </c>
      <c r="J42" s="526">
        <f>SUM('Ф.7(ЗФ).1:Ф.7(ЗФ).50'!J42)</f>
        <v>0</v>
      </c>
      <c r="K42" s="526">
        <f>SUM('Ф.7(ЗФ).1:Ф.7(ЗФ).50'!K42)</f>
        <v>0</v>
      </c>
      <c r="L42" s="526">
        <f>SUM('Ф.7(ЗФ).1:Ф.7(ЗФ).50'!L42)</f>
        <v>0</v>
      </c>
      <c r="M42" s="526">
        <f>SUM('Ф.7(ЗФ).1:Ф.7(ЗФ).50'!M42)</f>
        <v>0</v>
      </c>
    </row>
    <row r="43" spans="1:14" s="251" customFormat="1" ht="12.75" thickTop="1" thickBot="1" x14ac:dyDescent="0.25">
      <c r="A43" s="464" t="s">
        <v>1711</v>
      </c>
      <c r="B43" s="465">
        <v>2272</v>
      </c>
      <c r="C43" s="465">
        <v>180</v>
      </c>
      <c r="D43" s="526">
        <f>SUM('Ф.7(ЗФ).1:Ф.7(ЗФ).50'!D43)</f>
        <v>0</v>
      </c>
      <c r="E43" s="526">
        <f>SUM('Ф.7(ЗФ).1:Ф.7(ЗФ).50'!E43)</f>
        <v>0</v>
      </c>
      <c r="F43" s="526">
        <f>SUM('Ф.7(ЗФ).1:Ф.7(ЗФ).50'!F43)</f>
        <v>0</v>
      </c>
      <c r="G43" s="526">
        <f>SUM('Ф.7(ЗФ).1:Ф.7(ЗФ).50'!G43)</f>
        <v>0</v>
      </c>
      <c r="H43" s="526">
        <f>SUM('Ф.7(ЗФ).1:Ф.7(ЗФ).50'!H43)</f>
        <v>0</v>
      </c>
      <c r="I43" s="526">
        <f>SUM('Ф.7(ЗФ).1:Ф.7(ЗФ).50'!I43)</f>
        <v>0</v>
      </c>
      <c r="J43" s="526">
        <f>SUM('Ф.7(ЗФ).1:Ф.7(ЗФ).50'!J43)</f>
        <v>0</v>
      </c>
      <c r="K43" s="526">
        <f>SUM('Ф.7(ЗФ).1:Ф.7(ЗФ).50'!K43)</f>
        <v>0</v>
      </c>
      <c r="L43" s="526">
        <f>SUM('Ф.7(ЗФ).1:Ф.7(ЗФ).50'!L43)</f>
        <v>0</v>
      </c>
      <c r="M43" s="526">
        <f>SUM('Ф.7(ЗФ).1:Ф.7(ЗФ).50'!M43)</f>
        <v>0</v>
      </c>
    </row>
    <row r="44" spans="1:14" s="251" customFormat="1" ht="12.75" thickTop="1" thickBot="1" x14ac:dyDescent="0.25">
      <c r="A44" s="464" t="s">
        <v>4339</v>
      </c>
      <c r="B44" s="465">
        <v>2273</v>
      </c>
      <c r="C44" s="465">
        <v>190</v>
      </c>
      <c r="D44" s="526">
        <f>SUM('Ф.7(ЗФ).1:Ф.7(ЗФ).50'!D44)</f>
        <v>0</v>
      </c>
      <c r="E44" s="526">
        <f>SUM('Ф.7(ЗФ).1:Ф.7(ЗФ).50'!E44)</f>
        <v>0</v>
      </c>
      <c r="F44" s="526">
        <f>SUM('Ф.7(ЗФ).1:Ф.7(ЗФ).50'!F44)</f>
        <v>0</v>
      </c>
      <c r="G44" s="526">
        <f>SUM('Ф.7(ЗФ).1:Ф.7(ЗФ).50'!G44)</f>
        <v>0</v>
      </c>
      <c r="H44" s="526">
        <f>SUM('Ф.7(ЗФ).1:Ф.7(ЗФ).50'!H44)</f>
        <v>0</v>
      </c>
      <c r="I44" s="526">
        <f>SUM('Ф.7(ЗФ).1:Ф.7(ЗФ).50'!I44)</f>
        <v>0</v>
      </c>
      <c r="J44" s="526">
        <f>SUM('Ф.7(ЗФ).1:Ф.7(ЗФ).50'!J44)</f>
        <v>0</v>
      </c>
      <c r="K44" s="526">
        <f>SUM('Ф.7(ЗФ).1:Ф.7(ЗФ).50'!K44)</f>
        <v>0</v>
      </c>
      <c r="L44" s="526">
        <f>SUM('Ф.7(ЗФ).1:Ф.7(ЗФ).50'!L44)</f>
        <v>0</v>
      </c>
      <c r="M44" s="526">
        <f>SUM('Ф.7(ЗФ).1:Ф.7(ЗФ).50'!M44)</f>
        <v>0</v>
      </c>
    </row>
    <row r="45" spans="1:14" s="251" customFormat="1" ht="12.75" thickTop="1" thickBot="1" x14ac:dyDescent="0.25">
      <c r="A45" s="464" t="s">
        <v>4340</v>
      </c>
      <c r="B45" s="465">
        <v>2274</v>
      </c>
      <c r="C45" s="465">
        <v>200</v>
      </c>
      <c r="D45" s="526">
        <f>SUM('Ф.7(ЗФ).1:Ф.7(ЗФ).50'!D45)</f>
        <v>0</v>
      </c>
      <c r="E45" s="526">
        <f>SUM('Ф.7(ЗФ).1:Ф.7(ЗФ).50'!E45)</f>
        <v>0</v>
      </c>
      <c r="F45" s="526">
        <f>SUM('Ф.7(ЗФ).1:Ф.7(ЗФ).50'!F45)</f>
        <v>0</v>
      </c>
      <c r="G45" s="526">
        <f>SUM('Ф.7(ЗФ).1:Ф.7(ЗФ).50'!G45)</f>
        <v>0</v>
      </c>
      <c r="H45" s="526">
        <f>SUM('Ф.7(ЗФ).1:Ф.7(ЗФ).50'!H45)</f>
        <v>0</v>
      </c>
      <c r="I45" s="526">
        <f>SUM('Ф.7(ЗФ).1:Ф.7(ЗФ).50'!I45)</f>
        <v>0</v>
      </c>
      <c r="J45" s="526">
        <f>SUM('Ф.7(ЗФ).1:Ф.7(ЗФ).50'!J45)</f>
        <v>0</v>
      </c>
      <c r="K45" s="526">
        <f>SUM('Ф.7(ЗФ).1:Ф.7(ЗФ).50'!K45)</f>
        <v>0</v>
      </c>
      <c r="L45" s="526">
        <f>SUM('Ф.7(ЗФ).1:Ф.7(ЗФ).50'!L45)</f>
        <v>0</v>
      </c>
      <c r="M45" s="526">
        <f>SUM('Ф.7(ЗФ).1:Ф.7(ЗФ).50'!M45)</f>
        <v>0</v>
      </c>
    </row>
    <row r="46" spans="1:14" s="251" customFormat="1" ht="12.75" thickTop="1" thickBot="1" x14ac:dyDescent="0.25">
      <c r="A46" s="464" t="s">
        <v>4341</v>
      </c>
      <c r="B46" s="465">
        <v>2275</v>
      </c>
      <c r="C46" s="465">
        <v>210</v>
      </c>
      <c r="D46" s="526">
        <f>SUM('Ф.7(ЗФ).1:Ф.7(ЗФ).50'!D46)</f>
        <v>0</v>
      </c>
      <c r="E46" s="526">
        <f>SUM('Ф.7(ЗФ).1:Ф.7(ЗФ).50'!E46)</f>
        <v>0</v>
      </c>
      <c r="F46" s="526">
        <f>SUM('Ф.7(ЗФ).1:Ф.7(ЗФ).50'!F46)</f>
        <v>0</v>
      </c>
      <c r="G46" s="526">
        <f>SUM('Ф.7(ЗФ).1:Ф.7(ЗФ).50'!G46)</f>
        <v>0</v>
      </c>
      <c r="H46" s="526">
        <f>SUM('Ф.7(ЗФ).1:Ф.7(ЗФ).50'!H46)</f>
        <v>0</v>
      </c>
      <c r="I46" s="526">
        <f>SUM('Ф.7(ЗФ).1:Ф.7(ЗФ).50'!I46)</f>
        <v>0</v>
      </c>
      <c r="J46" s="526">
        <f>SUM('Ф.7(ЗФ).1:Ф.7(ЗФ).50'!J46)</f>
        <v>0</v>
      </c>
      <c r="K46" s="526">
        <f>SUM('Ф.7(ЗФ).1:Ф.7(ЗФ).50'!K46)</f>
        <v>0</v>
      </c>
      <c r="L46" s="526">
        <f>SUM('Ф.7(ЗФ).1:Ф.7(ЗФ).50'!L46)</f>
        <v>0</v>
      </c>
      <c r="M46" s="526">
        <f>SUM('Ф.7(ЗФ).1:Ф.7(ЗФ).50'!M46)</f>
        <v>0</v>
      </c>
    </row>
    <row r="47" spans="1:14" s="251" customFormat="1" ht="13.5" customHeight="1" thickTop="1" thickBot="1" x14ac:dyDescent="0.25">
      <c r="A47" s="474" t="s">
        <v>1712</v>
      </c>
      <c r="B47" s="459">
        <v>2280</v>
      </c>
      <c r="C47" s="459">
        <v>220</v>
      </c>
      <c r="D47" s="526">
        <f>SUM('Ф.7(ЗФ).1:Ф.7(ЗФ).50'!D47)</f>
        <v>0</v>
      </c>
      <c r="E47" s="526">
        <f>SUM('Ф.7(ЗФ).1:Ф.7(ЗФ).50'!E47)</f>
        <v>0</v>
      </c>
      <c r="F47" s="526">
        <f>SUM('Ф.7(ЗФ).1:Ф.7(ЗФ).50'!F47)</f>
        <v>0</v>
      </c>
      <c r="G47" s="526">
        <f>SUM('Ф.7(ЗФ).1:Ф.7(ЗФ).50'!G47)</f>
        <v>0</v>
      </c>
      <c r="H47" s="526">
        <f>SUM('Ф.7(ЗФ).1:Ф.7(ЗФ).50'!H47)</f>
        <v>4000</v>
      </c>
      <c r="I47" s="526">
        <f>SUM('Ф.7(ЗФ).1:Ф.7(ЗФ).50'!I47)</f>
        <v>0</v>
      </c>
      <c r="J47" s="526">
        <f>SUM('Ф.7(ЗФ).1:Ф.7(ЗФ).50'!J47)</f>
        <v>0</v>
      </c>
      <c r="K47" s="526">
        <f>SUM('Ф.7(ЗФ).1:Ф.7(ЗФ).50'!K47)</f>
        <v>0</v>
      </c>
      <c r="L47" s="526">
        <f>SUM('Ф.7(ЗФ).1:Ф.7(ЗФ).50'!L47)</f>
        <v>0</v>
      </c>
      <c r="M47" s="526">
        <f>SUM('Ф.7(ЗФ).1:Ф.7(ЗФ).50'!M47)</f>
        <v>0</v>
      </c>
    </row>
    <row r="48" spans="1:14" s="251" customFormat="1" ht="13.5" customHeight="1" thickTop="1" thickBot="1" x14ac:dyDescent="0.25">
      <c r="A48" s="475" t="s">
        <v>1713</v>
      </c>
      <c r="B48" s="465">
        <v>2281</v>
      </c>
      <c r="C48" s="465">
        <v>230</v>
      </c>
      <c r="D48" s="526">
        <f>SUM('Ф.7(ЗФ).1:Ф.7(ЗФ).50'!D48)</f>
        <v>0</v>
      </c>
      <c r="E48" s="526">
        <f>SUM('Ф.7(ЗФ).1:Ф.7(ЗФ).50'!E48)</f>
        <v>0</v>
      </c>
      <c r="F48" s="526">
        <f>SUM('Ф.7(ЗФ).1:Ф.7(ЗФ).50'!F48)</f>
        <v>0</v>
      </c>
      <c r="G48" s="526">
        <f>SUM('Ф.7(ЗФ).1:Ф.7(ЗФ).50'!G48)</f>
        <v>0</v>
      </c>
      <c r="H48" s="526">
        <f>SUM('Ф.7(ЗФ).1:Ф.7(ЗФ).50'!H48)</f>
        <v>0</v>
      </c>
      <c r="I48" s="526">
        <f>SUM('Ф.7(ЗФ).1:Ф.7(ЗФ).50'!I48)</f>
        <v>0</v>
      </c>
      <c r="J48" s="526">
        <f>SUM('Ф.7(ЗФ).1:Ф.7(ЗФ).50'!J48)</f>
        <v>0</v>
      </c>
      <c r="K48" s="526">
        <f>SUM('Ф.7(ЗФ).1:Ф.7(ЗФ).50'!K48)</f>
        <v>0</v>
      </c>
      <c r="L48" s="526">
        <f>SUM('Ф.7(ЗФ).1:Ф.7(ЗФ).50'!L48)</f>
        <v>0</v>
      </c>
      <c r="M48" s="526">
        <f>SUM('Ф.7(ЗФ).1:Ф.7(ЗФ).50'!M48)</f>
        <v>0</v>
      </c>
    </row>
    <row r="49" spans="1:14" s="251" customFormat="1" ht="13.5" customHeight="1" thickTop="1" thickBot="1" x14ac:dyDescent="0.25">
      <c r="A49" s="475" t="s">
        <v>1714</v>
      </c>
      <c r="B49" s="465">
        <v>2282</v>
      </c>
      <c r="C49" s="465">
        <v>240</v>
      </c>
      <c r="D49" s="526">
        <f>SUM('Ф.7(ЗФ).1:Ф.7(ЗФ).50'!D49)</f>
        <v>0</v>
      </c>
      <c r="E49" s="526">
        <f>SUM('Ф.7(ЗФ).1:Ф.7(ЗФ).50'!E49)</f>
        <v>0</v>
      </c>
      <c r="F49" s="526">
        <f>SUM('Ф.7(ЗФ).1:Ф.7(ЗФ).50'!F49)</f>
        <v>0</v>
      </c>
      <c r="G49" s="526">
        <f>SUM('Ф.7(ЗФ).1:Ф.7(ЗФ).50'!G49)</f>
        <v>0</v>
      </c>
      <c r="H49" s="526">
        <f>SUM('Ф.7(ЗФ).1:Ф.7(ЗФ).50'!H49)</f>
        <v>4000</v>
      </c>
      <c r="I49" s="526">
        <f>SUM('Ф.7(ЗФ).1:Ф.7(ЗФ).50'!I49)</f>
        <v>0</v>
      </c>
      <c r="J49" s="526">
        <f>SUM('Ф.7(ЗФ).1:Ф.7(ЗФ).50'!J49)</f>
        <v>0</v>
      </c>
      <c r="K49" s="526">
        <f>SUM('Ф.7(ЗФ).1:Ф.7(ЗФ).50'!K49)</f>
        <v>0</v>
      </c>
      <c r="L49" s="526">
        <f>SUM('Ф.7(ЗФ).1:Ф.7(ЗФ).50'!L49)</f>
        <v>0</v>
      </c>
      <c r="M49" s="526">
        <f>SUM('Ф.7(ЗФ).1:Ф.7(ЗФ).50'!M49)</f>
        <v>0</v>
      </c>
    </row>
    <row r="50" spans="1:14" s="251" customFormat="1" ht="12.75" thickTop="1" thickBot="1" x14ac:dyDescent="0.25">
      <c r="A50" s="457" t="s">
        <v>1741</v>
      </c>
      <c r="B50" s="453">
        <v>2400</v>
      </c>
      <c r="C50" s="453">
        <v>250</v>
      </c>
      <c r="D50" s="526">
        <f>SUM('Ф.7(ЗФ).1:Ф.7(ЗФ).50'!D50)</f>
        <v>0</v>
      </c>
      <c r="E50" s="526">
        <f>SUM('Ф.7(ЗФ).1:Ф.7(ЗФ).50'!E50)</f>
        <v>0</v>
      </c>
      <c r="F50" s="526">
        <f>SUM('Ф.7(ЗФ).1:Ф.7(ЗФ).50'!F50)</f>
        <v>0</v>
      </c>
      <c r="G50" s="526">
        <f>SUM('Ф.7(ЗФ).1:Ф.7(ЗФ).50'!G50)</f>
        <v>0</v>
      </c>
      <c r="H50" s="526">
        <f>SUM('Ф.7(ЗФ).1:Ф.7(ЗФ).50'!H50)</f>
        <v>0</v>
      </c>
      <c r="I50" s="526">
        <f>SUM('Ф.7(ЗФ).1:Ф.7(ЗФ).50'!I50)</f>
        <v>0</v>
      </c>
      <c r="J50" s="526">
        <f>SUM('Ф.7(ЗФ).1:Ф.7(ЗФ).50'!J50)</f>
        <v>0</v>
      </c>
      <c r="K50" s="526">
        <f>SUM('Ф.7(ЗФ).1:Ф.7(ЗФ).50'!K50)</f>
        <v>0</v>
      </c>
      <c r="L50" s="526">
        <f>SUM('Ф.7(ЗФ).1:Ф.7(ЗФ).50'!L50)</f>
        <v>0</v>
      </c>
      <c r="M50" s="526">
        <f>SUM('Ф.7(ЗФ).1:Ф.7(ЗФ).50'!M50)</f>
        <v>0</v>
      </c>
    </row>
    <row r="51" spans="1:14" s="251" customFormat="1" ht="12.75" thickTop="1" thickBot="1" x14ac:dyDescent="0.25">
      <c r="A51" s="458" t="s">
        <v>1716</v>
      </c>
      <c r="B51" s="459">
        <v>2410</v>
      </c>
      <c r="C51" s="459">
        <v>260</v>
      </c>
      <c r="D51" s="526">
        <f>SUM('Ф.7(ЗФ).1:Ф.7(ЗФ).50'!D51)</f>
        <v>0</v>
      </c>
      <c r="E51" s="526">
        <f>SUM('Ф.7(ЗФ).1:Ф.7(ЗФ).50'!E51)</f>
        <v>0</v>
      </c>
      <c r="F51" s="526">
        <f>SUM('Ф.7(ЗФ).1:Ф.7(ЗФ).50'!F51)</f>
        <v>0</v>
      </c>
      <c r="G51" s="526">
        <f>SUM('Ф.7(ЗФ).1:Ф.7(ЗФ).50'!G51)</f>
        <v>0</v>
      </c>
      <c r="H51" s="526">
        <f>SUM('Ф.7(ЗФ).1:Ф.7(ЗФ).50'!H51)</f>
        <v>0</v>
      </c>
      <c r="I51" s="526">
        <f>SUM('Ф.7(ЗФ).1:Ф.7(ЗФ).50'!I51)</f>
        <v>0</v>
      </c>
      <c r="J51" s="526">
        <f>SUM('Ф.7(ЗФ).1:Ф.7(ЗФ).50'!J51)</f>
        <v>0</v>
      </c>
      <c r="K51" s="526">
        <f>SUM('Ф.7(ЗФ).1:Ф.7(ЗФ).50'!K51)</f>
        <v>0</v>
      </c>
      <c r="L51" s="526">
        <f>SUM('Ф.7(ЗФ).1:Ф.7(ЗФ).50'!L51)</f>
        <v>0</v>
      </c>
      <c r="M51" s="526">
        <f>SUM('Ф.7(ЗФ).1:Ф.7(ЗФ).50'!M51)</f>
        <v>0</v>
      </c>
    </row>
    <row r="52" spans="1:14" s="251" customFormat="1" ht="12.75" thickTop="1" thickBot="1" x14ac:dyDescent="0.25">
      <c r="A52" s="458" t="s">
        <v>1717</v>
      </c>
      <c r="B52" s="459">
        <v>2420</v>
      </c>
      <c r="C52" s="459">
        <v>270</v>
      </c>
      <c r="D52" s="526">
        <f>SUM('Ф.7(ЗФ).1:Ф.7(ЗФ).50'!D52)</f>
        <v>0</v>
      </c>
      <c r="E52" s="526">
        <f>SUM('Ф.7(ЗФ).1:Ф.7(ЗФ).50'!E52)</f>
        <v>0</v>
      </c>
      <c r="F52" s="526">
        <f>SUM('Ф.7(ЗФ).1:Ф.7(ЗФ).50'!F52)</f>
        <v>0</v>
      </c>
      <c r="G52" s="526">
        <f>SUM('Ф.7(ЗФ).1:Ф.7(ЗФ).50'!G52)</f>
        <v>0</v>
      </c>
      <c r="H52" s="526">
        <f>SUM('Ф.7(ЗФ).1:Ф.7(ЗФ).50'!H52)</f>
        <v>0</v>
      </c>
      <c r="I52" s="526">
        <f>SUM('Ф.7(ЗФ).1:Ф.7(ЗФ).50'!I52)</f>
        <v>0</v>
      </c>
      <c r="J52" s="526">
        <f>SUM('Ф.7(ЗФ).1:Ф.7(ЗФ).50'!J52)</f>
        <v>0</v>
      </c>
      <c r="K52" s="526">
        <f>SUM('Ф.7(ЗФ).1:Ф.7(ЗФ).50'!K52)</f>
        <v>0</v>
      </c>
      <c r="L52" s="526">
        <f>SUM('Ф.7(ЗФ).1:Ф.7(ЗФ).50'!L52)</f>
        <v>0</v>
      </c>
      <c r="M52" s="526">
        <f>SUM('Ф.7(ЗФ).1:Ф.7(ЗФ).50'!M52)</f>
        <v>0</v>
      </c>
    </row>
    <row r="53" spans="1:14" s="251" customFormat="1" ht="12.75" thickTop="1" thickBot="1" x14ac:dyDescent="0.25">
      <c r="A53" s="457" t="s">
        <v>1718</v>
      </c>
      <c r="B53" s="453">
        <v>2600</v>
      </c>
      <c r="C53" s="453">
        <v>280</v>
      </c>
      <c r="D53" s="526">
        <f>SUM('Ф.7(ЗФ).1:Ф.7(ЗФ).50'!D53)</f>
        <v>0</v>
      </c>
      <c r="E53" s="526">
        <f>SUM('Ф.7(ЗФ).1:Ф.7(ЗФ).50'!E53)</f>
        <v>0</v>
      </c>
      <c r="F53" s="526">
        <f>SUM('Ф.7(ЗФ).1:Ф.7(ЗФ).50'!F53)</f>
        <v>0</v>
      </c>
      <c r="G53" s="526">
        <f>SUM('Ф.7(ЗФ).1:Ф.7(ЗФ).50'!G53)</f>
        <v>0</v>
      </c>
      <c r="H53" s="526">
        <f>SUM('Ф.7(ЗФ).1:Ф.7(ЗФ).50'!H53)</f>
        <v>0</v>
      </c>
      <c r="I53" s="526">
        <f>SUM('Ф.7(ЗФ).1:Ф.7(ЗФ).50'!I53)</f>
        <v>0</v>
      </c>
      <c r="J53" s="526">
        <f>SUM('Ф.7(ЗФ).1:Ф.7(ЗФ).50'!J53)</f>
        <v>0</v>
      </c>
      <c r="K53" s="526">
        <f>SUM('Ф.7(ЗФ).1:Ф.7(ЗФ).50'!K53)</f>
        <v>0</v>
      </c>
      <c r="L53" s="526">
        <f>SUM('Ф.7(ЗФ).1:Ф.7(ЗФ).50'!L53)</f>
        <v>0</v>
      </c>
      <c r="M53" s="526">
        <f>SUM('Ф.7(ЗФ).1:Ф.7(ЗФ).50'!M53)</f>
        <v>0</v>
      </c>
    </row>
    <row r="54" spans="1:14" s="251" customFormat="1" ht="12.75" thickTop="1" thickBot="1" x14ac:dyDescent="0.25">
      <c r="A54" s="470" t="s">
        <v>4342</v>
      </c>
      <c r="B54" s="459">
        <v>2610</v>
      </c>
      <c r="C54" s="459">
        <v>290</v>
      </c>
      <c r="D54" s="526">
        <f>SUM('Ф.7(ЗФ).1:Ф.7(ЗФ).50'!D54)</f>
        <v>0</v>
      </c>
      <c r="E54" s="526">
        <f>SUM('Ф.7(ЗФ).1:Ф.7(ЗФ).50'!E54)</f>
        <v>0</v>
      </c>
      <c r="F54" s="526">
        <f>SUM('Ф.7(ЗФ).1:Ф.7(ЗФ).50'!F54)</f>
        <v>0</v>
      </c>
      <c r="G54" s="526">
        <f>SUM('Ф.7(ЗФ).1:Ф.7(ЗФ).50'!G54)</f>
        <v>0</v>
      </c>
      <c r="H54" s="526">
        <f>SUM('Ф.7(ЗФ).1:Ф.7(ЗФ).50'!H54)</f>
        <v>0</v>
      </c>
      <c r="I54" s="526">
        <f>SUM('Ф.7(ЗФ).1:Ф.7(ЗФ).50'!I54)</f>
        <v>0</v>
      </c>
      <c r="J54" s="526">
        <f>SUM('Ф.7(ЗФ).1:Ф.7(ЗФ).50'!J54)</f>
        <v>0</v>
      </c>
      <c r="K54" s="526">
        <f>SUM('Ф.7(ЗФ).1:Ф.7(ЗФ).50'!K54)</f>
        <v>0</v>
      </c>
      <c r="L54" s="526">
        <f>SUM('Ф.7(ЗФ).1:Ф.7(ЗФ).50'!L54)</f>
        <v>0</v>
      </c>
      <c r="M54" s="526">
        <f>SUM('Ф.7(ЗФ).1:Ф.7(ЗФ).50'!M54)</f>
        <v>0</v>
      </c>
    </row>
    <row r="55" spans="1:14" s="251" customFormat="1" ht="12.75" thickTop="1" thickBot="1" x14ac:dyDescent="0.25">
      <c r="A55" s="470" t="s">
        <v>4343</v>
      </c>
      <c r="B55" s="459">
        <v>2620</v>
      </c>
      <c r="C55" s="459">
        <v>300</v>
      </c>
      <c r="D55" s="526">
        <f>SUM('Ф.7(ЗФ).1:Ф.7(ЗФ).50'!D55)</f>
        <v>0</v>
      </c>
      <c r="E55" s="526">
        <f>SUM('Ф.7(ЗФ).1:Ф.7(ЗФ).50'!E55)</f>
        <v>0</v>
      </c>
      <c r="F55" s="526">
        <f>SUM('Ф.7(ЗФ).1:Ф.7(ЗФ).50'!F55)</f>
        <v>0</v>
      </c>
      <c r="G55" s="526">
        <f>SUM('Ф.7(ЗФ).1:Ф.7(ЗФ).50'!G55)</f>
        <v>0</v>
      </c>
      <c r="H55" s="526">
        <f>SUM('Ф.7(ЗФ).1:Ф.7(ЗФ).50'!H55)</f>
        <v>0</v>
      </c>
      <c r="I55" s="526">
        <f>SUM('Ф.7(ЗФ).1:Ф.7(ЗФ).50'!I55)</f>
        <v>0</v>
      </c>
      <c r="J55" s="526">
        <f>SUM('Ф.7(ЗФ).1:Ф.7(ЗФ).50'!J55)</f>
        <v>0</v>
      </c>
      <c r="K55" s="526">
        <f>SUM('Ф.7(ЗФ).1:Ф.7(ЗФ).50'!K55)</f>
        <v>0</v>
      </c>
      <c r="L55" s="526">
        <f>SUM('Ф.7(ЗФ).1:Ф.7(ЗФ).50'!L55)</f>
        <v>0</v>
      </c>
      <c r="M55" s="526">
        <f>SUM('Ф.7(ЗФ).1:Ф.7(ЗФ).50'!M55)</f>
        <v>0</v>
      </c>
    </row>
    <row r="56" spans="1:14" s="251" customFormat="1" ht="12.75" thickTop="1" thickBot="1" x14ac:dyDescent="0.25">
      <c r="A56" s="473" t="s">
        <v>1719</v>
      </c>
      <c r="B56" s="459">
        <v>2630</v>
      </c>
      <c r="C56" s="459">
        <v>310</v>
      </c>
      <c r="D56" s="526">
        <f>SUM('Ф.7(ЗФ).1:Ф.7(ЗФ).50'!D56)</f>
        <v>0</v>
      </c>
      <c r="E56" s="526">
        <f>SUM('Ф.7(ЗФ).1:Ф.7(ЗФ).50'!E56)</f>
        <v>0</v>
      </c>
      <c r="F56" s="526">
        <f>SUM('Ф.7(ЗФ).1:Ф.7(ЗФ).50'!F56)</f>
        <v>0</v>
      </c>
      <c r="G56" s="526">
        <f>SUM('Ф.7(ЗФ).1:Ф.7(ЗФ).50'!G56)</f>
        <v>0</v>
      </c>
      <c r="H56" s="526">
        <f>SUM('Ф.7(ЗФ).1:Ф.7(ЗФ).50'!H56)</f>
        <v>0</v>
      </c>
      <c r="I56" s="526">
        <f>SUM('Ф.7(ЗФ).1:Ф.7(ЗФ).50'!I56)</f>
        <v>0</v>
      </c>
      <c r="J56" s="526">
        <f>SUM('Ф.7(ЗФ).1:Ф.7(ЗФ).50'!J56)</f>
        <v>0</v>
      </c>
      <c r="K56" s="526">
        <f>SUM('Ф.7(ЗФ).1:Ф.7(ЗФ).50'!K56)</f>
        <v>0</v>
      </c>
      <c r="L56" s="526">
        <f>SUM('Ф.7(ЗФ).1:Ф.7(ЗФ).50'!L56)</f>
        <v>0</v>
      </c>
      <c r="M56" s="526">
        <f>SUM('Ф.7(ЗФ).1:Ф.7(ЗФ).50'!M56)</f>
        <v>0</v>
      </c>
    </row>
    <row r="57" spans="1:14" s="251" customFormat="1" ht="12.75" thickTop="1" thickBot="1" x14ac:dyDescent="0.25">
      <c r="A57" s="483" t="s">
        <v>1720</v>
      </c>
      <c r="B57" s="453">
        <v>2700</v>
      </c>
      <c r="C57" s="453">
        <v>320</v>
      </c>
      <c r="D57" s="526">
        <f>SUM('Ф.7(ЗФ).1:Ф.7(ЗФ).50'!D57)</f>
        <v>0</v>
      </c>
      <c r="E57" s="526">
        <f>SUM('Ф.7(ЗФ).1:Ф.7(ЗФ).50'!E57)</f>
        <v>0</v>
      </c>
      <c r="F57" s="526">
        <f>SUM('Ф.7(ЗФ).1:Ф.7(ЗФ).50'!F57)</f>
        <v>0</v>
      </c>
      <c r="G57" s="526">
        <f>SUM('Ф.7(ЗФ).1:Ф.7(ЗФ).50'!G57)</f>
        <v>0</v>
      </c>
      <c r="H57" s="526">
        <f>SUM('Ф.7(ЗФ).1:Ф.7(ЗФ).50'!H57)</f>
        <v>0</v>
      </c>
      <c r="I57" s="526">
        <f>SUM('Ф.7(ЗФ).1:Ф.7(ЗФ).50'!I57)</f>
        <v>0</v>
      </c>
      <c r="J57" s="526">
        <f>SUM('Ф.7(ЗФ).1:Ф.7(ЗФ).50'!J57)</f>
        <v>0</v>
      </c>
      <c r="K57" s="526">
        <f>SUM('Ф.7(ЗФ).1:Ф.7(ЗФ).50'!K57)</f>
        <v>0</v>
      </c>
      <c r="L57" s="526">
        <f>SUM('Ф.7(ЗФ).1:Ф.7(ЗФ).50'!L57)</f>
        <v>0</v>
      </c>
      <c r="M57" s="526">
        <f>SUM('Ф.7(ЗФ).1:Ф.7(ЗФ).50'!M57)</f>
        <v>0</v>
      </c>
    </row>
    <row r="58" spans="1:14" s="251" customFormat="1" ht="12.75" thickTop="1" thickBot="1" x14ac:dyDescent="0.25">
      <c r="A58" s="470" t="s">
        <v>1721</v>
      </c>
      <c r="B58" s="459">
        <v>2710</v>
      </c>
      <c r="C58" s="459">
        <v>330</v>
      </c>
      <c r="D58" s="526">
        <f>SUM('Ф.7(ЗФ).1:Ф.7(ЗФ).50'!D58)</f>
        <v>0</v>
      </c>
      <c r="E58" s="526">
        <f>SUM('Ф.7(ЗФ).1:Ф.7(ЗФ).50'!E58)</f>
        <v>0</v>
      </c>
      <c r="F58" s="526">
        <f>SUM('Ф.7(ЗФ).1:Ф.7(ЗФ).50'!F58)</f>
        <v>0</v>
      </c>
      <c r="G58" s="526">
        <f>SUM('Ф.7(ЗФ).1:Ф.7(ЗФ).50'!G58)</f>
        <v>0</v>
      </c>
      <c r="H58" s="526">
        <f>SUM('Ф.7(ЗФ).1:Ф.7(ЗФ).50'!H58)</f>
        <v>0</v>
      </c>
      <c r="I58" s="526">
        <f>SUM('Ф.7(ЗФ).1:Ф.7(ЗФ).50'!I58)</f>
        <v>0</v>
      </c>
      <c r="J58" s="526">
        <f>SUM('Ф.7(ЗФ).1:Ф.7(ЗФ).50'!J58)</f>
        <v>0</v>
      </c>
      <c r="K58" s="526">
        <f>SUM('Ф.7(ЗФ).1:Ф.7(ЗФ).50'!K58)</f>
        <v>0</v>
      </c>
      <c r="L58" s="526">
        <f>SUM('Ф.7(ЗФ).1:Ф.7(ЗФ).50'!L58)</f>
        <v>0</v>
      </c>
      <c r="M58" s="526">
        <f>SUM('Ф.7(ЗФ).1:Ф.7(ЗФ).50'!M58)</f>
        <v>0</v>
      </c>
    </row>
    <row r="59" spans="1:14" s="251" customFormat="1" ht="12.75" thickTop="1" thickBot="1" x14ac:dyDescent="0.25">
      <c r="A59" s="470" t="s">
        <v>1722</v>
      </c>
      <c r="B59" s="459">
        <v>2720</v>
      </c>
      <c r="C59" s="459">
        <v>340</v>
      </c>
      <c r="D59" s="526">
        <f>SUM('Ф.7(ЗФ).1:Ф.7(ЗФ).50'!D59)</f>
        <v>0</v>
      </c>
      <c r="E59" s="526">
        <f>SUM('Ф.7(ЗФ).1:Ф.7(ЗФ).50'!E59)</f>
        <v>0</v>
      </c>
      <c r="F59" s="526">
        <f>SUM('Ф.7(ЗФ).1:Ф.7(ЗФ).50'!F59)</f>
        <v>0</v>
      </c>
      <c r="G59" s="526">
        <f>SUM('Ф.7(ЗФ).1:Ф.7(ЗФ).50'!G59)</f>
        <v>0</v>
      </c>
      <c r="H59" s="526">
        <f>SUM('Ф.7(ЗФ).1:Ф.7(ЗФ).50'!H59)</f>
        <v>0</v>
      </c>
      <c r="I59" s="526">
        <f>SUM('Ф.7(ЗФ).1:Ф.7(ЗФ).50'!I59)</f>
        <v>0</v>
      </c>
      <c r="J59" s="526">
        <f>SUM('Ф.7(ЗФ).1:Ф.7(ЗФ).50'!J59)</f>
        <v>0</v>
      </c>
      <c r="K59" s="526">
        <f>SUM('Ф.7(ЗФ).1:Ф.7(ЗФ).50'!K59)</f>
        <v>0</v>
      </c>
      <c r="L59" s="526">
        <f>SUM('Ф.7(ЗФ).1:Ф.7(ЗФ).50'!L59)</f>
        <v>0</v>
      </c>
      <c r="M59" s="526">
        <f>SUM('Ф.7(ЗФ).1:Ф.7(ЗФ).50'!M59)</f>
        <v>0</v>
      </c>
    </row>
    <row r="60" spans="1:14" s="251" customFormat="1" ht="12.75" thickTop="1" thickBot="1" x14ac:dyDescent="0.25">
      <c r="A60" s="470" t="s">
        <v>1723</v>
      </c>
      <c r="B60" s="459">
        <v>2730</v>
      </c>
      <c r="C60" s="459">
        <v>350</v>
      </c>
      <c r="D60" s="526">
        <f>SUM('Ф.7(ЗФ).1:Ф.7(ЗФ).50'!D60)</f>
        <v>0</v>
      </c>
      <c r="E60" s="526">
        <f>SUM('Ф.7(ЗФ).1:Ф.7(ЗФ).50'!E60)</f>
        <v>0</v>
      </c>
      <c r="F60" s="526">
        <f>SUM('Ф.7(ЗФ).1:Ф.7(ЗФ).50'!F60)</f>
        <v>0</v>
      </c>
      <c r="G60" s="526">
        <f>SUM('Ф.7(ЗФ).1:Ф.7(ЗФ).50'!G60)</f>
        <v>0</v>
      </c>
      <c r="H60" s="526">
        <f>SUM('Ф.7(ЗФ).1:Ф.7(ЗФ).50'!H60)</f>
        <v>0</v>
      </c>
      <c r="I60" s="526">
        <f>SUM('Ф.7(ЗФ).1:Ф.7(ЗФ).50'!I60)</f>
        <v>0</v>
      </c>
      <c r="J60" s="526">
        <f>SUM('Ф.7(ЗФ).1:Ф.7(ЗФ).50'!J60)</f>
        <v>0</v>
      </c>
      <c r="K60" s="526">
        <f>SUM('Ф.7(ЗФ).1:Ф.7(ЗФ).50'!K60)</f>
        <v>0</v>
      </c>
      <c r="L60" s="526">
        <f>SUM('Ф.7(ЗФ).1:Ф.7(ЗФ).50'!L60)</f>
        <v>0</v>
      </c>
      <c r="M60" s="526">
        <f>SUM('Ф.7(ЗФ).1:Ф.7(ЗФ).50'!M60)</f>
        <v>0</v>
      </c>
      <c r="N60" s="349"/>
    </row>
    <row r="61" spans="1:14" s="251" customFormat="1" ht="12.75" thickTop="1" thickBot="1" x14ac:dyDescent="0.25">
      <c r="A61" s="483" t="s">
        <v>1724</v>
      </c>
      <c r="B61" s="453">
        <v>2800</v>
      </c>
      <c r="C61" s="453">
        <v>360</v>
      </c>
      <c r="D61" s="526">
        <f>SUM('Ф.7(ЗФ).1:Ф.7(ЗФ).50'!D61)</f>
        <v>0</v>
      </c>
      <c r="E61" s="526">
        <f>SUM('Ф.7(ЗФ).1:Ф.7(ЗФ).50'!E61)</f>
        <v>0</v>
      </c>
      <c r="F61" s="526">
        <f>SUM('Ф.7(ЗФ).1:Ф.7(ЗФ).50'!F61)</f>
        <v>0</v>
      </c>
      <c r="G61" s="526">
        <f>SUM('Ф.7(ЗФ).1:Ф.7(ЗФ).50'!G61)</f>
        <v>0</v>
      </c>
      <c r="H61" s="526">
        <f>SUM('Ф.7(ЗФ).1:Ф.7(ЗФ).50'!H61)</f>
        <v>2.09</v>
      </c>
      <c r="I61" s="526">
        <f>SUM('Ф.7(ЗФ).1:Ф.7(ЗФ).50'!I61)</f>
        <v>0</v>
      </c>
      <c r="J61" s="526">
        <f>SUM('Ф.7(ЗФ).1:Ф.7(ЗФ).50'!J61)</f>
        <v>0</v>
      </c>
      <c r="K61" s="526">
        <f>SUM('Ф.7(ЗФ).1:Ф.7(ЗФ).50'!K61)</f>
        <v>0</v>
      </c>
      <c r="L61" s="526">
        <f>SUM('Ф.7(ЗФ).1:Ф.7(ЗФ).50'!L61)</f>
        <v>0</v>
      </c>
      <c r="M61" s="526">
        <f>SUM('Ф.7(ЗФ).1:Ф.7(ЗФ).50'!M61)</f>
        <v>0</v>
      </c>
    </row>
    <row r="62" spans="1:14" s="251" customFormat="1" ht="13.5" thickTop="1" thickBot="1" x14ac:dyDescent="0.25">
      <c r="A62" s="523" t="s">
        <v>4250</v>
      </c>
      <c r="B62" s="524">
        <v>3000</v>
      </c>
      <c r="C62" s="524">
        <v>370</v>
      </c>
      <c r="D62" s="526">
        <f>SUM('Ф.7(ЗФ).1:Ф.7(ЗФ).50'!D62)</f>
        <v>0</v>
      </c>
      <c r="E62" s="526">
        <f>SUM('Ф.7(ЗФ).1:Ф.7(ЗФ).50'!E62)</f>
        <v>0</v>
      </c>
      <c r="F62" s="526">
        <f>SUM('Ф.7(ЗФ).1:Ф.7(ЗФ).50'!F62)</f>
        <v>0</v>
      </c>
      <c r="G62" s="526">
        <f>SUM('Ф.7(ЗФ).1:Ф.7(ЗФ).50'!G62)</f>
        <v>0</v>
      </c>
      <c r="H62" s="526">
        <f>SUM('Ф.7(ЗФ).1:Ф.7(ЗФ).50'!H62)</f>
        <v>0</v>
      </c>
      <c r="I62" s="526">
        <f>SUM('Ф.7(ЗФ).1:Ф.7(ЗФ).50'!I62)</f>
        <v>0</v>
      </c>
      <c r="J62" s="526">
        <f>SUM('Ф.7(ЗФ).1:Ф.7(ЗФ).50'!J62)</f>
        <v>0</v>
      </c>
      <c r="K62" s="526">
        <f>SUM('Ф.7(ЗФ).1:Ф.7(ЗФ).50'!K62)</f>
        <v>0</v>
      </c>
      <c r="L62" s="526">
        <f>SUM('Ф.7(ЗФ).1:Ф.7(ЗФ).50'!L62)</f>
        <v>0</v>
      </c>
      <c r="M62" s="526">
        <f>SUM('Ф.7(ЗФ).1:Ф.7(ЗФ).50'!M62)</f>
        <v>0</v>
      </c>
    </row>
    <row r="63" spans="1:14" s="251" customFormat="1" ht="11.25" customHeight="1" thickTop="1" thickBot="1" x14ac:dyDescent="0.25">
      <c r="A63" s="538" t="s">
        <v>1742</v>
      </c>
      <c r="B63" s="453">
        <v>3100</v>
      </c>
      <c r="C63" s="453">
        <v>380</v>
      </c>
      <c r="D63" s="526">
        <f>SUM('Ф.7(ЗФ).1:Ф.7(ЗФ).50'!D63)</f>
        <v>0</v>
      </c>
      <c r="E63" s="526">
        <f>SUM('Ф.7(ЗФ).1:Ф.7(ЗФ).50'!E63)</f>
        <v>0</v>
      </c>
      <c r="F63" s="526">
        <f>SUM('Ф.7(ЗФ).1:Ф.7(ЗФ).50'!F63)</f>
        <v>0</v>
      </c>
      <c r="G63" s="526">
        <f>SUM('Ф.7(ЗФ).1:Ф.7(ЗФ).50'!G63)</f>
        <v>0</v>
      </c>
      <c r="H63" s="526">
        <f>SUM('Ф.7(ЗФ).1:Ф.7(ЗФ).50'!H63)</f>
        <v>0</v>
      </c>
      <c r="I63" s="526">
        <f>SUM('Ф.7(ЗФ).1:Ф.7(ЗФ).50'!I63)</f>
        <v>0</v>
      </c>
      <c r="J63" s="526">
        <f>SUM('Ф.7(ЗФ).1:Ф.7(ЗФ).50'!J63)</f>
        <v>0</v>
      </c>
      <c r="K63" s="526">
        <f>SUM('Ф.7(ЗФ).1:Ф.7(ЗФ).50'!K63)</f>
        <v>0</v>
      </c>
      <c r="L63" s="526">
        <f>SUM('Ф.7(ЗФ).1:Ф.7(ЗФ).50'!L63)</f>
        <v>0</v>
      </c>
      <c r="M63" s="526">
        <f>SUM('Ф.7(ЗФ).1:Ф.7(ЗФ).50'!M63)</f>
        <v>0</v>
      </c>
    </row>
    <row r="64" spans="1:14" s="251" customFormat="1" ht="12.75" thickTop="1" thickBot="1" x14ac:dyDescent="0.25">
      <c r="A64" s="474" t="s">
        <v>4344</v>
      </c>
      <c r="B64" s="459">
        <v>3110</v>
      </c>
      <c r="C64" s="459">
        <v>390</v>
      </c>
      <c r="D64" s="526">
        <f>SUM('Ф.7(ЗФ).1:Ф.7(ЗФ).50'!D64)</f>
        <v>0</v>
      </c>
      <c r="E64" s="526">
        <f>SUM('Ф.7(ЗФ).1:Ф.7(ЗФ).50'!E64)</f>
        <v>0</v>
      </c>
      <c r="F64" s="526">
        <f>SUM('Ф.7(ЗФ).1:Ф.7(ЗФ).50'!F64)</f>
        <v>0</v>
      </c>
      <c r="G64" s="526">
        <f>SUM('Ф.7(ЗФ).1:Ф.7(ЗФ).50'!G64)</f>
        <v>0</v>
      </c>
      <c r="H64" s="526">
        <f>SUM('Ф.7(ЗФ).1:Ф.7(ЗФ).50'!H64)</f>
        <v>0</v>
      </c>
      <c r="I64" s="526">
        <f>SUM('Ф.7(ЗФ).1:Ф.7(ЗФ).50'!I64)</f>
        <v>0</v>
      </c>
      <c r="J64" s="526">
        <f>SUM('Ф.7(ЗФ).1:Ф.7(ЗФ).50'!J64)</f>
        <v>0</v>
      </c>
      <c r="K64" s="526">
        <f>SUM('Ф.7(ЗФ).1:Ф.7(ЗФ).50'!K64)</f>
        <v>0</v>
      </c>
      <c r="L64" s="526">
        <f>SUM('Ф.7(ЗФ).1:Ф.7(ЗФ).50'!L64)</f>
        <v>0</v>
      </c>
      <c r="M64" s="526">
        <f>SUM('Ф.7(ЗФ).1:Ф.7(ЗФ).50'!M64)</f>
        <v>0</v>
      </c>
    </row>
    <row r="65" spans="1:13" s="251" customFormat="1" ht="12.75" thickTop="1" thickBot="1" x14ac:dyDescent="0.25">
      <c r="A65" s="473" t="s">
        <v>4345</v>
      </c>
      <c r="B65" s="459">
        <v>3120</v>
      </c>
      <c r="C65" s="459">
        <v>400</v>
      </c>
      <c r="D65" s="526">
        <f>SUM('Ф.7(ЗФ).1:Ф.7(ЗФ).50'!D65)</f>
        <v>0</v>
      </c>
      <c r="E65" s="526">
        <f>SUM('Ф.7(ЗФ).1:Ф.7(ЗФ).50'!E65)</f>
        <v>0</v>
      </c>
      <c r="F65" s="526">
        <f>SUM('Ф.7(ЗФ).1:Ф.7(ЗФ).50'!F65)</f>
        <v>0</v>
      </c>
      <c r="G65" s="526">
        <f>SUM('Ф.7(ЗФ).1:Ф.7(ЗФ).50'!G65)</f>
        <v>0</v>
      </c>
      <c r="H65" s="526">
        <f>SUM('Ф.7(ЗФ).1:Ф.7(ЗФ).50'!H65)</f>
        <v>0</v>
      </c>
      <c r="I65" s="526">
        <f>SUM('Ф.7(ЗФ).1:Ф.7(ЗФ).50'!I65)</f>
        <v>0</v>
      </c>
      <c r="J65" s="526">
        <f>SUM('Ф.7(ЗФ).1:Ф.7(ЗФ).50'!J65)</f>
        <v>0</v>
      </c>
      <c r="K65" s="526">
        <f>SUM('Ф.7(ЗФ).1:Ф.7(ЗФ).50'!K65)</f>
        <v>0</v>
      </c>
      <c r="L65" s="526">
        <f>SUM('Ф.7(ЗФ).1:Ф.7(ЗФ).50'!L65)</f>
        <v>0</v>
      </c>
      <c r="M65" s="526">
        <f>SUM('Ф.7(ЗФ).1:Ф.7(ЗФ).50'!M65)</f>
        <v>0</v>
      </c>
    </row>
    <row r="66" spans="1:13" s="251" customFormat="1" ht="12.75" thickTop="1" thickBot="1" x14ac:dyDescent="0.25">
      <c r="A66" s="464" t="s">
        <v>1743</v>
      </c>
      <c r="B66" s="465">
        <v>3121</v>
      </c>
      <c r="C66" s="465">
        <v>410</v>
      </c>
      <c r="D66" s="526">
        <f>SUM('Ф.7(ЗФ).1:Ф.7(ЗФ).50'!D66)</f>
        <v>0</v>
      </c>
      <c r="E66" s="526">
        <f>SUM('Ф.7(ЗФ).1:Ф.7(ЗФ).50'!E66)</f>
        <v>0</v>
      </c>
      <c r="F66" s="526">
        <f>SUM('Ф.7(ЗФ).1:Ф.7(ЗФ).50'!F66)</f>
        <v>0</v>
      </c>
      <c r="G66" s="526">
        <f>SUM('Ф.7(ЗФ).1:Ф.7(ЗФ).50'!G66)</f>
        <v>0</v>
      </c>
      <c r="H66" s="526">
        <f>SUM('Ф.7(ЗФ).1:Ф.7(ЗФ).50'!H66)</f>
        <v>0</v>
      </c>
      <c r="I66" s="526">
        <f>SUM('Ф.7(ЗФ).1:Ф.7(ЗФ).50'!I66)</f>
        <v>0</v>
      </c>
      <c r="J66" s="526">
        <f>SUM('Ф.7(ЗФ).1:Ф.7(ЗФ).50'!J66)</f>
        <v>0</v>
      </c>
      <c r="K66" s="526">
        <f>SUM('Ф.7(ЗФ).1:Ф.7(ЗФ).50'!K66)</f>
        <v>0</v>
      </c>
      <c r="L66" s="526">
        <f>SUM('Ф.7(ЗФ).1:Ф.7(ЗФ).50'!L66)</f>
        <v>0</v>
      </c>
      <c r="M66" s="526">
        <f>SUM('Ф.7(ЗФ).1:Ф.7(ЗФ).50'!M66)</f>
        <v>0</v>
      </c>
    </row>
    <row r="67" spans="1:13" s="251" customFormat="1" ht="12.75" thickTop="1" thickBot="1" x14ac:dyDescent="0.25">
      <c r="A67" s="464" t="s">
        <v>1744</v>
      </c>
      <c r="B67" s="465">
        <v>3122</v>
      </c>
      <c r="C67" s="465">
        <v>420</v>
      </c>
      <c r="D67" s="526">
        <f>SUM('Ф.7(ЗФ).1:Ф.7(ЗФ).50'!D67)</f>
        <v>0</v>
      </c>
      <c r="E67" s="526">
        <f>SUM('Ф.7(ЗФ).1:Ф.7(ЗФ).50'!E67)</f>
        <v>0</v>
      </c>
      <c r="F67" s="526">
        <f>SUM('Ф.7(ЗФ).1:Ф.7(ЗФ).50'!F67)</f>
        <v>0</v>
      </c>
      <c r="G67" s="526">
        <f>SUM('Ф.7(ЗФ).1:Ф.7(ЗФ).50'!G67)</f>
        <v>0</v>
      </c>
      <c r="H67" s="526">
        <f>SUM('Ф.7(ЗФ).1:Ф.7(ЗФ).50'!H67)</f>
        <v>0</v>
      </c>
      <c r="I67" s="526">
        <f>SUM('Ф.7(ЗФ).1:Ф.7(ЗФ).50'!I67)</f>
        <v>0</v>
      </c>
      <c r="J67" s="526">
        <f>SUM('Ф.7(ЗФ).1:Ф.7(ЗФ).50'!J67)</f>
        <v>0</v>
      </c>
      <c r="K67" s="526">
        <f>SUM('Ф.7(ЗФ).1:Ф.7(ЗФ).50'!K67)</f>
        <v>0</v>
      </c>
      <c r="L67" s="526">
        <f>SUM('Ф.7(ЗФ).1:Ф.7(ЗФ).50'!L67)</f>
        <v>0</v>
      </c>
      <c r="M67" s="526">
        <f>SUM('Ф.7(ЗФ).1:Ф.7(ЗФ).50'!M67)</f>
        <v>0</v>
      </c>
    </row>
    <row r="68" spans="1:13" s="251" customFormat="1" ht="12.75" thickTop="1" thickBot="1" x14ac:dyDescent="0.25">
      <c r="A68" s="473" t="s">
        <v>4346</v>
      </c>
      <c r="B68" s="459">
        <v>3130</v>
      </c>
      <c r="C68" s="459">
        <v>430</v>
      </c>
      <c r="D68" s="526">
        <f>SUM('Ф.7(ЗФ).1:Ф.7(ЗФ).50'!D68)</f>
        <v>0</v>
      </c>
      <c r="E68" s="526">
        <f>SUM('Ф.7(ЗФ).1:Ф.7(ЗФ).50'!E68)</f>
        <v>0</v>
      </c>
      <c r="F68" s="526">
        <f>SUM('Ф.7(ЗФ).1:Ф.7(ЗФ).50'!F68)</f>
        <v>0</v>
      </c>
      <c r="G68" s="526">
        <f>SUM('Ф.7(ЗФ).1:Ф.7(ЗФ).50'!G68)</f>
        <v>0</v>
      </c>
      <c r="H68" s="526">
        <f>SUM('Ф.7(ЗФ).1:Ф.7(ЗФ).50'!H68)</f>
        <v>0</v>
      </c>
      <c r="I68" s="526">
        <f>SUM('Ф.7(ЗФ).1:Ф.7(ЗФ).50'!I68)</f>
        <v>0</v>
      </c>
      <c r="J68" s="526">
        <f>SUM('Ф.7(ЗФ).1:Ф.7(ЗФ).50'!J68)</f>
        <v>0</v>
      </c>
      <c r="K68" s="526">
        <f>SUM('Ф.7(ЗФ).1:Ф.7(ЗФ).50'!K68)</f>
        <v>0</v>
      </c>
      <c r="L68" s="526">
        <f>SUM('Ф.7(ЗФ).1:Ф.7(ЗФ).50'!L68)</f>
        <v>0</v>
      </c>
      <c r="M68" s="526">
        <f>SUM('Ф.7(ЗФ).1:Ф.7(ЗФ).50'!M68)</f>
        <v>0</v>
      </c>
    </row>
    <row r="69" spans="1:13" s="251" customFormat="1" ht="12.75" thickTop="1" thickBot="1" x14ac:dyDescent="0.25">
      <c r="A69" s="476" t="s">
        <v>1728</v>
      </c>
      <c r="B69" s="465">
        <v>3131</v>
      </c>
      <c r="C69" s="465">
        <v>440</v>
      </c>
      <c r="D69" s="526">
        <f>SUM('Ф.7(ЗФ).1:Ф.7(ЗФ).50'!D69)</f>
        <v>0</v>
      </c>
      <c r="E69" s="526">
        <f>SUM('Ф.7(ЗФ).1:Ф.7(ЗФ).50'!E69)</f>
        <v>0</v>
      </c>
      <c r="F69" s="526">
        <f>SUM('Ф.7(ЗФ).1:Ф.7(ЗФ).50'!F69)</f>
        <v>0</v>
      </c>
      <c r="G69" s="526">
        <f>SUM('Ф.7(ЗФ).1:Ф.7(ЗФ).50'!G69)</f>
        <v>0</v>
      </c>
      <c r="H69" s="526">
        <f>SUM('Ф.7(ЗФ).1:Ф.7(ЗФ).50'!H69)</f>
        <v>0</v>
      </c>
      <c r="I69" s="526">
        <f>SUM('Ф.7(ЗФ).1:Ф.7(ЗФ).50'!I69)</f>
        <v>0</v>
      </c>
      <c r="J69" s="526">
        <f>SUM('Ф.7(ЗФ).1:Ф.7(ЗФ).50'!J69)</f>
        <v>0</v>
      </c>
      <c r="K69" s="526">
        <f>SUM('Ф.7(ЗФ).1:Ф.7(ЗФ).50'!K69)</f>
        <v>0</v>
      </c>
      <c r="L69" s="526">
        <f>SUM('Ф.7(ЗФ).1:Ф.7(ЗФ).50'!L69)</f>
        <v>0</v>
      </c>
      <c r="M69" s="526">
        <f>SUM('Ф.7(ЗФ).1:Ф.7(ЗФ).50'!M69)</f>
        <v>0</v>
      </c>
    </row>
    <row r="70" spans="1:13" s="251" customFormat="1" ht="12.75" thickTop="1" thickBot="1" x14ac:dyDescent="0.25">
      <c r="A70" s="476" t="s">
        <v>4252</v>
      </c>
      <c r="B70" s="465">
        <v>3132</v>
      </c>
      <c r="C70" s="465">
        <v>450</v>
      </c>
      <c r="D70" s="526">
        <f>SUM('Ф.7(ЗФ).1:Ф.7(ЗФ).50'!D70)</f>
        <v>0</v>
      </c>
      <c r="E70" s="526">
        <f>SUM('Ф.7(ЗФ).1:Ф.7(ЗФ).50'!E70)</f>
        <v>0</v>
      </c>
      <c r="F70" s="526">
        <f>SUM('Ф.7(ЗФ).1:Ф.7(ЗФ).50'!F70)</f>
        <v>0</v>
      </c>
      <c r="G70" s="526">
        <f>SUM('Ф.7(ЗФ).1:Ф.7(ЗФ).50'!G70)</f>
        <v>0</v>
      </c>
      <c r="H70" s="526">
        <f>SUM('Ф.7(ЗФ).1:Ф.7(ЗФ).50'!H70)</f>
        <v>0</v>
      </c>
      <c r="I70" s="526">
        <f>SUM('Ф.7(ЗФ).1:Ф.7(ЗФ).50'!I70)</f>
        <v>0</v>
      </c>
      <c r="J70" s="526">
        <f>SUM('Ф.7(ЗФ).1:Ф.7(ЗФ).50'!J70)</f>
        <v>0</v>
      </c>
      <c r="K70" s="526">
        <f>SUM('Ф.7(ЗФ).1:Ф.7(ЗФ).50'!K70)</f>
        <v>0</v>
      </c>
      <c r="L70" s="526">
        <f>SUM('Ф.7(ЗФ).1:Ф.7(ЗФ).50'!L70)</f>
        <v>0</v>
      </c>
      <c r="M70" s="526">
        <f>SUM('Ф.7(ЗФ).1:Ф.7(ЗФ).50'!M70)</f>
        <v>0</v>
      </c>
    </row>
    <row r="71" spans="1:13" s="251" customFormat="1" ht="12.75" thickTop="1" thickBot="1" x14ac:dyDescent="0.25">
      <c r="A71" s="458" t="s">
        <v>4253</v>
      </c>
      <c r="B71" s="459">
        <v>3140</v>
      </c>
      <c r="C71" s="459">
        <v>460</v>
      </c>
      <c r="D71" s="526">
        <f>SUM('Ф.7(ЗФ).1:Ф.7(ЗФ).50'!D71)</f>
        <v>0</v>
      </c>
      <c r="E71" s="526">
        <f>SUM('Ф.7(ЗФ).1:Ф.7(ЗФ).50'!E71)</f>
        <v>0</v>
      </c>
      <c r="F71" s="526">
        <f>SUM('Ф.7(ЗФ).1:Ф.7(ЗФ).50'!F71)</f>
        <v>0</v>
      </c>
      <c r="G71" s="526">
        <f>SUM('Ф.7(ЗФ).1:Ф.7(ЗФ).50'!G71)</f>
        <v>0</v>
      </c>
      <c r="H71" s="526">
        <f>SUM('Ф.7(ЗФ).1:Ф.7(ЗФ).50'!H71)</f>
        <v>0</v>
      </c>
      <c r="I71" s="526">
        <f>SUM('Ф.7(ЗФ).1:Ф.7(ЗФ).50'!I71)</f>
        <v>0</v>
      </c>
      <c r="J71" s="526">
        <f>SUM('Ф.7(ЗФ).1:Ф.7(ЗФ).50'!J71)</f>
        <v>0</v>
      </c>
      <c r="K71" s="526">
        <f>SUM('Ф.7(ЗФ).1:Ф.7(ЗФ).50'!K71)</f>
        <v>0</v>
      </c>
      <c r="L71" s="526">
        <f>SUM('Ф.7(ЗФ).1:Ф.7(ЗФ).50'!L71)</f>
        <v>0</v>
      </c>
      <c r="M71" s="526">
        <f>SUM('Ф.7(ЗФ).1:Ф.7(ЗФ).50'!M71)</f>
        <v>0</v>
      </c>
    </row>
    <row r="72" spans="1:13" s="251" customFormat="1" ht="13.5" thickTop="1" thickBot="1" x14ac:dyDescent="0.25">
      <c r="A72" s="503" t="s">
        <v>1729</v>
      </c>
      <c r="B72" s="465">
        <v>3141</v>
      </c>
      <c r="C72" s="465">
        <v>470</v>
      </c>
      <c r="D72" s="526">
        <f>SUM('Ф.7(ЗФ).1:Ф.7(ЗФ).50'!D72)</f>
        <v>0</v>
      </c>
      <c r="E72" s="526">
        <f>SUM('Ф.7(ЗФ).1:Ф.7(ЗФ).50'!E72)</f>
        <v>0</v>
      </c>
      <c r="F72" s="526">
        <f>SUM('Ф.7(ЗФ).1:Ф.7(ЗФ).50'!F72)</f>
        <v>0</v>
      </c>
      <c r="G72" s="526">
        <f>SUM('Ф.7(ЗФ).1:Ф.7(ЗФ).50'!G72)</f>
        <v>0</v>
      </c>
      <c r="H72" s="526">
        <f>SUM('Ф.7(ЗФ).1:Ф.7(ЗФ).50'!H72)</f>
        <v>0</v>
      </c>
      <c r="I72" s="526">
        <f>SUM('Ф.7(ЗФ).1:Ф.7(ЗФ).50'!I72)</f>
        <v>0</v>
      </c>
      <c r="J72" s="526">
        <f>SUM('Ф.7(ЗФ).1:Ф.7(ЗФ).50'!J72)</f>
        <v>0</v>
      </c>
      <c r="K72" s="526">
        <f>SUM('Ф.7(ЗФ).1:Ф.7(ЗФ).50'!K72)</f>
        <v>0</v>
      </c>
      <c r="L72" s="526">
        <f>SUM('Ф.7(ЗФ).1:Ф.7(ЗФ).50'!L72)</f>
        <v>0</v>
      </c>
      <c r="M72" s="526">
        <f>SUM('Ф.7(ЗФ).1:Ф.7(ЗФ).50'!M72)</f>
        <v>0</v>
      </c>
    </row>
    <row r="73" spans="1:13" s="251" customFormat="1" ht="13.5" thickTop="1" thickBot="1" x14ac:dyDescent="0.25">
      <c r="A73" s="503" t="s">
        <v>1745</v>
      </c>
      <c r="B73" s="465">
        <v>3142</v>
      </c>
      <c r="C73" s="465">
        <v>480</v>
      </c>
      <c r="D73" s="526">
        <f>SUM('Ф.7(ЗФ).1:Ф.7(ЗФ).50'!D73)</f>
        <v>0</v>
      </c>
      <c r="E73" s="526">
        <f>SUM('Ф.7(ЗФ).1:Ф.7(ЗФ).50'!E73)</f>
        <v>0</v>
      </c>
      <c r="F73" s="526">
        <f>SUM('Ф.7(ЗФ).1:Ф.7(ЗФ).50'!F73)</f>
        <v>0</v>
      </c>
      <c r="G73" s="526">
        <f>SUM('Ф.7(ЗФ).1:Ф.7(ЗФ).50'!G73)</f>
        <v>0</v>
      </c>
      <c r="H73" s="526">
        <f>SUM('Ф.7(ЗФ).1:Ф.7(ЗФ).50'!H73)</f>
        <v>0</v>
      </c>
      <c r="I73" s="526">
        <f>SUM('Ф.7(ЗФ).1:Ф.7(ЗФ).50'!I73)</f>
        <v>0</v>
      </c>
      <c r="J73" s="526">
        <f>SUM('Ф.7(ЗФ).1:Ф.7(ЗФ).50'!J73)</f>
        <v>0</v>
      </c>
      <c r="K73" s="526">
        <f>SUM('Ф.7(ЗФ).1:Ф.7(ЗФ).50'!K73)</f>
        <v>0</v>
      </c>
      <c r="L73" s="526">
        <f>SUM('Ф.7(ЗФ).1:Ф.7(ЗФ).50'!L73)</f>
        <v>0</v>
      </c>
      <c r="M73" s="526">
        <f>SUM('Ф.7(ЗФ).1:Ф.7(ЗФ).50'!M73)</f>
        <v>0</v>
      </c>
    </row>
    <row r="74" spans="1:13" s="251" customFormat="1" ht="13.5" thickTop="1" thickBot="1" x14ac:dyDescent="0.25">
      <c r="A74" s="503" t="s">
        <v>1731</v>
      </c>
      <c r="B74" s="465">
        <v>3143</v>
      </c>
      <c r="C74" s="465">
        <v>490</v>
      </c>
      <c r="D74" s="526">
        <f>SUM('Ф.7(ЗФ).1:Ф.7(ЗФ).50'!D74)</f>
        <v>0</v>
      </c>
      <c r="E74" s="526">
        <f>SUM('Ф.7(ЗФ).1:Ф.7(ЗФ).50'!E74)</f>
        <v>0</v>
      </c>
      <c r="F74" s="526">
        <f>SUM('Ф.7(ЗФ).1:Ф.7(ЗФ).50'!F74)</f>
        <v>0</v>
      </c>
      <c r="G74" s="526">
        <f>SUM('Ф.7(ЗФ).1:Ф.7(ЗФ).50'!G74)</f>
        <v>0</v>
      </c>
      <c r="H74" s="526">
        <f>SUM('Ф.7(ЗФ).1:Ф.7(ЗФ).50'!H74)</f>
        <v>0</v>
      </c>
      <c r="I74" s="526">
        <f>SUM('Ф.7(ЗФ).1:Ф.7(ЗФ).50'!I74)</f>
        <v>0</v>
      </c>
      <c r="J74" s="526">
        <f>SUM('Ф.7(ЗФ).1:Ф.7(ЗФ).50'!J74)</f>
        <v>0</v>
      </c>
      <c r="K74" s="526">
        <f>SUM('Ф.7(ЗФ).1:Ф.7(ЗФ).50'!K74)</f>
        <v>0</v>
      </c>
      <c r="L74" s="526">
        <f>SUM('Ф.7(ЗФ).1:Ф.7(ЗФ).50'!L74)</f>
        <v>0</v>
      </c>
      <c r="M74" s="526">
        <f>SUM('Ф.7(ЗФ).1:Ф.7(ЗФ).50'!M74)</f>
        <v>0</v>
      </c>
    </row>
    <row r="75" spans="1:13" s="251" customFormat="1" ht="12.75" thickTop="1" thickBot="1" x14ac:dyDescent="0.25">
      <c r="A75" s="458" t="s">
        <v>4347</v>
      </c>
      <c r="B75" s="459">
        <v>3150</v>
      </c>
      <c r="C75" s="459">
        <v>500</v>
      </c>
      <c r="D75" s="526">
        <f>SUM('Ф.7(ЗФ).1:Ф.7(ЗФ).50'!D75)</f>
        <v>0</v>
      </c>
      <c r="E75" s="526">
        <f>SUM('Ф.7(ЗФ).1:Ф.7(ЗФ).50'!E75)</f>
        <v>0</v>
      </c>
      <c r="F75" s="526">
        <f>SUM('Ф.7(ЗФ).1:Ф.7(ЗФ).50'!F75)</f>
        <v>0</v>
      </c>
      <c r="G75" s="526">
        <f>SUM('Ф.7(ЗФ).1:Ф.7(ЗФ).50'!G75)</f>
        <v>0</v>
      </c>
      <c r="H75" s="526">
        <f>SUM('Ф.7(ЗФ).1:Ф.7(ЗФ).50'!H75)</f>
        <v>0</v>
      </c>
      <c r="I75" s="526">
        <f>SUM('Ф.7(ЗФ).1:Ф.7(ЗФ).50'!I75)</f>
        <v>0</v>
      </c>
      <c r="J75" s="526">
        <f>SUM('Ф.7(ЗФ).1:Ф.7(ЗФ).50'!J75)</f>
        <v>0</v>
      </c>
      <c r="K75" s="526">
        <f>SUM('Ф.7(ЗФ).1:Ф.7(ЗФ).50'!K75)</f>
        <v>0</v>
      </c>
      <c r="L75" s="526">
        <f>SUM('Ф.7(ЗФ).1:Ф.7(ЗФ).50'!L75)</f>
        <v>0</v>
      </c>
      <c r="M75" s="526">
        <f>SUM('Ф.7(ЗФ).1:Ф.7(ЗФ).50'!M75)</f>
        <v>0</v>
      </c>
    </row>
    <row r="76" spans="1:13" s="251" customFormat="1" ht="12.75" thickTop="1" thickBot="1" x14ac:dyDescent="0.25">
      <c r="A76" s="458" t="s">
        <v>1732</v>
      </c>
      <c r="B76" s="459">
        <v>3160</v>
      </c>
      <c r="C76" s="459">
        <v>510</v>
      </c>
      <c r="D76" s="526">
        <f>SUM('Ф.7(ЗФ).1:Ф.7(ЗФ).50'!D76)</f>
        <v>0</v>
      </c>
      <c r="E76" s="526">
        <f>SUM('Ф.7(ЗФ).1:Ф.7(ЗФ).50'!E76)</f>
        <v>0</v>
      </c>
      <c r="F76" s="526">
        <f>SUM('Ф.7(ЗФ).1:Ф.7(ЗФ).50'!F76)</f>
        <v>0</v>
      </c>
      <c r="G76" s="526">
        <f>SUM('Ф.7(ЗФ).1:Ф.7(ЗФ).50'!G76)</f>
        <v>0</v>
      </c>
      <c r="H76" s="526">
        <f>SUM('Ф.7(ЗФ).1:Ф.7(ЗФ).50'!H76)</f>
        <v>0</v>
      </c>
      <c r="I76" s="526">
        <f>SUM('Ф.7(ЗФ).1:Ф.7(ЗФ).50'!I76)</f>
        <v>0</v>
      </c>
      <c r="J76" s="526">
        <f>SUM('Ф.7(ЗФ).1:Ф.7(ЗФ).50'!J76)</f>
        <v>0</v>
      </c>
      <c r="K76" s="526">
        <f>SUM('Ф.7(ЗФ).1:Ф.7(ЗФ).50'!K76)</f>
        <v>0</v>
      </c>
      <c r="L76" s="526">
        <f>SUM('Ф.7(ЗФ).1:Ф.7(ЗФ).50'!L76)</f>
        <v>0</v>
      </c>
      <c r="M76" s="526">
        <f>SUM('Ф.7(ЗФ).1:Ф.7(ЗФ).50'!M76)</f>
        <v>0</v>
      </c>
    </row>
    <row r="77" spans="1:13" s="251" customFormat="1" ht="12" customHeight="1" thickTop="1" thickBot="1" x14ac:dyDescent="0.25">
      <c r="A77" s="538" t="s">
        <v>4348</v>
      </c>
      <c r="B77" s="453">
        <v>3200</v>
      </c>
      <c r="C77" s="453">
        <v>520</v>
      </c>
      <c r="D77" s="526">
        <f>SUM('Ф.7(ЗФ).1:Ф.7(ЗФ).50'!D77)</f>
        <v>0</v>
      </c>
      <c r="E77" s="526">
        <f>SUM('Ф.7(ЗФ).1:Ф.7(ЗФ).50'!E77)</f>
        <v>0</v>
      </c>
      <c r="F77" s="526">
        <f>SUM('Ф.7(ЗФ).1:Ф.7(ЗФ).50'!F77)</f>
        <v>0</v>
      </c>
      <c r="G77" s="526">
        <f>SUM('Ф.7(ЗФ).1:Ф.7(ЗФ).50'!G77)</f>
        <v>0</v>
      </c>
      <c r="H77" s="526">
        <f>SUM('Ф.7(ЗФ).1:Ф.7(ЗФ).50'!H77)</f>
        <v>0</v>
      </c>
      <c r="I77" s="526">
        <f>SUM('Ф.7(ЗФ).1:Ф.7(ЗФ).50'!I77)</f>
        <v>0</v>
      </c>
      <c r="J77" s="526">
        <f>SUM('Ф.7(ЗФ).1:Ф.7(ЗФ).50'!J77)</f>
        <v>0</v>
      </c>
      <c r="K77" s="526">
        <f>SUM('Ф.7(ЗФ).1:Ф.7(ЗФ).50'!K77)</f>
        <v>0</v>
      </c>
      <c r="L77" s="526">
        <f>SUM('Ф.7(ЗФ).1:Ф.7(ЗФ).50'!L77)</f>
        <v>0</v>
      </c>
      <c r="M77" s="526">
        <f>SUM('Ф.7(ЗФ).1:Ф.7(ЗФ).50'!M77)</f>
        <v>0</v>
      </c>
    </row>
    <row r="78" spans="1:13" s="251" customFormat="1" ht="12.75" thickTop="1" thickBot="1" x14ac:dyDescent="0.25">
      <c r="A78" s="470" t="s">
        <v>4206</v>
      </c>
      <c r="B78" s="459">
        <v>3210</v>
      </c>
      <c r="C78" s="459">
        <v>530</v>
      </c>
      <c r="D78" s="526">
        <f>SUM('Ф.7(ЗФ).1:Ф.7(ЗФ).50'!D78)</f>
        <v>0</v>
      </c>
      <c r="E78" s="526">
        <f>SUM('Ф.7(ЗФ).1:Ф.7(ЗФ).50'!E78)</f>
        <v>0</v>
      </c>
      <c r="F78" s="526">
        <f>SUM('Ф.7(ЗФ).1:Ф.7(ЗФ).50'!F78)</f>
        <v>0</v>
      </c>
      <c r="G78" s="526">
        <f>SUM('Ф.7(ЗФ).1:Ф.7(ЗФ).50'!G78)</f>
        <v>0</v>
      </c>
      <c r="H78" s="526">
        <f>SUM('Ф.7(ЗФ).1:Ф.7(ЗФ).50'!H78)</f>
        <v>0</v>
      </c>
      <c r="I78" s="526">
        <f>SUM('Ф.7(ЗФ).1:Ф.7(ЗФ).50'!I78)</f>
        <v>0</v>
      </c>
      <c r="J78" s="526">
        <f>SUM('Ф.7(ЗФ).1:Ф.7(ЗФ).50'!J78)</f>
        <v>0</v>
      </c>
      <c r="K78" s="526">
        <f>SUM('Ф.7(ЗФ).1:Ф.7(ЗФ).50'!K78)</f>
        <v>0</v>
      </c>
      <c r="L78" s="526">
        <f>SUM('Ф.7(ЗФ).1:Ф.7(ЗФ).50'!L78)</f>
        <v>0</v>
      </c>
      <c r="M78" s="526">
        <f>SUM('Ф.7(ЗФ).1:Ф.7(ЗФ).50'!M78)</f>
        <v>0</v>
      </c>
    </row>
    <row r="79" spans="1:13" s="251" customFormat="1" ht="12.75" thickTop="1" thickBot="1" x14ac:dyDescent="0.25">
      <c r="A79" s="474" t="s">
        <v>4349</v>
      </c>
      <c r="B79" s="459">
        <v>3220</v>
      </c>
      <c r="C79" s="459">
        <v>540</v>
      </c>
      <c r="D79" s="526">
        <f>SUM('Ф.7(ЗФ).1:Ф.7(ЗФ).50'!D79)</f>
        <v>0</v>
      </c>
      <c r="E79" s="526">
        <f>SUM('Ф.7(ЗФ).1:Ф.7(ЗФ).50'!E79)</f>
        <v>0</v>
      </c>
      <c r="F79" s="526">
        <f>SUM('Ф.7(ЗФ).1:Ф.7(ЗФ).50'!F79)</f>
        <v>0</v>
      </c>
      <c r="G79" s="526">
        <f>SUM('Ф.7(ЗФ).1:Ф.7(ЗФ).50'!G79)</f>
        <v>0</v>
      </c>
      <c r="H79" s="526">
        <f>SUM('Ф.7(ЗФ).1:Ф.7(ЗФ).50'!H79)</f>
        <v>0</v>
      </c>
      <c r="I79" s="526">
        <f>SUM('Ф.7(ЗФ).1:Ф.7(ЗФ).50'!I79)</f>
        <v>0</v>
      </c>
      <c r="J79" s="526">
        <f>SUM('Ф.7(ЗФ).1:Ф.7(ЗФ).50'!J79)</f>
        <v>0</v>
      </c>
      <c r="K79" s="526">
        <f>SUM('Ф.7(ЗФ).1:Ф.7(ЗФ).50'!K79)</f>
        <v>0</v>
      </c>
      <c r="L79" s="526">
        <f>SUM('Ф.7(ЗФ).1:Ф.7(ЗФ).50'!L79)</f>
        <v>0</v>
      </c>
      <c r="M79" s="526">
        <f>SUM('Ф.7(ЗФ).1:Ф.7(ЗФ).50'!M79)</f>
        <v>0</v>
      </c>
    </row>
    <row r="80" spans="1:13" s="251" customFormat="1" ht="12.75" customHeight="1" thickTop="1" thickBot="1" x14ac:dyDescent="0.25">
      <c r="A80" s="458" t="s">
        <v>1733</v>
      </c>
      <c r="B80" s="459">
        <v>3230</v>
      </c>
      <c r="C80" s="459">
        <v>550</v>
      </c>
      <c r="D80" s="526">
        <f>SUM('Ф.7(ЗФ).1:Ф.7(ЗФ).50'!D80)</f>
        <v>0</v>
      </c>
      <c r="E80" s="526">
        <f>SUM('Ф.7(ЗФ).1:Ф.7(ЗФ).50'!E80)</f>
        <v>0</v>
      </c>
      <c r="F80" s="526">
        <f>SUM('Ф.7(ЗФ).1:Ф.7(ЗФ).50'!F80)</f>
        <v>0</v>
      </c>
      <c r="G80" s="526">
        <f>SUM('Ф.7(ЗФ).1:Ф.7(ЗФ).50'!G80)</f>
        <v>0</v>
      </c>
      <c r="H80" s="526">
        <f>SUM('Ф.7(ЗФ).1:Ф.7(ЗФ).50'!H80)</f>
        <v>0</v>
      </c>
      <c r="I80" s="526">
        <f>SUM('Ф.7(ЗФ).1:Ф.7(ЗФ).50'!I80)</f>
        <v>0</v>
      </c>
      <c r="J80" s="526">
        <f>SUM('Ф.7(ЗФ).1:Ф.7(ЗФ).50'!J80)</f>
        <v>0</v>
      </c>
      <c r="K80" s="526">
        <f>SUM('Ф.7(ЗФ).1:Ф.7(ЗФ).50'!K80)</f>
        <v>0</v>
      </c>
      <c r="L80" s="526">
        <f>SUM('Ф.7(ЗФ).1:Ф.7(ЗФ).50'!L80)</f>
        <v>0</v>
      </c>
      <c r="M80" s="526">
        <f>SUM('Ф.7(ЗФ).1:Ф.7(ЗФ).50'!M80)</f>
        <v>0</v>
      </c>
    </row>
    <row r="81" spans="1:13" s="251" customFormat="1" ht="12.75" thickTop="1" thickBot="1" x14ac:dyDescent="0.25">
      <c r="A81" s="458" t="s">
        <v>4350</v>
      </c>
      <c r="B81" s="459">
        <v>3240</v>
      </c>
      <c r="C81" s="459">
        <v>560</v>
      </c>
      <c r="D81" s="526">
        <f>SUM('Ф.7(ЗФ).1:Ф.7(ЗФ).50'!D81)</f>
        <v>0</v>
      </c>
      <c r="E81" s="526">
        <f>SUM('Ф.7(ЗФ).1:Ф.7(ЗФ).50'!E81)</f>
        <v>0</v>
      </c>
      <c r="F81" s="526">
        <f>SUM('Ф.7(ЗФ).1:Ф.7(ЗФ).50'!F81)</f>
        <v>0</v>
      </c>
      <c r="G81" s="526">
        <f>SUM('Ф.7(ЗФ).1:Ф.7(ЗФ).50'!G81)</f>
        <v>0</v>
      </c>
      <c r="H81" s="526">
        <f>SUM('Ф.7(ЗФ).1:Ф.7(ЗФ).50'!H81)</f>
        <v>0</v>
      </c>
      <c r="I81" s="526">
        <f>SUM('Ф.7(ЗФ).1:Ф.7(ЗФ).50'!I81)</f>
        <v>0</v>
      </c>
      <c r="J81" s="526">
        <f>SUM('Ф.7(ЗФ).1:Ф.7(ЗФ).50'!J81)</f>
        <v>0</v>
      </c>
      <c r="K81" s="526">
        <f>SUM('Ф.7(ЗФ).1:Ф.7(ЗФ).50'!K81)</f>
        <v>0</v>
      </c>
      <c r="L81" s="526">
        <f>SUM('Ф.7(ЗФ).1:Ф.7(ЗФ).50'!L81)</f>
        <v>0</v>
      </c>
      <c r="M81" s="526">
        <f>SUM('Ф.7(ЗФ).1:Ф.7(ЗФ).50'!M81)</f>
        <v>0</v>
      </c>
    </row>
    <row r="82" spans="1:13" ht="4.5" customHeight="1" thickTop="1" x14ac:dyDescent="0.25">
      <c r="A82" s="80" t="s">
        <v>4802</v>
      </c>
      <c r="B82" s="1"/>
      <c r="C82" s="1"/>
      <c r="D82" s="1"/>
    </row>
    <row r="83" spans="1:13" ht="9.75" customHeight="1" x14ac:dyDescent="0.25">
      <c r="A83" s="947" t="s">
        <v>1217</v>
      </c>
      <c r="B83" s="947"/>
      <c r="C83" s="947"/>
      <c r="D83" s="947"/>
    </row>
    <row r="84" spans="1:13" x14ac:dyDescent="0.25">
      <c r="A84" s="262" t="str">
        <f>ЗАПОЛНИТЬ!F30</f>
        <v>Директор</v>
      </c>
      <c r="C84" s="262"/>
      <c r="D84" s="262"/>
      <c r="E84" s="262"/>
      <c r="F84" s="262"/>
      <c r="G84" s="946"/>
      <c r="H84" s="946"/>
      <c r="J84" s="944" t="str">
        <f>ЗАПОЛНИТЬ!F26</f>
        <v>О.Л.Матчишин</v>
      </c>
      <c r="K84" s="944"/>
      <c r="L84" s="944"/>
    </row>
    <row r="85" spans="1:13" x14ac:dyDescent="0.25">
      <c r="A85" s="262"/>
      <c r="C85" s="262"/>
      <c r="D85" s="262"/>
      <c r="E85" s="262"/>
      <c r="F85" s="262"/>
      <c r="G85" s="943" t="s">
        <v>4351</v>
      </c>
      <c r="H85" s="943"/>
      <c r="J85" s="945" t="s">
        <v>3574</v>
      </c>
      <c r="K85" s="945"/>
    </row>
    <row r="86" spans="1:13" x14ac:dyDescent="0.25">
      <c r="A86" s="262" t="str">
        <f>ЗАПОЛНИТЬ!F31</f>
        <v>Головний бухгалтер</v>
      </c>
      <c r="C86" s="262"/>
      <c r="D86" s="262"/>
      <c r="E86" s="262"/>
      <c r="F86" s="262"/>
      <c r="G86" s="946"/>
      <c r="H86" s="946"/>
      <c r="J86" s="944" t="str">
        <f>ЗАПОЛНИТЬ!F28</f>
        <v>О.Г.Шевчук</v>
      </c>
      <c r="K86" s="944"/>
      <c r="L86" s="944"/>
    </row>
    <row r="87" spans="1:13" x14ac:dyDescent="0.25">
      <c r="C87" s="262"/>
      <c r="D87" s="262"/>
      <c r="E87" s="262"/>
      <c r="F87" s="262"/>
      <c r="G87" s="943" t="s">
        <v>4351</v>
      </c>
      <c r="H87" s="943"/>
      <c r="J87" s="945" t="s">
        <v>3574</v>
      </c>
      <c r="K87" s="945"/>
      <c r="L87" s="734"/>
    </row>
    <row r="88" spans="1:13" x14ac:dyDescent="0.25">
      <c r="A88" s="250" t="str">
        <f>ЗАПОЛНИТЬ!C19</f>
        <v>"11" січня 2016 року</v>
      </c>
      <c r="C88" s="262"/>
      <c r="D88" s="262"/>
      <c r="E88" s="262"/>
      <c r="F88" s="262"/>
      <c r="G88" s="733"/>
      <c r="H88" s="733"/>
      <c r="J88" s="734"/>
      <c r="K88" s="734"/>
      <c r="L88" s="734"/>
    </row>
    <row r="89" spans="1:13" x14ac:dyDescent="0.25">
      <c r="A89" s="732" t="s">
        <v>267</v>
      </c>
    </row>
  </sheetData>
  <sheetProtection sheet="1" formatColumns="0" formatRows="0"/>
  <mergeCells count="43">
    <mergeCell ref="F13:L13"/>
    <mergeCell ref="A14:D14"/>
    <mergeCell ref="M19:M24"/>
    <mergeCell ref="H20:H24"/>
    <mergeCell ref="J21:K21"/>
    <mergeCell ref="I20:K20"/>
    <mergeCell ref="I21:I24"/>
    <mergeCell ref="D20:D24"/>
    <mergeCell ref="E21:E24"/>
    <mergeCell ref="J1:M3"/>
    <mergeCell ref="A5:G5"/>
    <mergeCell ref="H19:L19"/>
    <mergeCell ref="D19:G19"/>
    <mergeCell ref="A13:D13"/>
    <mergeCell ref="A4:M4"/>
    <mergeCell ref="B11:J11"/>
    <mergeCell ref="A6:M6"/>
    <mergeCell ref="F12:L12"/>
    <mergeCell ref="B9:J9"/>
    <mergeCell ref="B10:J10"/>
    <mergeCell ref="A12:D12"/>
    <mergeCell ref="C19:C24"/>
    <mergeCell ref="A15:D15"/>
    <mergeCell ref="F15:L15"/>
    <mergeCell ref="A18:L18"/>
    <mergeCell ref="A83:D83"/>
    <mergeCell ref="A19:A24"/>
    <mergeCell ref="B19:B24"/>
    <mergeCell ref="F14:L14"/>
    <mergeCell ref="J22:J24"/>
    <mergeCell ref="F21:F24"/>
    <mergeCell ref="L20:L24"/>
    <mergeCell ref="E20:F20"/>
    <mergeCell ref="G20:G24"/>
    <mergeCell ref="K22:K24"/>
    <mergeCell ref="G87:H87"/>
    <mergeCell ref="J84:L84"/>
    <mergeCell ref="J85:K85"/>
    <mergeCell ref="J86:L86"/>
    <mergeCell ref="J87:K87"/>
    <mergeCell ref="G85:H85"/>
    <mergeCell ref="G86:H86"/>
    <mergeCell ref="G84:H8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4"/>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2"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2"/>
  <dimension ref="A1:N89"/>
  <sheetViews>
    <sheetView topLeftCell="A20" workbookViewId="0">
      <selection activeCell="I51" sqref="I51"/>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9"/>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t="s">
        <v>4539</v>
      </c>
      <c r="F15" s="908" t="str">
        <f>IF(E15&gt;0,VLOOKUP(E15,ДовидникКФК!A:B,2,FALSE),"")</f>
        <v>Утримання центрів соціальних служб для сім`ї, дітей   та  молоді</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2025.7699999999998</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2025.7699999999998</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2023.6799999999998</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1762.79</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260.89</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2.09</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80"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3"/>
  <dimension ref="A1:N89"/>
  <sheetViews>
    <sheetView topLeftCell="A20" workbookViewId="0">
      <selection activeCell="H45" sqref="H4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348" t="s">
        <v>4540</v>
      </c>
      <c r="F15" s="908" t="str">
        <f>IF(E15&gt;0,VLOOKUP(E15,ДовидникКФК!A:B,2,FALSE),"")</f>
        <v>Програми і заходи центрів соціальних служб для сім`ї, дітей  та  молоді</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4000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4000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4000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4000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4000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4"/>
  <dimension ref="A1:N89"/>
  <sheetViews>
    <sheetView topLeftCell="A3"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5"/>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7"/>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8"/>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9"/>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0"/>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5:D15"/>
    <mergeCell ref="D19:G19"/>
    <mergeCell ref="H19:L19"/>
    <mergeCell ref="B11:J11"/>
    <mergeCell ref="A13:D13"/>
    <mergeCell ref="D20:D24"/>
    <mergeCell ref="J1:M3"/>
    <mergeCell ref="A5:G5"/>
    <mergeCell ref="A4:M4"/>
    <mergeCell ref="I20:K20"/>
    <mergeCell ref="B19:B24"/>
    <mergeCell ref="A18:L18"/>
    <mergeCell ref="L20:L24"/>
    <mergeCell ref="J21:K21"/>
    <mergeCell ref="B10:J10"/>
    <mergeCell ref="F15:L15"/>
    <mergeCell ref="A6:M6"/>
    <mergeCell ref="F14:L14"/>
    <mergeCell ref="A12:D12"/>
    <mergeCell ref="M19:M24"/>
    <mergeCell ref="B9:J9"/>
    <mergeCell ref="A14:D14"/>
    <mergeCell ref="F12:L12"/>
    <mergeCell ref="F13:L13"/>
    <mergeCell ref="C19:C24"/>
    <mergeCell ref="G87:H87"/>
    <mergeCell ref="J87:K87"/>
    <mergeCell ref="G86:H86"/>
    <mergeCell ref="J86:L86"/>
    <mergeCell ref="G84:H84"/>
    <mergeCell ref="J84:L84"/>
    <mergeCell ref="A83:D83"/>
    <mergeCell ref="E21:E24"/>
    <mergeCell ref="I21:I24"/>
    <mergeCell ref="J22:J24"/>
    <mergeCell ref="E20:F20"/>
    <mergeCell ref="A19:A24"/>
    <mergeCell ref="G85:H85"/>
    <mergeCell ref="J85:K85"/>
    <mergeCell ref="H20:H24"/>
    <mergeCell ref="K22:K24"/>
    <mergeCell ref="F21:F24"/>
    <mergeCell ref="G20:G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5"/>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3"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2"/>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3"/>
  <dimension ref="A1:N89"/>
  <sheetViews>
    <sheetView topLeftCell="A6"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dimension ref="A1:N89"/>
  <sheetViews>
    <sheetView topLeftCell="A3"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6"/>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71093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2"/>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4"/>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8"/>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9"/>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0"/>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1"/>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dimension ref="A1:R48"/>
  <sheetViews>
    <sheetView topLeftCell="A13" workbookViewId="0">
      <selection activeCell="J30" sqref="J30"/>
    </sheetView>
  </sheetViews>
  <sheetFormatPr defaultRowHeight="15" x14ac:dyDescent="0.25"/>
  <cols>
    <col min="1" max="1" width="15" style="1" customWidth="1"/>
    <col min="2" max="2" width="15.42578125" style="1" customWidth="1"/>
    <col min="3" max="5" width="9.140625" style="1"/>
    <col min="6" max="6" width="9" style="1" customWidth="1"/>
    <col min="7" max="16384" width="9.140625" style="1"/>
  </cols>
  <sheetData>
    <row r="1" spans="1:18" ht="18.75" x14ac:dyDescent="0.3">
      <c r="B1" s="160" t="s">
        <v>4401</v>
      </c>
    </row>
    <row r="2" spans="1:18" x14ac:dyDescent="0.25">
      <c r="B2" s="1" t="s">
        <v>4398</v>
      </c>
    </row>
    <row r="3" spans="1:18" x14ac:dyDescent="0.25">
      <c r="A3" s="1" t="s">
        <v>4564</v>
      </c>
      <c r="B3" s="768" t="s">
        <v>227</v>
      </c>
      <c r="C3" s="769"/>
      <c r="D3" s="769"/>
      <c r="E3" s="769"/>
      <c r="F3" s="769"/>
      <c r="G3" s="769"/>
      <c r="H3" s="769"/>
      <c r="I3" s="769"/>
      <c r="J3" s="769"/>
      <c r="K3" s="769"/>
      <c r="L3" s="769"/>
      <c r="M3" s="769"/>
      <c r="N3" s="769"/>
      <c r="O3" s="769"/>
      <c r="P3" s="769"/>
    </row>
    <row r="4" spans="1:18" x14ac:dyDescent="0.25">
      <c r="A4" s="770" t="s">
        <v>4095</v>
      </c>
      <c r="B4" s="770"/>
      <c r="C4" s="770"/>
      <c r="D4" s="764" t="s">
        <v>228</v>
      </c>
      <c r="E4" s="765"/>
      <c r="F4" s="765"/>
      <c r="G4" s="765"/>
      <c r="H4" s="765"/>
      <c r="I4" s="765"/>
      <c r="J4" s="765"/>
      <c r="K4" s="765"/>
      <c r="L4" s="765"/>
      <c r="M4" s="765"/>
      <c r="N4" s="765"/>
      <c r="O4" s="80" t="s">
        <v>4096</v>
      </c>
    </row>
    <row r="5" spans="1:18" x14ac:dyDescent="0.25">
      <c r="A5" s="1" t="s">
        <v>4317</v>
      </c>
      <c r="B5" s="764" t="s">
        <v>229</v>
      </c>
      <c r="C5" s="765"/>
      <c r="D5" s="765"/>
      <c r="E5" s="765"/>
      <c r="F5" s="765"/>
      <c r="G5" s="1" t="s">
        <v>4316</v>
      </c>
    </row>
    <row r="6" spans="1:18" ht="8.25" customHeight="1" x14ac:dyDescent="0.25"/>
    <row r="7" spans="1:18" x14ac:dyDescent="0.25">
      <c r="A7" s="80" t="s">
        <v>303</v>
      </c>
      <c r="D7" s="270"/>
      <c r="E7" s="270"/>
      <c r="F7" s="746">
        <v>2</v>
      </c>
      <c r="G7" s="741"/>
      <c r="H7" s="270"/>
      <c r="I7" s="270"/>
      <c r="J7" s="270"/>
      <c r="K7" s="270"/>
      <c r="L7" s="742" t="s">
        <v>301</v>
      </c>
      <c r="M7" s="270"/>
      <c r="N7" s="270"/>
      <c r="O7" s="270"/>
    </row>
    <row r="8" spans="1:18" ht="0.75" customHeight="1" x14ac:dyDescent="0.25">
      <c r="D8" s="270"/>
      <c r="E8" s="270"/>
      <c r="F8" s="270"/>
      <c r="G8" s="270"/>
      <c r="H8" s="270"/>
      <c r="I8" s="270"/>
      <c r="J8" s="270"/>
      <c r="K8" s="270"/>
      <c r="L8" s="742" t="s">
        <v>302</v>
      </c>
      <c r="M8" s="270"/>
      <c r="N8" s="270"/>
      <c r="O8" s="270"/>
    </row>
    <row r="9" spans="1:18" ht="15.75" customHeight="1" x14ac:dyDescent="0.25">
      <c r="A9" s="127" t="s">
        <v>4574</v>
      </c>
      <c r="H9" s="163" t="s">
        <v>4334</v>
      </c>
      <c r="I9" s="80" t="s">
        <v>4576</v>
      </c>
    </row>
    <row r="10" spans="1:18" ht="15.75" customHeight="1" x14ac:dyDescent="0.25">
      <c r="A10" s="136" t="s">
        <v>4575</v>
      </c>
      <c r="H10" s="163" t="s">
        <v>230</v>
      </c>
      <c r="I10" s="767" t="s">
        <v>231</v>
      </c>
      <c r="J10" s="767"/>
      <c r="K10" s="767"/>
      <c r="L10" s="767"/>
      <c r="M10" s="767"/>
      <c r="N10" s="767"/>
      <c r="O10" s="767"/>
      <c r="P10" s="80"/>
      <c r="Q10" s="80" t="s">
        <v>3571</v>
      </c>
      <c r="R10" s="80"/>
    </row>
    <row r="11" spans="1:18" ht="6" customHeight="1" x14ac:dyDescent="0.25"/>
    <row r="12" spans="1:18" x14ac:dyDescent="0.25">
      <c r="A12" s="766" t="s">
        <v>4403</v>
      </c>
      <c r="B12" s="766"/>
      <c r="D12" s="80" t="s">
        <v>4703</v>
      </c>
    </row>
    <row r="13" spans="1:18" x14ac:dyDescent="0.25">
      <c r="A13" s="2" t="s">
        <v>4565</v>
      </c>
      <c r="B13" s="75" t="s">
        <v>232</v>
      </c>
    </row>
    <row r="14" spans="1:18" x14ac:dyDescent="0.25">
      <c r="A14" s="2" t="s">
        <v>4318</v>
      </c>
      <c r="B14" s="55">
        <v>4610600000</v>
      </c>
    </row>
    <row r="15" spans="1:18" x14ac:dyDescent="0.25">
      <c r="A15" s="125" t="s">
        <v>4566</v>
      </c>
      <c r="B15" s="55">
        <v>430</v>
      </c>
      <c r="D15" s="192" t="str">
        <f>VLOOKUP(B15,КОПФГ!A:B,2,FALSE)</f>
        <v>Комунальна організація (установа, заклад)</v>
      </c>
      <c r="E15" s="193"/>
      <c r="F15" s="193"/>
      <c r="G15" s="193"/>
      <c r="H15" s="193"/>
      <c r="I15" s="193"/>
    </row>
    <row r="16" spans="1:18" x14ac:dyDescent="0.25">
      <c r="A16" s="125" t="s">
        <v>4284</v>
      </c>
      <c r="B16" s="280" t="s">
        <v>233</v>
      </c>
      <c r="D16" s="161"/>
    </row>
    <row r="17" spans="1:14" x14ac:dyDescent="0.25">
      <c r="A17" s="80" t="s">
        <v>4578</v>
      </c>
      <c r="B17" s="605" t="s">
        <v>1216</v>
      </c>
      <c r="C17" s="708"/>
    </row>
    <row r="18" spans="1:14" x14ac:dyDescent="0.25">
      <c r="A18" s="80" t="s">
        <v>4579</v>
      </c>
      <c r="B18" s="78" t="s">
        <v>4080</v>
      </c>
      <c r="C18" s="322" t="s">
        <v>297</v>
      </c>
      <c r="D18" s="80"/>
    </row>
    <row r="19" spans="1:14" x14ac:dyDescent="0.25">
      <c r="A19" s="1" t="s">
        <v>4402</v>
      </c>
      <c r="C19" s="764" t="s">
        <v>234</v>
      </c>
      <c r="D19" s="765"/>
      <c r="E19" s="765"/>
      <c r="F19" s="80" t="s">
        <v>4081</v>
      </c>
    </row>
    <row r="20" spans="1:14" hidden="1" x14ac:dyDescent="0.25">
      <c r="A20" s="164"/>
      <c r="B20" s="737"/>
      <c r="C20" s="80"/>
      <c r="D20" s="380"/>
      <c r="E20" s="380"/>
      <c r="F20" s="80"/>
    </row>
    <row r="21" spans="1:14" hidden="1" x14ac:dyDescent="0.25">
      <c r="A21" s="738"/>
      <c r="B21" s="737"/>
      <c r="C21" s="739"/>
      <c r="D21" s="380"/>
      <c r="E21" s="380"/>
      <c r="F21" s="80"/>
    </row>
    <row r="22" spans="1:14" hidden="1" x14ac:dyDescent="0.25">
      <c r="A22" s="738"/>
      <c r="B22" s="737"/>
      <c r="C22" s="739"/>
      <c r="D22" s="380"/>
      <c r="E22" s="380"/>
      <c r="F22" s="80"/>
    </row>
    <row r="23" spans="1:14" ht="15.75" hidden="1" x14ac:dyDescent="0.25">
      <c r="A23" s="740"/>
      <c r="B23" s="737"/>
      <c r="C23" s="739"/>
      <c r="D23" s="380"/>
      <c r="E23" s="380"/>
      <c r="F23" s="80"/>
    </row>
    <row r="24" spans="1:14" ht="15.75" hidden="1" x14ac:dyDescent="0.25">
      <c r="A24" s="740"/>
      <c r="B24" s="737"/>
      <c r="C24" s="739"/>
      <c r="D24" s="380"/>
      <c r="E24" s="380"/>
      <c r="F24" s="80"/>
    </row>
    <row r="25" spans="1:14" ht="6.75" customHeight="1" x14ac:dyDescent="0.25"/>
    <row r="26" spans="1:14" x14ac:dyDescent="0.25">
      <c r="A26" s="1" t="s">
        <v>4399</v>
      </c>
      <c r="F26" s="764" t="s">
        <v>235</v>
      </c>
      <c r="G26" s="765"/>
      <c r="H26" s="765"/>
    </row>
    <row r="27" spans="1:14" ht="6.75" customHeight="1" x14ac:dyDescent="0.25"/>
    <row r="28" spans="1:14" x14ac:dyDescent="0.25">
      <c r="A28" s="1" t="s">
        <v>4400</v>
      </c>
      <c r="F28" s="764" t="s">
        <v>236</v>
      </c>
      <c r="G28" s="765"/>
      <c r="H28" s="765"/>
    </row>
    <row r="29" spans="1:14" ht="6.75" customHeight="1" x14ac:dyDescent="0.25">
      <c r="F29" s="379"/>
      <c r="G29" s="380"/>
      <c r="H29" s="380"/>
    </row>
    <row r="30" spans="1:14" x14ac:dyDescent="0.25">
      <c r="A30" s="761" t="s">
        <v>3572</v>
      </c>
      <c r="B30" s="761"/>
      <c r="C30" s="761"/>
      <c r="D30" s="761"/>
      <c r="E30" s="761"/>
      <c r="F30" s="762" t="s">
        <v>237</v>
      </c>
      <c r="G30" s="762"/>
      <c r="H30" s="762"/>
    </row>
    <row r="31" spans="1:14" x14ac:dyDescent="0.25">
      <c r="A31" s="761" t="s">
        <v>3573</v>
      </c>
      <c r="B31" s="761"/>
      <c r="C31" s="761"/>
      <c r="D31" s="761"/>
      <c r="E31" s="761"/>
      <c r="F31" s="762" t="s">
        <v>4375</v>
      </c>
      <c r="G31" s="762"/>
      <c r="H31" s="762"/>
    </row>
    <row r="32" spans="1:14" ht="25.5" hidden="1" x14ac:dyDescent="0.35">
      <c r="A32" s="763"/>
      <c r="B32" s="763"/>
      <c r="C32" s="763"/>
      <c r="D32" s="763"/>
      <c r="E32" s="763"/>
      <c r="F32" s="763"/>
      <c r="G32" s="763"/>
      <c r="H32" s="763"/>
      <c r="I32" s="763"/>
      <c r="J32" s="763"/>
      <c r="K32" s="763"/>
      <c r="L32" s="763"/>
      <c r="M32" s="763"/>
      <c r="N32" s="763"/>
    </row>
    <row r="33" spans="1:14" hidden="1" x14ac:dyDescent="0.25"/>
    <row r="34" spans="1:14" hidden="1" x14ac:dyDescent="0.25"/>
    <row r="35" spans="1:14" s="388" customFormat="1" ht="30.75" x14ac:dyDescent="0.45">
      <c r="A35" s="387" t="s">
        <v>1589</v>
      </c>
    </row>
    <row r="36" spans="1:14" s="389" customFormat="1" ht="29.25" customHeight="1" x14ac:dyDescent="0.3">
      <c r="A36" s="377" t="s">
        <v>1590</v>
      </c>
    </row>
    <row r="37" spans="1:14" s="80" customFormat="1" ht="32.25" customHeight="1" x14ac:dyDescent="0.3">
      <c r="A37" s="389" t="s">
        <v>1591</v>
      </c>
    </row>
    <row r="38" spans="1:14" ht="22.5" x14ac:dyDescent="0.3">
      <c r="A38" s="760" t="s">
        <v>298</v>
      </c>
      <c r="B38" s="760"/>
      <c r="C38" s="760"/>
      <c r="D38" s="760"/>
      <c r="E38" s="760"/>
      <c r="F38" s="760"/>
      <c r="G38" s="760"/>
      <c r="H38" s="760"/>
      <c r="I38" s="760"/>
      <c r="J38" s="760"/>
      <c r="K38" s="760"/>
      <c r="L38" s="760"/>
      <c r="M38" s="760"/>
      <c r="N38" s="760"/>
    </row>
    <row r="39" spans="1:14" x14ac:dyDescent="0.25">
      <c r="A39" s="80" t="s">
        <v>299</v>
      </c>
      <c r="B39" s="80"/>
      <c r="C39" s="80"/>
      <c r="D39" s="80"/>
      <c r="E39" s="80"/>
      <c r="F39" s="80"/>
      <c r="G39" s="80"/>
      <c r="H39" s="80"/>
      <c r="I39" s="80"/>
      <c r="J39" s="80"/>
      <c r="K39" s="80"/>
      <c r="L39" s="80"/>
      <c r="M39" s="80"/>
      <c r="N39" s="80"/>
    </row>
    <row r="40" spans="1:14" x14ac:dyDescent="0.25">
      <c r="A40" t="s">
        <v>300</v>
      </c>
      <c r="B40" s="80"/>
      <c r="C40" s="80"/>
      <c r="D40" s="80"/>
      <c r="E40" s="80"/>
      <c r="F40" s="80"/>
      <c r="G40" s="80"/>
      <c r="H40" s="80"/>
      <c r="I40" s="80"/>
      <c r="J40" s="80"/>
      <c r="K40" s="80"/>
      <c r="L40" s="80"/>
      <c r="M40" s="80"/>
      <c r="N40" s="80"/>
    </row>
    <row r="41" spans="1:14" x14ac:dyDescent="0.25">
      <c r="A41" s="80"/>
      <c r="B41" s="80"/>
      <c r="C41" s="80"/>
      <c r="D41" s="80"/>
      <c r="E41" s="80"/>
      <c r="F41" s="80"/>
      <c r="G41" s="80"/>
      <c r="H41" s="80"/>
      <c r="I41" s="80"/>
      <c r="J41" s="80"/>
      <c r="K41" s="80"/>
      <c r="L41" s="80"/>
      <c r="M41" s="80"/>
      <c r="N41" s="80"/>
    </row>
    <row r="43" spans="1:14" x14ac:dyDescent="0.25">
      <c r="A43" s="80" t="s">
        <v>223</v>
      </c>
    </row>
    <row r="44" spans="1:14" x14ac:dyDescent="0.25">
      <c r="A44" s="1" t="s">
        <v>221</v>
      </c>
    </row>
    <row r="45" spans="1:14" x14ac:dyDescent="0.25">
      <c r="A45" s="1" t="s">
        <v>222</v>
      </c>
    </row>
    <row r="47" spans="1:14" ht="18.75" x14ac:dyDescent="0.3">
      <c r="A47" s="744" t="s">
        <v>224</v>
      </c>
    </row>
    <row r="48" spans="1:14" ht="18.75" x14ac:dyDescent="0.3">
      <c r="A48" s="745" t="s">
        <v>225</v>
      </c>
    </row>
  </sheetData>
  <sheetProtection sheet="1" objects="1" scenarios="1"/>
  <mergeCells count="15">
    <mergeCell ref="F28:H28"/>
    <mergeCell ref="A12:B12"/>
    <mergeCell ref="B5:F5"/>
    <mergeCell ref="I10:O10"/>
    <mergeCell ref="B3:P3"/>
    <mergeCell ref="C19:E19"/>
    <mergeCell ref="F26:H26"/>
    <mergeCell ref="A4:C4"/>
    <mergeCell ref="D4:N4"/>
    <mergeCell ref="A38:N38"/>
    <mergeCell ref="A30:E30"/>
    <mergeCell ref="F30:H30"/>
    <mergeCell ref="A31:E31"/>
    <mergeCell ref="F31:H31"/>
    <mergeCell ref="A32:N32"/>
  </mergeCells>
  <phoneticPr fontId="0" type="noConversion"/>
  <hyperlinks>
    <hyperlink ref="A38" r:id="rId1" display="Ці та інші корисні бланки можно скачать на http:/kazna.ucoz.ua"/>
    <hyperlink ref="A38:J38" r:id="rId2" display="Ці та інші корисні бланки можно скачать на http://kazna.ucoz.ua"/>
    <hyperlink ref="A38:L38" r:id="rId3" display="Ці та інші корисні бланки можно завантажить на http://ukrbudget.ru"/>
    <hyperlink ref="A38:N38" r:id="rId4" display="Ці та інші корисні бланки можно завантажити на https://buhgalter.com.ua"/>
    <hyperlink ref="A40" r:id="rId5"/>
    <hyperlink ref="A48" r:id="rId6"/>
  </hyperlinks>
  <pageMargins left="0.7" right="0.7" top="0.75" bottom="0.75"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3959" r:id="rId10" name="Drop Down 711">
              <controlPr defaultSize="0" autoLine="0" autoPict="0">
                <anchor moveWithCells="1">
                  <from>
                    <xdr:col>1</xdr:col>
                    <xdr:colOff>38100</xdr:colOff>
                    <xdr:row>5</xdr:row>
                    <xdr:rowOff>95250</xdr:rowOff>
                  </from>
                  <to>
                    <xdr:col>1</xdr:col>
                    <xdr:colOff>838200</xdr:colOff>
                    <xdr:row>6</xdr:row>
                    <xdr:rowOff>180975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7"/>
  <dimension ref="A1:N105"/>
  <sheetViews>
    <sheetView topLeftCell="A34"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2"/>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3"/>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4"/>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M19:M24"/>
    <mergeCell ref="D19:G19"/>
    <mergeCell ref="L20:L24"/>
    <mergeCell ref="E21:E24"/>
    <mergeCell ref="A14:D14"/>
    <mergeCell ref="F14:L14"/>
    <mergeCell ref="B19:B24"/>
    <mergeCell ref="C19:C24"/>
    <mergeCell ref="E20:F20"/>
    <mergeCell ref="D20:D24"/>
    <mergeCell ref="A15:D15"/>
    <mergeCell ref="F15:L15"/>
    <mergeCell ref="A18:L18"/>
    <mergeCell ref="A19:A24"/>
    <mergeCell ref="A13:D13"/>
    <mergeCell ref="F13:L13"/>
    <mergeCell ref="A5:G5"/>
    <mergeCell ref="B9:J9"/>
    <mergeCell ref="A4:M4"/>
    <mergeCell ref="A6:M6"/>
    <mergeCell ref="J1:M3"/>
    <mergeCell ref="B10:J10"/>
    <mergeCell ref="B11:J11"/>
    <mergeCell ref="A12:D12"/>
    <mergeCell ref="F12:L12"/>
    <mergeCell ref="A83:D83"/>
    <mergeCell ref="J85:K85"/>
    <mergeCell ref="G86:H86"/>
    <mergeCell ref="J86:L86"/>
    <mergeCell ref="H19:L19"/>
    <mergeCell ref="K22:K24"/>
    <mergeCell ref="G20:G24"/>
    <mergeCell ref="H20:H24"/>
    <mergeCell ref="I20:K20"/>
    <mergeCell ref="F21:F24"/>
    <mergeCell ref="I21:I24"/>
    <mergeCell ref="J21:K21"/>
    <mergeCell ref="J22:J24"/>
    <mergeCell ref="G87:H87"/>
    <mergeCell ref="J87:K87"/>
    <mergeCell ref="G84:H84"/>
    <mergeCell ref="J84:L84"/>
    <mergeCell ref="G85:H85"/>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4"/>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5"/>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7"/>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8"/>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8"/>
  <dimension ref="A1:N105"/>
  <sheetViews>
    <sheetView topLeftCell="A2"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9"/>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0"/>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1"/>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2"/>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3"/>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4"/>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5"/>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6"/>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7"/>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8"/>
  <dimension ref="A1:N89"/>
  <sheetViews>
    <sheetView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x14ac:dyDescent="0.2">
      <c r="A12" s="898" t="s">
        <v>4319</v>
      </c>
      <c r="B12" s="898"/>
      <c r="C12" s="898"/>
      <c r="D12" s="898"/>
      <c r="E12" s="194" t="str">
        <f>ЗАПОЛНИТЬ!H9</f>
        <v>-</v>
      </c>
      <c r="F12" s="917" t="str">
        <f>IF(E12&gt;0,VLOOKUP(E12,'ДовидникКВК(ГОС)'!A:B,2,FALSE),"")</f>
        <v>-</v>
      </c>
      <c r="G12" s="917"/>
      <c r="H12" s="917"/>
      <c r="I12" s="917"/>
      <c r="J12" s="917"/>
      <c r="K12" s="917"/>
      <c r="L12" s="917"/>
    </row>
    <row r="13" spans="1:13" s="2" customFormat="1" ht="23.25" customHeight="1" x14ac:dyDescent="0.2">
      <c r="A13" s="898" t="s">
        <v>4321</v>
      </c>
      <c r="B13" s="898"/>
      <c r="C13" s="898"/>
      <c r="D13" s="898"/>
      <c r="E13" s="357"/>
      <c r="F13" s="908" t="str">
        <f>IF(E13&gt;0,VLOOKUP(E13,ДовидникКПК!B:C,2,FALSE),"")</f>
        <v/>
      </c>
      <c r="G13" s="908"/>
      <c r="H13" s="908"/>
      <c r="I13" s="908"/>
      <c r="J13" s="908"/>
      <c r="K13" s="908"/>
      <c r="L13" s="908"/>
    </row>
    <row r="14" spans="1:13" s="2" customFormat="1" ht="11.25" x14ac:dyDescent="0.2">
      <c r="A14" s="899" t="s">
        <v>1119</v>
      </c>
      <c r="B14" s="899"/>
      <c r="C14" s="899"/>
      <c r="D14" s="899"/>
      <c r="E14" s="176" t="str">
        <f>ЗАПОЛНИТЬ!H10</f>
        <v>03</v>
      </c>
      <c r="F14" s="908" t="str">
        <f>ЗАПОЛНИТЬ!I10</f>
        <v>Державна адміністрація (…виконавчі органи місцевих рад)</v>
      </c>
      <c r="G14" s="908"/>
      <c r="H14" s="908"/>
      <c r="I14" s="908"/>
      <c r="J14" s="908"/>
      <c r="K14" s="908"/>
      <c r="L14" s="908"/>
    </row>
    <row r="15" spans="1:13" s="2" customFormat="1" ht="35.25" customHeight="1" x14ac:dyDescent="0.2">
      <c r="A15" s="899" t="s">
        <v>266</v>
      </c>
      <c r="B15" s="899"/>
      <c r="C15" s="899"/>
      <c r="D15" s="899"/>
      <c r="E15" s="61"/>
      <c r="F15" s="908" t="str">
        <f>IF(E15&gt;0,VLOOKUP(E15,ДовидникКФК!A:B,2,FALSE),"")</f>
        <v/>
      </c>
      <c r="G15" s="908"/>
      <c r="H15" s="908"/>
      <c r="I15" s="908"/>
      <c r="J15" s="908"/>
      <c r="K15" s="908"/>
      <c r="L15" s="908"/>
    </row>
    <row r="16" spans="1:13" s="2" customFormat="1" ht="11.25" x14ac:dyDescent="0.2">
      <c r="A16" s="195" t="s">
        <v>4077</v>
      </c>
    </row>
    <row r="17" spans="1:14" s="2" customFormat="1" ht="11.25" x14ac:dyDescent="0.2">
      <c r="A17" s="7" t="s">
        <v>4322</v>
      </c>
    </row>
    <row r="18" spans="1:14" s="2" customFormat="1" ht="19.5" customHeight="1" thickBot="1" x14ac:dyDescent="0.25">
      <c r="A18" s="964" t="s">
        <v>4323</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26">
        <v>0</v>
      </c>
      <c r="E26" s="526">
        <v>0</v>
      </c>
      <c r="F26" s="527">
        <v>0</v>
      </c>
      <c r="G26" s="527">
        <v>0</v>
      </c>
      <c r="H26" s="526">
        <v>0</v>
      </c>
      <c r="I26" s="526">
        <v>0</v>
      </c>
      <c r="J26" s="527">
        <v>0</v>
      </c>
      <c r="K26" s="528" t="s">
        <v>4333</v>
      </c>
      <c r="L26" s="527" t="s">
        <v>4334</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A19:A24"/>
    <mergeCell ref="J1:M3"/>
    <mergeCell ref="A5:G5"/>
    <mergeCell ref="B11:J11"/>
    <mergeCell ref="A12:D12"/>
    <mergeCell ref="F12:L12"/>
    <mergeCell ref="B10:J10"/>
    <mergeCell ref="A4:M4"/>
    <mergeCell ref="A6:M6"/>
    <mergeCell ref="B9:J9"/>
    <mergeCell ref="A13:D13"/>
    <mergeCell ref="F13:L13"/>
    <mergeCell ref="A14:D14"/>
    <mergeCell ref="G20:G24"/>
    <mergeCell ref="H20:H24"/>
    <mergeCell ref="B19:B24"/>
    <mergeCell ref="C19:C24"/>
    <mergeCell ref="D19:G19"/>
    <mergeCell ref="F14:L14"/>
    <mergeCell ref="A15:D15"/>
    <mergeCell ref="F15:L15"/>
    <mergeCell ref="I20:K20"/>
    <mergeCell ref="L20:L24"/>
    <mergeCell ref="E21:E24"/>
    <mergeCell ref="F21:F24"/>
    <mergeCell ref="H19:L19"/>
    <mergeCell ref="G87:H87"/>
    <mergeCell ref="J87:K87"/>
    <mergeCell ref="J22:J24"/>
    <mergeCell ref="K22:K24"/>
    <mergeCell ref="G86:H86"/>
    <mergeCell ref="J86:L86"/>
    <mergeCell ref="J84:L84"/>
    <mergeCell ref="G84:H84"/>
    <mergeCell ref="D20:D24"/>
    <mergeCell ref="E20:F20"/>
    <mergeCell ref="M19:M24"/>
    <mergeCell ref="G85:H85"/>
    <mergeCell ref="J85:K85"/>
    <mergeCell ref="I21:I24"/>
    <mergeCell ref="J21:K21"/>
    <mergeCell ref="A83:D83"/>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9"/>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dimension ref="A1:N89"/>
  <sheetViews>
    <sheetView topLeftCell="A10" workbookViewId="0">
      <selection activeCell="Q20" sqref="Q20"/>
    </sheetView>
  </sheetViews>
  <sheetFormatPr defaultRowHeight="15" x14ac:dyDescent="0.25"/>
  <cols>
    <col min="1" max="1" width="61.7109375" style="250" customWidth="1"/>
    <col min="2" max="2" width="4.7109375" style="250" customWidth="1"/>
    <col min="3" max="3" width="3.85546875" style="250" customWidth="1"/>
    <col min="4" max="4" width="7.5703125" style="250" customWidth="1"/>
    <col min="5" max="5" width="9.140625" style="250"/>
    <col min="6" max="6" width="8.140625" style="250" customWidth="1"/>
    <col min="7" max="7" width="7.42578125" style="250" customWidth="1"/>
    <col min="8" max="8" width="8.85546875" style="250" customWidth="1"/>
    <col min="9" max="9" width="8.5703125" style="250" customWidth="1"/>
    <col min="10" max="10" width="8.140625" style="250" customWidth="1"/>
    <col min="11" max="11" width="9.42578125" style="250" customWidth="1"/>
    <col min="12" max="12" width="6.7109375" style="250" customWidth="1"/>
    <col min="13" max="13" width="11.42578125" style="250" customWidth="1"/>
    <col min="14" max="16384" width="9.140625" style="250"/>
  </cols>
  <sheetData>
    <row r="1" spans="1:13" ht="15" customHeight="1" x14ac:dyDescent="0.25">
      <c r="J1" s="949" t="s">
        <v>226</v>
      </c>
      <c r="K1" s="949"/>
      <c r="L1" s="949"/>
      <c r="M1" s="949"/>
    </row>
    <row r="2" spans="1:13" ht="36" customHeight="1" x14ac:dyDescent="0.25">
      <c r="J2" s="949"/>
      <c r="K2" s="949"/>
      <c r="L2" s="949"/>
      <c r="M2" s="949"/>
    </row>
    <row r="3" spans="1:13" ht="0.75" customHeight="1" x14ac:dyDescent="0.25">
      <c r="J3" s="949"/>
      <c r="K3" s="949"/>
      <c r="L3" s="949"/>
      <c r="M3" s="949"/>
    </row>
    <row r="4" spans="1:13" x14ac:dyDescent="0.25">
      <c r="A4" s="951" t="s">
        <v>4562</v>
      </c>
      <c r="B4" s="951"/>
      <c r="C4" s="951"/>
      <c r="D4" s="951"/>
      <c r="E4" s="951"/>
      <c r="F4" s="951"/>
      <c r="G4" s="951"/>
      <c r="H4" s="951"/>
      <c r="I4" s="951"/>
      <c r="J4" s="951"/>
      <c r="K4" s="951"/>
      <c r="L4" s="951"/>
      <c r="M4" s="95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953" t="str">
        <f>CONCATENATE("на ",ЗАПОЛНИТЬ!$B$18," ",ЗАПОЛНИТЬ!$C$18)</f>
        <v>на 1 січня 2016 р.</v>
      </c>
      <c r="B6" s="953"/>
      <c r="C6" s="953"/>
      <c r="D6" s="953"/>
      <c r="E6" s="953"/>
      <c r="F6" s="953"/>
      <c r="G6" s="953"/>
      <c r="H6" s="953"/>
      <c r="I6" s="953"/>
      <c r="J6" s="953"/>
      <c r="K6" s="953"/>
      <c r="L6" s="953"/>
      <c r="M6" s="953"/>
    </row>
    <row r="7" spans="1:13" s="251" customFormat="1" ht="11.25" hidden="1" x14ac:dyDescent="0.2"/>
    <row r="8" spans="1:13" s="251" customFormat="1" ht="7.5" customHeight="1" x14ac:dyDescent="0.2">
      <c r="M8" s="622" t="s">
        <v>4563</v>
      </c>
    </row>
    <row r="9" spans="1:13" s="251" customFormat="1" ht="21.75" customHeight="1" x14ac:dyDescent="0.2">
      <c r="A9" s="252" t="s">
        <v>4564</v>
      </c>
      <c r="B9" s="955" t="str">
        <f>ЗАПОЛНИТЬ!B3</f>
        <v>Дрогобицький міський центр соціальних служб для сім'ї, дітей та молоді</v>
      </c>
      <c r="C9" s="955"/>
      <c r="D9" s="955"/>
      <c r="E9" s="955"/>
      <c r="F9" s="955"/>
      <c r="G9" s="955"/>
      <c r="H9" s="955"/>
      <c r="I9" s="955"/>
      <c r="J9" s="955"/>
      <c r="K9" s="253" t="str">
        <f>ЗАПОЛНИТЬ!A13</f>
        <v>за ЄДРПОУ</v>
      </c>
      <c r="M9" s="621" t="str">
        <f>ЗАПОЛНИТЬ!B13</f>
        <v>2080709</v>
      </c>
    </row>
    <row r="10" spans="1:13" s="251" customFormat="1" ht="11.25" customHeight="1" x14ac:dyDescent="0.2">
      <c r="A10" s="254" t="s">
        <v>4317</v>
      </c>
      <c r="B10" s="956" t="str">
        <f>ЗАПОЛНИТЬ!B5</f>
        <v>м.Дрогобич, вул.Л.Українки, 70</v>
      </c>
      <c r="C10" s="956"/>
      <c r="D10" s="956"/>
      <c r="E10" s="956"/>
      <c r="F10" s="956"/>
      <c r="G10" s="956"/>
      <c r="H10" s="956"/>
      <c r="I10" s="956"/>
      <c r="J10" s="956"/>
      <c r="K10" s="253" t="str">
        <f>ЗАПОЛНИТЬ!A14</f>
        <v>за КОАТУУ</v>
      </c>
      <c r="M10" s="621">
        <f>ЗАПОЛНИТЬ!B14</f>
        <v>4610600000</v>
      </c>
    </row>
    <row r="11" spans="1:13" s="251" customFormat="1" ht="11.25" customHeight="1" x14ac:dyDescent="0.2">
      <c r="A11" s="254" t="str">
        <f>Ф.4.3.1.КВК2!A11</f>
        <v>Організаційно-правова форма господарювання</v>
      </c>
      <c r="B11" s="952" t="str">
        <f>ЗАПОЛНИТЬ!D15</f>
        <v>Комунальна організація (установа, заклад)</v>
      </c>
      <c r="C11" s="952"/>
      <c r="D11" s="952"/>
      <c r="E11" s="952"/>
      <c r="F11" s="952"/>
      <c r="G11" s="952"/>
      <c r="H11" s="952"/>
      <c r="I11" s="952"/>
      <c r="J11" s="952"/>
      <c r="K11" s="253" t="str">
        <f>ЗАПОЛНИТЬ!A15</f>
        <v>за КОПФГ</v>
      </c>
      <c r="M11" s="621">
        <f>ЗАПОЛНИТЬ!B15</f>
        <v>430</v>
      </c>
    </row>
    <row r="12" spans="1:13" s="251" customFormat="1" ht="11.25" customHeight="1" x14ac:dyDescent="0.2">
      <c r="A12" s="968" t="s">
        <v>4319</v>
      </c>
      <c r="B12" s="968"/>
      <c r="C12" s="968"/>
      <c r="D12" s="968"/>
      <c r="E12" s="255" t="str">
        <f>ЗАПОЛНИТЬ!H9</f>
        <v>-</v>
      </c>
      <c r="F12" s="966" t="str">
        <f>IF(E12&gt;0,VLOOKUP(E12,'ДовидникКВК(ГОС)'!A:B,2,FALSE),"")</f>
        <v>-</v>
      </c>
      <c r="G12" s="966"/>
      <c r="H12" s="966"/>
      <c r="I12" s="966"/>
      <c r="J12" s="966"/>
      <c r="K12" s="966"/>
      <c r="L12" s="967"/>
    </row>
    <row r="13" spans="1:13" s="251" customFormat="1" ht="23.25" customHeight="1" x14ac:dyDescent="0.25">
      <c r="A13" s="950" t="s">
        <v>4321</v>
      </c>
      <c r="B13" s="950"/>
      <c r="C13" s="950"/>
      <c r="D13" s="950"/>
      <c r="E13" s="368"/>
      <c r="F13" s="918"/>
      <c r="G13" s="918"/>
      <c r="H13" s="918"/>
      <c r="I13" s="918"/>
      <c r="J13" s="918"/>
      <c r="K13" s="918"/>
      <c r="L13" s="918"/>
      <c r="M13" s="969"/>
    </row>
    <row r="14" spans="1:13" s="251" customFormat="1" ht="11.25" x14ac:dyDescent="0.2">
      <c r="A14" s="958" t="s">
        <v>1119</v>
      </c>
      <c r="B14" s="958"/>
      <c r="C14" s="958"/>
      <c r="D14" s="958"/>
      <c r="E14" s="256" t="str">
        <f>ЗАПОЛНИТЬ!H10</f>
        <v>03</v>
      </c>
      <c r="F14" s="970" t="str">
        <f>ЗАПОЛНИТЬ!I10</f>
        <v>Державна адміністрація (…виконавчі органи місцевих рад)</v>
      </c>
      <c r="G14" s="970"/>
      <c r="H14" s="970"/>
      <c r="I14" s="970"/>
      <c r="J14" s="970"/>
      <c r="K14" s="970"/>
      <c r="L14" s="970"/>
      <c r="M14" s="971"/>
    </row>
    <row r="15" spans="1:13" s="251" customFormat="1" ht="35.25" customHeight="1" x14ac:dyDescent="0.25">
      <c r="A15" s="958" t="s">
        <v>266</v>
      </c>
      <c r="B15" s="958"/>
      <c r="C15" s="958"/>
      <c r="D15" s="958"/>
      <c r="E15" s="263"/>
      <c r="F15" s="906"/>
      <c r="G15" s="906"/>
      <c r="H15" s="906"/>
      <c r="I15" s="906"/>
      <c r="J15" s="906"/>
      <c r="K15" s="906"/>
      <c r="L15" s="906"/>
      <c r="M15" s="965"/>
    </row>
    <row r="16" spans="1:13" s="251" customFormat="1" ht="11.25" x14ac:dyDescent="0.2">
      <c r="A16" s="258" t="s">
        <v>4076</v>
      </c>
    </row>
    <row r="17" spans="1:14" s="251" customFormat="1" ht="11.25" x14ac:dyDescent="0.2">
      <c r="A17" s="259" t="s">
        <v>4322</v>
      </c>
    </row>
    <row r="18" spans="1:14" s="251" customFormat="1" ht="19.5" customHeight="1" thickBot="1" x14ac:dyDescent="0.25">
      <c r="A18" s="959" t="s">
        <v>4384</v>
      </c>
      <c r="B18" s="959"/>
      <c r="C18" s="959"/>
      <c r="D18" s="959"/>
      <c r="E18" s="959"/>
      <c r="F18" s="959"/>
      <c r="G18" s="959"/>
      <c r="H18" s="959"/>
      <c r="I18" s="959"/>
      <c r="J18" s="959"/>
      <c r="K18" s="959"/>
      <c r="L18" s="959"/>
    </row>
    <row r="19" spans="1:14" s="251"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260"/>
    </row>
    <row r="20" spans="1:14" s="251"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260"/>
    </row>
    <row r="21" spans="1:14" s="251"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260"/>
    </row>
    <row r="22" spans="1:14" s="251" customFormat="1" ht="12" customHeight="1" thickTop="1" thickBot="1" x14ac:dyDescent="0.25">
      <c r="A22" s="795"/>
      <c r="B22" s="795"/>
      <c r="C22" s="795"/>
      <c r="D22" s="795"/>
      <c r="E22" s="795"/>
      <c r="F22" s="795"/>
      <c r="G22" s="795"/>
      <c r="H22" s="795"/>
      <c r="I22" s="795"/>
      <c r="J22" s="795" t="s">
        <v>4330</v>
      </c>
      <c r="K22" s="795" t="s">
        <v>4331</v>
      </c>
      <c r="L22" s="795"/>
      <c r="M22" s="961"/>
      <c r="N22" s="260"/>
    </row>
    <row r="23" spans="1:14" s="251" customFormat="1" ht="12" customHeight="1" thickTop="1" thickBot="1" x14ac:dyDescent="0.25">
      <c r="A23" s="795"/>
      <c r="B23" s="795"/>
      <c r="C23" s="795"/>
      <c r="D23" s="795"/>
      <c r="E23" s="795"/>
      <c r="F23" s="795"/>
      <c r="G23" s="795"/>
      <c r="H23" s="795"/>
      <c r="I23" s="795"/>
      <c r="J23" s="795"/>
      <c r="K23" s="795"/>
      <c r="L23" s="795"/>
      <c r="M23" s="961"/>
      <c r="N23" s="260"/>
    </row>
    <row r="24" spans="1:14" s="251" customFormat="1" ht="9.75" customHeight="1" thickTop="1" thickBot="1" x14ac:dyDescent="0.25">
      <c r="A24" s="795"/>
      <c r="B24" s="795"/>
      <c r="C24" s="795"/>
      <c r="D24" s="795"/>
      <c r="E24" s="795"/>
      <c r="F24" s="795"/>
      <c r="G24" s="795"/>
      <c r="H24" s="795"/>
      <c r="I24" s="795"/>
      <c r="J24" s="795"/>
      <c r="K24" s="795"/>
      <c r="L24" s="795"/>
      <c r="M24" s="962"/>
      <c r="N24" s="260"/>
    </row>
    <row r="25" spans="1:14" s="251"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260"/>
    </row>
    <row r="26" spans="1:14" s="251" customFormat="1" ht="13.5" thickTop="1" thickBot="1" x14ac:dyDescent="0.25">
      <c r="A26" s="523" t="s">
        <v>4332</v>
      </c>
      <c r="B26" s="524" t="s">
        <v>4333</v>
      </c>
      <c r="C26" s="525" t="s">
        <v>4365</v>
      </c>
      <c r="D26" s="526">
        <f>SUM('Ф.7(СФ).1:Ф.7(СФ).35'!D26)</f>
        <v>0</v>
      </c>
      <c r="E26" s="526">
        <f>SUM('Ф.7(СФ).1:Ф.7(СФ).35'!E26)</f>
        <v>0</v>
      </c>
      <c r="F26" s="526">
        <f>SUM('Ф.7(СФ).1:Ф.7(СФ).35'!F26)</f>
        <v>0</v>
      </c>
      <c r="G26" s="526">
        <f>SUM('Ф.7(СФ).1:Ф.7(СФ).35'!G26)</f>
        <v>0</v>
      </c>
      <c r="H26" s="526">
        <f>SUM('Ф.7(СФ).1:Ф.7(СФ).35'!H26)</f>
        <v>0</v>
      </c>
      <c r="I26" s="526">
        <f>SUM('Ф.7(СФ).1:Ф.7(СФ).35'!I26)</f>
        <v>0</v>
      </c>
      <c r="J26" s="526">
        <f>SUM('Ф.7(СФ).1:Ф.7(СФ).35'!J26)</f>
        <v>0</v>
      </c>
      <c r="K26" s="528" t="s">
        <v>4333</v>
      </c>
      <c r="L26" s="526">
        <f>SUM('Ф.7(СФ).1:Ф.7(СФ).35'!L26)</f>
        <v>0</v>
      </c>
      <c r="M26" s="529" t="s">
        <v>4333</v>
      </c>
      <c r="N26" s="260"/>
    </row>
    <row r="27" spans="1:14" s="251" customFormat="1" ht="14.25" thickTop="1" thickBot="1" x14ac:dyDescent="0.25">
      <c r="A27" s="530" t="s">
        <v>1737</v>
      </c>
      <c r="B27" s="531" t="s">
        <v>4333</v>
      </c>
      <c r="C27" s="525" t="s">
        <v>4366</v>
      </c>
      <c r="D27" s="526">
        <f>SUM('Ф.7(СФ).1:Ф.7(СФ).35'!D27)</f>
        <v>0</v>
      </c>
      <c r="E27" s="526">
        <f>SUM('Ф.7(СФ).1:Ф.7(СФ).35'!E27)</f>
        <v>0</v>
      </c>
      <c r="F27" s="526">
        <f>SUM('Ф.7(СФ).1:Ф.7(СФ).35'!F27)</f>
        <v>0</v>
      </c>
      <c r="G27" s="526">
        <f>SUM('Ф.7(СФ).1:Ф.7(СФ).35'!G27)</f>
        <v>0</v>
      </c>
      <c r="H27" s="526">
        <f>SUM('Ф.7(СФ).1:Ф.7(СФ).35'!H27)</f>
        <v>65665.64</v>
      </c>
      <c r="I27" s="526">
        <f>SUM('Ф.7(СФ).1:Ф.7(СФ).35'!I27)</f>
        <v>0</v>
      </c>
      <c r="J27" s="526">
        <f>SUM('Ф.7(СФ).1:Ф.7(СФ).35'!J27)</f>
        <v>0</v>
      </c>
      <c r="K27" s="526">
        <f>SUM('Ф.7(СФ).1:Ф.7(СФ).35'!K27)</f>
        <v>0</v>
      </c>
      <c r="L27" s="526">
        <f>SUM('Ф.7(СФ).1:Ф.7(СФ).35'!L27)</f>
        <v>0</v>
      </c>
      <c r="M27" s="526">
        <f>SUM('Ф.7(СФ).1:Ф.7(СФ).35'!M27)</f>
        <v>0</v>
      </c>
      <c r="N27" s="260"/>
    </row>
    <row r="28" spans="1:14" s="251" customFormat="1" ht="23.25" thickTop="1" thickBot="1" x14ac:dyDescent="0.25">
      <c r="A28" s="453" t="s">
        <v>1738</v>
      </c>
      <c r="B28" s="524">
        <v>2000</v>
      </c>
      <c r="C28" s="454" t="s">
        <v>4367</v>
      </c>
      <c r="D28" s="526">
        <f>SUM('Ф.7(СФ).1:Ф.7(СФ).35'!D28)</f>
        <v>0</v>
      </c>
      <c r="E28" s="526">
        <f>SUM('Ф.7(СФ).1:Ф.7(СФ).35'!E28)</f>
        <v>0</v>
      </c>
      <c r="F28" s="526">
        <f>SUM('Ф.7(СФ).1:Ф.7(СФ).35'!F28)</f>
        <v>0</v>
      </c>
      <c r="G28" s="526">
        <f>SUM('Ф.7(СФ).1:Ф.7(СФ).35'!G28)</f>
        <v>0</v>
      </c>
      <c r="H28" s="526">
        <f>SUM('Ф.7(СФ).1:Ф.7(СФ).35'!H28)</f>
        <v>1000</v>
      </c>
      <c r="I28" s="526">
        <f>SUM('Ф.7(СФ).1:Ф.7(СФ).35'!I28)</f>
        <v>0</v>
      </c>
      <c r="J28" s="526">
        <f>SUM('Ф.7(СФ).1:Ф.7(СФ).35'!J28)</f>
        <v>0</v>
      </c>
      <c r="K28" s="526">
        <f>SUM('Ф.7(СФ).1:Ф.7(СФ).35'!K28)</f>
        <v>0</v>
      </c>
      <c r="L28" s="526">
        <f>SUM('Ф.7(СФ).1:Ф.7(СФ).35'!L28)</f>
        <v>0</v>
      </c>
      <c r="M28" s="526">
        <f>SUM('Ф.7(СФ).1:Ф.7(СФ).35'!M28)</f>
        <v>0</v>
      </c>
      <c r="N28" s="261"/>
    </row>
    <row r="29" spans="1:14" s="251" customFormat="1" ht="12.75" thickTop="1" thickBot="1" x14ac:dyDescent="0.25">
      <c r="A29" s="483" t="s">
        <v>1701</v>
      </c>
      <c r="B29" s="453">
        <v>2100</v>
      </c>
      <c r="C29" s="454" t="s">
        <v>4368</v>
      </c>
      <c r="D29" s="526">
        <f>SUM('Ф.7(СФ).1:Ф.7(СФ).35'!D29)</f>
        <v>0</v>
      </c>
      <c r="E29" s="526">
        <f>SUM('Ф.7(СФ).1:Ф.7(СФ).35'!E29)</f>
        <v>0</v>
      </c>
      <c r="F29" s="526">
        <f>SUM('Ф.7(СФ).1:Ф.7(СФ).35'!F29)</f>
        <v>0</v>
      </c>
      <c r="G29" s="526">
        <f>SUM('Ф.7(СФ).1:Ф.7(СФ).35'!G29)</f>
        <v>0</v>
      </c>
      <c r="H29" s="526">
        <f>SUM('Ф.7(СФ).1:Ф.7(СФ).35'!H29)</f>
        <v>0</v>
      </c>
      <c r="I29" s="526">
        <f>SUM('Ф.7(СФ).1:Ф.7(СФ).35'!I29)</f>
        <v>0</v>
      </c>
      <c r="J29" s="526">
        <f>SUM('Ф.7(СФ).1:Ф.7(СФ).35'!J29)</f>
        <v>0</v>
      </c>
      <c r="K29" s="526">
        <f>SUM('Ф.7(СФ).1:Ф.7(СФ).35'!K29)</f>
        <v>0</v>
      </c>
      <c r="L29" s="526">
        <f>SUM('Ф.7(СФ).1:Ф.7(СФ).35'!L29)</f>
        <v>0</v>
      </c>
      <c r="M29" s="526">
        <f>SUM('Ф.7(СФ).1:Ф.7(СФ).35'!M29)</f>
        <v>0</v>
      </c>
      <c r="N29" s="260"/>
    </row>
    <row r="30" spans="1:14" s="251" customFormat="1" ht="12.75" thickTop="1" thickBot="1" x14ac:dyDescent="0.25">
      <c r="A30" s="458" t="s">
        <v>1702</v>
      </c>
      <c r="B30" s="459">
        <v>2110</v>
      </c>
      <c r="C30" s="460" t="s">
        <v>4369</v>
      </c>
      <c r="D30" s="526">
        <f>SUM('Ф.7(СФ).1:Ф.7(СФ).35'!D30)</f>
        <v>0</v>
      </c>
      <c r="E30" s="526">
        <f>SUM('Ф.7(СФ).1:Ф.7(СФ).35'!E30)</f>
        <v>0</v>
      </c>
      <c r="F30" s="526">
        <f>SUM('Ф.7(СФ).1:Ф.7(СФ).35'!F30)</f>
        <v>0</v>
      </c>
      <c r="G30" s="526">
        <f>SUM('Ф.7(СФ).1:Ф.7(СФ).35'!G30)</f>
        <v>0</v>
      </c>
      <c r="H30" s="526">
        <f>SUM('Ф.7(СФ).1:Ф.7(СФ).35'!H30)</f>
        <v>0</v>
      </c>
      <c r="I30" s="526">
        <f>SUM('Ф.7(СФ).1:Ф.7(СФ).35'!I30)</f>
        <v>0</v>
      </c>
      <c r="J30" s="526">
        <f>SUM('Ф.7(СФ).1:Ф.7(СФ).35'!J30)</f>
        <v>0</v>
      </c>
      <c r="K30" s="526">
        <f>SUM('Ф.7(СФ).1:Ф.7(СФ).35'!K30)</f>
        <v>0</v>
      </c>
      <c r="L30" s="526">
        <f>SUM('Ф.7(СФ).1:Ф.7(СФ).35'!L30)</f>
        <v>0</v>
      </c>
      <c r="M30" s="526">
        <f>SUM('Ф.7(СФ).1:Ф.7(СФ).35'!M30)</f>
        <v>0</v>
      </c>
      <c r="N30" s="260"/>
    </row>
    <row r="31" spans="1:14" s="251" customFormat="1" ht="12.75" thickTop="1" thickBot="1" x14ac:dyDescent="0.25">
      <c r="A31" s="464" t="s">
        <v>4335</v>
      </c>
      <c r="B31" s="465">
        <v>2111</v>
      </c>
      <c r="C31" s="466" t="s">
        <v>4370</v>
      </c>
      <c r="D31" s="526">
        <f>SUM('Ф.7(СФ).1:Ф.7(СФ).35'!D31)</f>
        <v>0</v>
      </c>
      <c r="E31" s="526">
        <f>SUM('Ф.7(СФ).1:Ф.7(СФ).35'!E31)</f>
        <v>0</v>
      </c>
      <c r="F31" s="526">
        <f>SUM('Ф.7(СФ).1:Ф.7(СФ).35'!F31)</f>
        <v>0</v>
      </c>
      <c r="G31" s="526">
        <f>SUM('Ф.7(СФ).1:Ф.7(СФ).35'!G31)</f>
        <v>0</v>
      </c>
      <c r="H31" s="526">
        <f>SUM('Ф.7(СФ).1:Ф.7(СФ).35'!H31)</f>
        <v>0</v>
      </c>
      <c r="I31" s="526">
        <f>SUM('Ф.7(СФ).1:Ф.7(СФ).35'!I31)</f>
        <v>0</v>
      </c>
      <c r="J31" s="526">
        <f>SUM('Ф.7(СФ).1:Ф.7(СФ).35'!J31)</f>
        <v>0</v>
      </c>
      <c r="K31" s="526">
        <f>SUM('Ф.7(СФ).1:Ф.7(СФ).35'!K31)</f>
        <v>0</v>
      </c>
      <c r="L31" s="526">
        <f>SUM('Ф.7(СФ).1:Ф.7(СФ).35'!L31)</f>
        <v>0</v>
      </c>
      <c r="M31" s="526">
        <f>SUM('Ф.7(СФ).1:Ф.7(СФ).35'!M31)</f>
        <v>0</v>
      </c>
      <c r="N31" s="260"/>
    </row>
    <row r="32" spans="1:14" s="251" customFormat="1" ht="12.75" thickTop="1" thickBot="1" x14ac:dyDescent="0.25">
      <c r="A32" s="464" t="s">
        <v>1703</v>
      </c>
      <c r="B32" s="465">
        <v>2112</v>
      </c>
      <c r="C32" s="466" t="s">
        <v>4371</v>
      </c>
      <c r="D32" s="526">
        <f>SUM('Ф.7(СФ).1:Ф.7(СФ).35'!D32)</f>
        <v>0</v>
      </c>
      <c r="E32" s="526">
        <f>SUM('Ф.7(СФ).1:Ф.7(СФ).35'!E32)</f>
        <v>0</v>
      </c>
      <c r="F32" s="526">
        <f>SUM('Ф.7(СФ).1:Ф.7(СФ).35'!F32)</f>
        <v>0</v>
      </c>
      <c r="G32" s="526">
        <f>SUM('Ф.7(СФ).1:Ф.7(СФ).35'!G32)</f>
        <v>0</v>
      </c>
      <c r="H32" s="526">
        <f>SUM('Ф.7(СФ).1:Ф.7(СФ).35'!H32)</f>
        <v>0</v>
      </c>
      <c r="I32" s="526">
        <f>SUM('Ф.7(СФ).1:Ф.7(СФ).35'!I32)</f>
        <v>0</v>
      </c>
      <c r="J32" s="526">
        <f>SUM('Ф.7(СФ).1:Ф.7(СФ).35'!J32)</f>
        <v>0</v>
      </c>
      <c r="K32" s="526">
        <f>SUM('Ф.7(СФ).1:Ф.7(СФ).35'!K32)</f>
        <v>0</v>
      </c>
      <c r="L32" s="526">
        <f>SUM('Ф.7(СФ).1:Ф.7(СФ).35'!L32)</f>
        <v>0</v>
      </c>
      <c r="M32" s="526">
        <f>SUM('Ф.7(СФ).1:Ф.7(СФ).35'!M32)</f>
        <v>0</v>
      </c>
      <c r="N32" s="260"/>
    </row>
    <row r="33" spans="1:14" s="251" customFormat="1" ht="12.75" thickTop="1" thickBot="1" x14ac:dyDescent="0.25">
      <c r="A33" s="470" t="s">
        <v>1739</v>
      </c>
      <c r="B33" s="459">
        <v>2120</v>
      </c>
      <c r="C33" s="460" t="s">
        <v>4372</v>
      </c>
      <c r="D33" s="526">
        <f>SUM('Ф.7(СФ).1:Ф.7(СФ).35'!D33)</f>
        <v>0</v>
      </c>
      <c r="E33" s="526">
        <f>SUM('Ф.7(СФ).1:Ф.7(СФ).35'!E33)</f>
        <v>0</v>
      </c>
      <c r="F33" s="526">
        <f>SUM('Ф.7(СФ).1:Ф.7(СФ).35'!F33)</f>
        <v>0</v>
      </c>
      <c r="G33" s="526">
        <f>SUM('Ф.7(СФ).1:Ф.7(СФ).35'!G33)</f>
        <v>0</v>
      </c>
      <c r="H33" s="526">
        <f>SUM('Ф.7(СФ).1:Ф.7(СФ).35'!H33)</f>
        <v>0</v>
      </c>
      <c r="I33" s="526">
        <f>SUM('Ф.7(СФ).1:Ф.7(СФ).35'!I33)</f>
        <v>0</v>
      </c>
      <c r="J33" s="526">
        <f>SUM('Ф.7(СФ).1:Ф.7(СФ).35'!J33)</f>
        <v>0</v>
      </c>
      <c r="K33" s="526">
        <f>SUM('Ф.7(СФ).1:Ф.7(СФ).35'!K33)</f>
        <v>0</v>
      </c>
      <c r="L33" s="526">
        <f>SUM('Ф.7(СФ).1:Ф.7(СФ).35'!L33)</f>
        <v>0</v>
      </c>
      <c r="M33" s="526">
        <f>SUM('Ф.7(СФ).1:Ф.7(СФ).35'!M33)</f>
        <v>0</v>
      </c>
      <c r="N33" s="260"/>
    </row>
    <row r="34" spans="1:14" s="251" customFormat="1" ht="12.75" thickTop="1" thickBot="1" x14ac:dyDescent="0.25">
      <c r="A34" s="471" t="s">
        <v>1705</v>
      </c>
      <c r="B34" s="453">
        <v>2200</v>
      </c>
      <c r="C34" s="454" t="s">
        <v>4373</v>
      </c>
      <c r="D34" s="526">
        <f>SUM('Ф.7(СФ).1:Ф.7(СФ).35'!D34)</f>
        <v>0</v>
      </c>
      <c r="E34" s="526">
        <f>SUM('Ф.7(СФ).1:Ф.7(СФ).35'!E34)</f>
        <v>0</v>
      </c>
      <c r="F34" s="526">
        <f>SUM('Ф.7(СФ).1:Ф.7(СФ).35'!F34)</f>
        <v>0</v>
      </c>
      <c r="G34" s="526">
        <f>SUM('Ф.7(СФ).1:Ф.7(СФ).35'!G34)</f>
        <v>0</v>
      </c>
      <c r="H34" s="526">
        <f>SUM('Ф.7(СФ).1:Ф.7(СФ).35'!H34)</f>
        <v>1000</v>
      </c>
      <c r="I34" s="526">
        <f>SUM('Ф.7(СФ).1:Ф.7(СФ).35'!I34)</f>
        <v>0</v>
      </c>
      <c r="J34" s="526">
        <f>SUM('Ф.7(СФ).1:Ф.7(СФ).35'!J34)</f>
        <v>0</v>
      </c>
      <c r="K34" s="526">
        <f>SUM('Ф.7(СФ).1:Ф.7(СФ).35'!K34)</f>
        <v>0</v>
      </c>
      <c r="L34" s="526">
        <f>SUM('Ф.7(СФ).1:Ф.7(СФ).35'!L34)</f>
        <v>0</v>
      </c>
      <c r="M34" s="526">
        <f>SUM('Ф.7(СФ).1:Ф.7(СФ).35'!M34)</f>
        <v>0</v>
      </c>
      <c r="N34" s="261"/>
    </row>
    <row r="35" spans="1:14" s="251" customFormat="1" ht="12.75" thickTop="1" thickBot="1" x14ac:dyDescent="0.25">
      <c r="A35" s="473" t="s">
        <v>1706</v>
      </c>
      <c r="B35" s="459">
        <v>2210</v>
      </c>
      <c r="C35" s="459">
        <v>100</v>
      </c>
      <c r="D35" s="526">
        <f>SUM('Ф.7(СФ).1:Ф.7(СФ).35'!D35)</f>
        <v>0</v>
      </c>
      <c r="E35" s="526">
        <f>SUM('Ф.7(СФ).1:Ф.7(СФ).35'!E35)</f>
        <v>0</v>
      </c>
      <c r="F35" s="526">
        <f>SUM('Ф.7(СФ).1:Ф.7(СФ).35'!F35)</f>
        <v>0</v>
      </c>
      <c r="G35" s="526">
        <f>SUM('Ф.7(СФ).1:Ф.7(СФ).35'!G35)</f>
        <v>0</v>
      </c>
      <c r="H35" s="526">
        <f>SUM('Ф.7(СФ).1:Ф.7(СФ).35'!H35)</f>
        <v>0</v>
      </c>
      <c r="I35" s="526">
        <f>SUM('Ф.7(СФ).1:Ф.7(СФ).35'!I35)</f>
        <v>0</v>
      </c>
      <c r="J35" s="526">
        <f>SUM('Ф.7(СФ).1:Ф.7(СФ).35'!J35)</f>
        <v>0</v>
      </c>
      <c r="K35" s="526">
        <f>SUM('Ф.7(СФ).1:Ф.7(СФ).35'!K35)</f>
        <v>0</v>
      </c>
      <c r="L35" s="526">
        <f>SUM('Ф.7(СФ).1:Ф.7(СФ).35'!L35)</f>
        <v>0</v>
      </c>
      <c r="M35" s="526">
        <f>SUM('Ф.7(СФ).1:Ф.7(СФ).35'!M35)</f>
        <v>0</v>
      </c>
      <c r="N35" s="260"/>
    </row>
    <row r="36" spans="1:14" s="251" customFormat="1" ht="12.75" thickTop="1" thickBot="1" x14ac:dyDescent="0.25">
      <c r="A36" s="473" t="s">
        <v>1707</v>
      </c>
      <c r="B36" s="459">
        <v>2220</v>
      </c>
      <c r="C36" s="459">
        <v>110</v>
      </c>
      <c r="D36" s="526">
        <f>SUM('Ф.7(СФ).1:Ф.7(СФ).35'!D36)</f>
        <v>0</v>
      </c>
      <c r="E36" s="526">
        <f>SUM('Ф.7(СФ).1:Ф.7(СФ).35'!E36)</f>
        <v>0</v>
      </c>
      <c r="F36" s="526">
        <f>SUM('Ф.7(СФ).1:Ф.7(СФ).35'!F36)</f>
        <v>0</v>
      </c>
      <c r="G36" s="526">
        <f>SUM('Ф.7(СФ).1:Ф.7(СФ).35'!G36)</f>
        <v>0</v>
      </c>
      <c r="H36" s="526">
        <f>SUM('Ф.7(СФ).1:Ф.7(СФ).35'!H36)</f>
        <v>0</v>
      </c>
      <c r="I36" s="526">
        <f>SUM('Ф.7(СФ).1:Ф.7(СФ).35'!I36)</f>
        <v>0</v>
      </c>
      <c r="J36" s="526">
        <f>SUM('Ф.7(СФ).1:Ф.7(СФ).35'!J36)</f>
        <v>0</v>
      </c>
      <c r="K36" s="526">
        <f>SUM('Ф.7(СФ).1:Ф.7(СФ).35'!K36)</f>
        <v>0</v>
      </c>
      <c r="L36" s="526">
        <f>SUM('Ф.7(СФ).1:Ф.7(СФ).35'!L36)</f>
        <v>0</v>
      </c>
      <c r="M36" s="526">
        <f>SUM('Ф.7(СФ).1:Ф.7(СФ).35'!M36)</f>
        <v>0</v>
      </c>
      <c r="N36" s="260"/>
    </row>
    <row r="37" spans="1:14" s="251" customFormat="1" ht="12.75" thickTop="1" thickBot="1" x14ac:dyDescent="0.25">
      <c r="A37" s="473" t="s">
        <v>1708</v>
      </c>
      <c r="B37" s="459">
        <v>2230</v>
      </c>
      <c r="C37" s="459">
        <v>120</v>
      </c>
      <c r="D37" s="526">
        <f>SUM('Ф.7(СФ).1:Ф.7(СФ).35'!D37)</f>
        <v>0</v>
      </c>
      <c r="E37" s="526">
        <f>SUM('Ф.7(СФ).1:Ф.7(СФ).35'!E37)</f>
        <v>0</v>
      </c>
      <c r="F37" s="526">
        <f>SUM('Ф.7(СФ).1:Ф.7(СФ).35'!F37)</f>
        <v>0</v>
      </c>
      <c r="G37" s="526">
        <f>SUM('Ф.7(СФ).1:Ф.7(СФ).35'!G37)</f>
        <v>0</v>
      </c>
      <c r="H37" s="526">
        <f>SUM('Ф.7(СФ).1:Ф.7(СФ).35'!H37)</f>
        <v>0</v>
      </c>
      <c r="I37" s="526">
        <f>SUM('Ф.7(СФ).1:Ф.7(СФ).35'!I37)</f>
        <v>0</v>
      </c>
      <c r="J37" s="526">
        <f>SUM('Ф.7(СФ).1:Ф.7(СФ).35'!J37)</f>
        <v>0</v>
      </c>
      <c r="K37" s="526">
        <f>SUM('Ф.7(СФ).1:Ф.7(СФ).35'!K37)</f>
        <v>0</v>
      </c>
      <c r="L37" s="526">
        <f>SUM('Ф.7(СФ).1:Ф.7(СФ).35'!L37)</f>
        <v>0</v>
      </c>
      <c r="M37" s="526">
        <f>SUM('Ф.7(СФ).1:Ф.7(СФ).35'!M37)</f>
        <v>0</v>
      </c>
      <c r="N37" s="260"/>
    </row>
    <row r="38" spans="1:14" s="251" customFormat="1" ht="12.75" thickTop="1" thickBot="1" x14ac:dyDescent="0.25">
      <c r="A38" s="458" t="s">
        <v>1709</v>
      </c>
      <c r="B38" s="459">
        <v>2240</v>
      </c>
      <c r="C38" s="459">
        <v>130</v>
      </c>
      <c r="D38" s="526">
        <f>SUM('Ф.7(СФ).1:Ф.7(СФ).35'!D38)</f>
        <v>0</v>
      </c>
      <c r="E38" s="526">
        <f>SUM('Ф.7(СФ).1:Ф.7(СФ).35'!E38)</f>
        <v>0</v>
      </c>
      <c r="F38" s="526">
        <f>SUM('Ф.7(СФ).1:Ф.7(СФ).35'!F38)</f>
        <v>0</v>
      </c>
      <c r="G38" s="526">
        <f>SUM('Ф.7(СФ).1:Ф.7(СФ).35'!G38)</f>
        <v>0</v>
      </c>
      <c r="H38" s="526">
        <f>SUM('Ф.7(СФ).1:Ф.7(СФ).35'!H38)</f>
        <v>0</v>
      </c>
      <c r="I38" s="526">
        <f>SUM('Ф.7(СФ).1:Ф.7(СФ).35'!I38)</f>
        <v>0</v>
      </c>
      <c r="J38" s="526">
        <f>SUM('Ф.7(СФ).1:Ф.7(СФ).35'!J38)</f>
        <v>0</v>
      </c>
      <c r="K38" s="526">
        <f>SUM('Ф.7(СФ).1:Ф.7(СФ).35'!K38)</f>
        <v>0</v>
      </c>
      <c r="L38" s="526">
        <f>SUM('Ф.7(СФ).1:Ф.7(СФ).35'!L38)</f>
        <v>0</v>
      </c>
      <c r="M38" s="526">
        <f>SUM('Ф.7(СФ).1:Ф.7(СФ).35'!M38)</f>
        <v>0</v>
      </c>
      <c r="N38" s="260"/>
    </row>
    <row r="39" spans="1:14" s="251" customFormat="1" ht="11.25" customHeight="1" thickTop="1" thickBot="1" x14ac:dyDescent="0.25">
      <c r="A39" s="458" t="s">
        <v>4336</v>
      </c>
      <c r="B39" s="459">
        <v>2250</v>
      </c>
      <c r="C39" s="459">
        <v>140</v>
      </c>
      <c r="D39" s="526">
        <f>SUM('Ф.7(СФ).1:Ф.7(СФ).35'!D39)</f>
        <v>0</v>
      </c>
      <c r="E39" s="526">
        <f>SUM('Ф.7(СФ).1:Ф.7(СФ).35'!E39)</f>
        <v>0</v>
      </c>
      <c r="F39" s="526">
        <f>SUM('Ф.7(СФ).1:Ф.7(СФ).35'!F39)</f>
        <v>0</v>
      </c>
      <c r="G39" s="526">
        <f>SUM('Ф.7(СФ).1:Ф.7(СФ).35'!G39)</f>
        <v>0</v>
      </c>
      <c r="H39" s="526">
        <f>SUM('Ф.7(СФ).1:Ф.7(СФ).35'!H39)</f>
        <v>0</v>
      </c>
      <c r="I39" s="526">
        <f>SUM('Ф.7(СФ).1:Ф.7(СФ).35'!I39)</f>
        <v>0</v>
      </c>
      <c r="J39" s="526">
        <f>SUM('Ф.7(СФ).1:Ф.7(СФ).35'!J39)</f>
        <v>0</v>
      </c>
      <c r="K39" s="526">
        <f>SUM('Ф.7(СФ).1:Ф.7(СФ).35'!K39)</f>
        <v>0</v>
      </c>
      <c r="L39" s="526">
        <f>SUM('Ф.7(СФ).1:Ф.7(СФ).35'!L39)</f>
        <v>0</v>
      </c>
      <c r="M39" s="526">
        <f>SUM('Ф.7(СФ).1:Ф.7(СФ).35'!M39)</f>
        <v>0</v>
      </c>
      <c r="N39" s="261"/>
    </row>
    <row r="40" spans="1:14" s="251" customFormat="1" ht="12.75" thickTop="1" thickBot="1" x14ac:dyDescent="0.25">
      <c r="A40" s="474" t="s">
        <v>1710</v>
      </c>
      <c r="B40" s="459">
        <v>2260</v>
      </c>
      <c r="C40" s="459">
        <v>150</v>
      </c>
      <c r="D40" s="526">
        <f>SUM('Ф.7(СФ).1:Ф.7(СФ).35'!D40)</f>
        <v>0</v>
      </c>
      <c r="E40" s="526">
        <f>SUM('Ф.7(СФ).1:Ф.7(СФ).35'!E40)</f>
        <v>0</v>
      </c>
      <c r="F40" s="526">
        <f>SUM('Ф.7(СФ).1:Ф.7(СФ).35'!F40)</f>
        <v>0</v>
      </c>
      <c r="G40" s="526">
        <f>SUM('Ф.7(СФ).1:Ф.7(СФ).35'!G40)</f>
        <v>0</v>
      </c>
      <c r="H40" s="526">
        <f>SUM('Ф.7(СФ).1:Ф.7(СФ).35'!H40)</f>
        <v>0</v>
      </c>
      <c r="I40" s="526">
        <f>SUM('Ф.7(СФ).1:Ф.7(СФ).35'!I40)</f>
        <v>0</v>
      </c>
      <c r="J40" s="526">
        <f>SUM('Ф.7(СФ).1:Ф.7(СФ).35'!J40)</f>
        <v>0</v>
      </c>
      <c r="K40" s="526">
        <f>SUM('Ф.7(СФ).1:Ф.7(СФ).35'!K40)</f>
        <v>0</v>
      </c>
      <c r="L40" s="526">
        <f>SUM('Ф.7(СФ).1:Ф.7(СФ).35'!L40)</f>
        <v>0</v>
      </c>
      <c r="M40" s="526">
        <f>SUM('Ф.7(СФ).1:Ф.7(СФ).35'!M40)</f>
        <v>0</v>
      </c>
    </row>
    <row r="41" spans="1:14" s="251" customFormat="1" ht="12.75" thickTop="1" thickBot="1" x14ac:dyDescent="0.25">
      <c r="A41" s="470" t="s">
        <v>1740</v>
      </c>
      <c r="B41" s="459">
        <v>2270</v>
      </c>
      <c r="C41" s="459">
        <v>160</v>
      </c>
      <c r="D41" s="526">
        <f>SUM('Ф.7(СФ).1:Ф.7(СФ).35'!D41)</f>
        <v>0</v>
      </c>
      <c r="E41" s="526">
        <f>SUM('Ф.7(СФ).1:Ф.7(СФ).35'!E41)</f>
        <v>0</v>
      </c>
      <c r="F41" s="526">
        <f>SUM('Ф.7(СФ).1:Ф.7(СФ).35'!F41)</f>
        <v>0</v>
      </c>
      <c r="G41" s="526">
        <f>SUM('Ф.7(СФ).1:Ф.7(СФ).35'!G41)</f>
        <v>0</v>
      </c>
      <c r="H41" s="526">
        <f>SUM('Ф.7(СФ).1:Ф.7(СФ).35'!H41)</f>
        <v>0</v>
      </c>
      <c r="I41" s="526">
        <f>SUM('Ф.7(СФ).1:Ф.7(СФ).35'!I41)</f>
        <v>0</v>
      </c>
      <c r="J41" s="526">
        <f>SUM('Ф.7(СФ).1:Ф.7(СФ).35'!J41)</f>
        <v>0</v>
      </c>
      <c r="K41" s="526">
        <f>SUM('Ф.7(СФ).1:Ф.7(СФ).35'!K41)</f>
        <v>0</v>
      </c>
      <c r="L41" s="526">
        <f>SUM('Ф.7(СФ).1:Ф.7(СФ).35'!L41)</f>
        <v>0</v>
      </c>
      <c r="M41" s="526">
        <f>SUM('Ф.7(СФ).1:Ф.7(СФ).35'!M41)</f>
        <v>0</v>
      </c>
    </row>
    <row r="42" spans="1:14" s="251" customFormat="1" ht="12.75" thickTop="1" thickBot="1" x14ac:dyDescent="0.25">
      <c r="A42" s="464" t="s">
        <v>4338</v>
      </c>
      <c r="B42" s="465">
        <v>2271</v>
      </c>
      <c r="C42" s="465">
        <v>170</v>
      </c>
      <c r="D42" s="526">
        <f>SUM('Ф.7(СФ).1:Ф.7(СФ).35'!D42)</f>
        <v>0</v>
      </c>
      <c r="E42" s="526">
        <f>SUM('Ф.7(СФ).1:Ф.7(СФ).35'!E42)</f>
        <v>0</v>
      </c>
      <c r="F42" s="526">
        <f>SUM('Ф.7(СФ).1:Ф.7(СФ).35'!F42)</f>
        <v>0</v>
      </c>
      <c r="G42" s="526">
        <f>SUM('Ф.7(СФ).1:Ф.7(СФ).35'!G42)</f>
        <v>0</v>
      </c>
      <c r="H42" s="526">
        <f>SUM('Ф.7(СФ).1:Ф.7(СФ).35'!H42)</f>
        <v>0</v>
      </c>
      <c r="I42" s="526">
        <f>SUM('Ф.7(СФ).1:Ф.7(СФ).35'!I42)</f>
        <v>0</v>
      </c>
      <c r="J42" s="526">
        <f>SUM('Ф.7(СФ).1:Ф.7(СФ).35'!J42)</f>
        <v>0</v>
      </c>
      <c r="K42" s="526">
        <f>SUM('Ф.7(СФ).1:Ф.7(СФ).35'!K42)</f>
        <v>0</v>
      </c>
      <c r="L42" s="526">
        <f>SUM('Ф.7(СФ).1:Ф.7(СФ).35'!L42)</f>
        <v>0</v>
      </c>
      <c r="M42" s="526">
        <f>SUM('Ф.7(СФ).1:Ф.7(СФ).35'!M42)</f>
        <v>0</v>
      </c>
    </row>
    <row r="43" spans="1:14" s="251" customFormat="1" ht="12.75" thickTop="1" thickBot="1" x14ac:dyDescent="0.25">
      <c r="A43" s="464" t="s">
        <v>1711</v>
      </c>
      <c r="B43" s="465">
        <v>2272</v>
      </c>
      <c r="C43" s="465">
        <v>180</v>
      </c>
      <c r="D43" s="526">
        <f>SUM('Ф.7(СФ).1:Ф.7(СФ).35'!D43)</f>
        <v>0</v>
      </c>
      <c r="E43" s="526">
        <f>SUM('Ф.7(СФ).1:Ф.7(СФ).35'!E43)</f>
        <v>0</v>
      </c>
      <c r="F43" s="526">
        <f>SUM('Ф.7(СФ).1:Ф.7(СФ).35'!F43)</f>
        <v>0</v>
      </c>
      <c r="G43" s="526">
        <f>SUM('Ф.7(СФ).1:Ф.7(СФ).35'!G43)</f>
        <v>0</v>
      </c>
      <c r="H43" s="526">
        <f>SUM('Ф.7(СФ).1:Ф.7(СФ).35'!H43)</f>
        <v>0</v>
      </c>
      <c r="I43" s="526">
        <f>SUM('Ф.7(СФ).1:Ф.7(СФ).35'!I43)</f>
        <v>0</v>
      </c>
      <c r="J43" s="526">
        <f>SUM('Ф.7(СФ).1:Ф.7(СФ).35'!J43)</f>
        <v>0</v>
      </c>
      <c r="K43" s="526">
        <f>SUM('Ф.7(СФ).1:Ф.7(СФ).35'!K43)</f>
        <v>0</v>
      </c>
      <c r="L43" s="526">
        <f>SUM('Ф.7(СФ).1:Ф.7(СФ).35'!L43)</f>
        <v>0</v>
      </c>
      <c r="M43" s="526">
        <f>SUM('Ф.7(СФ).1:Ф.7(СФ).35'!M43)</f>
        <v>0</v>
      </c>
    </row>
    <row r="44" spans="1:14" s="251" customFormat="1" ht="12.75" thickTop="1" thickBot="1" x14ac:dyDescent="0.25">
      <c r="A44" s="464" t="s">
        <v>4339</v>
      </c>
      <c r="B44" s="465">
        <v>2273</v>
      </c>
      <c r="C44" s="465">
        <v>190</v>
      </c>
      <c r="D44" s="526">
        <f>SUM('Ф.7(СФ).1:Ф.7(СФ).35'!D44)</f>
        <v>0</v>
      </c>
      <c r="E44" s="526">
        <f>SUM('Ф.7(СФ).1:Ф.7(СФ).35'!E44)</f>
        <v>0</v>
      </c>
      <c r="F44" s="526">
        <f>SUM('Ф.7(СФ).1:Ф.7(СФ).35'!F44)</f>
        <v>0</v>
      </c>
      <c r="G44" s="526">
        <f>SUM('Ф.7(СФ).1:Ф.7(СФ).35'!G44)</f>
        <v>0</v>
      </c>
      <c r="H44" s="526">
        <f>SUM('Ф.7(СФ).1:Ф.7(СФ).35'!H44)</f>
        <v>0</v>
      </c>
      <c r="I44" s="526">
        <f>SUM('Ф.7(СФ).1:Ф.7(СФ).35'!I44)</f>
        <v>0</v>
      </c>
      <c r="J44" s="526">
        <f>SUM('Ф.7(СФ).1:Ф.7(СФ).35'!J44)</f>
        <v>0</v>
      </c>
      <c r="K44" s="526">
        <f>SUM('Ф.7(СФ).1:Ф.7(СФ).35'!K44)</f>
        <v>0</v>
      </c>
      <c r="L44" s="526">
        <f>SUM('Ф.7(СФ).1:Ф.7(СФ).35'!L44)</f>
        <v>0</v>
      </c>
      <c r="M44" s="526">
        <f>SUM('Ф.7(СФ).1:Ф.7(СФ).35'!M44)</f>
        <v>0</v>
      </c>
    </row>
    <row r="45" spans="1:14" s="251" customFormat="1" ht="12.75" thickTop="1" thickBot="1" x14ac:dyDescent="0.25">
      <c r="A45" s="464" t="s">
        <v>4340</v>
      </c>
      <c r="B45" s="465">
        <v>2274</v>
      </c>
      <c r="C45" s="465">
        <v>200</v>
      </c>
      <c r="D45" s="526">
        <f>SUM('Ф.7(СФ).1:Ф.7(СФ).35'!D45)</f>
        <v>0</v>
      </c>
      <c r="E45" s="526">
        <f>SUM('Ф.7(СФ).1:Ф.7(СФ).35'!E45)</f>
        <v>0</v>
      </c>
      <c r="F45" s="526">
        <f>SUM('Ф.7(СФ).1:Ф.7(СФ).35'!F45)</f>
        <v>0</v>
      </c>
      <c r="G45" s="526">
        <f>SUM('Ф.7(СФ).1:Ф.7(СФ).35'!G45)</f>
        <v>0</v>
      </c>
      <c r="H45" s="526">
        <f>SUM('Ф.7(СФ).1:Ф.7(СФ).35'!H45)</f>
        <v>0</v>
      </c>
      <c r="I45" s="526">
        <f>SUM('Ф.7(СФ).1:Ф.7(СФ).35'!I45)</f>
        <v>0</v>
      </c>
      <c r="J45" s="526">
        <f>SUM('Ф.7(СФ).1:Ф.7(СФ).35'!J45)</f>
        <v>0</v>
      </c>
      <c r="K45" s="526">
        <f>SUM('Ф.7(СФ).1:Ф.7(СФ).35'!K45)</f>
        <v>0</v>
      </c>
      <c r="L45" s="526">
        <f>SUM('Ф.7(СФ).1:Ф.7(СФ).35'!L45)</f>
        <v>0</v>
      </c>
      <c r="M45" s="526">
        <f>SUM('Ф.7(СФ).1:Ф.7(СФ).35'!M45)</f>
        <v>0</v>
      </c>
    </row>
    <row r="46" spans="1:14" s="251" customFormat="1" ht="12.75" thickTop="1" thickBot="1" x14ac:dyDescent="0.25">
      <c r="A46" s="464" t="s">
        <v>4341</v>
      </c>
      <c r="B46" s="465">
        <v>2275</v>
      </c>
      <c r="C46" s="465">
        <v>210</v>
      </c>
      <c r="D46" s="526">
        <f>SUM('Ф.7(СФ).1:Ф.7(СФ).35'!D46)</f>
        <v>0</v>
      </c>
      <c r="E46" s="526">
        <f>SUM('Ф.7(СФ).1:Ф.7(СФ).35'!E46)</f>
        <v>0</v>
      </c>
      <c r="F46" s="526">
        <f>SUM('Ф.7(СФ).1:Ф.7(СФ).35'!F46)</f>
        <v>0</v>
      </c>
      <c r="G46" s="526">
        <f>SUM('Ф.7(СФ).1:Ф.7(СФ).35'!G46)</f>
        <v>0</v>
      </c>
      <c r="H46" s="526">
        <f>SUM('Ф.7(СФ).1:Ф.7(СФ).35'!H46)</f>
        <v>0</v>
      </c>
      <c r="I46" s="526">
        <f>SUM('Ф.7(СФ).1:Ф.7(СФ).35'!I46)</f>
        <v>0</v>
      </c>
      <c r="J46" s="526">
        <f>SUM('Ф.7(СФ).1:Ф.7(СФ).35'!J46)</f>
        <v>0</v>
      </c>
      <c r="K46" s="526">
        <f>SUM('Ф.7(СФ).1:Ф.7(СФ).35'!K46)</f>
        <v>0</v>
      </c>
      <c r="L46" s="526">
        <f>SUM('Ф.7(СФ).1:Ф.7(СФ).35'!L46)</f>
        <v>0</v>
      </c>
      <c r="M46" s="526">
        <f>SUM('Ф.7(СФ).1:Ф.7(СФ).35'!M46)</f>
        <v>0</v>
      </c>
    </row>
    <row r="47" spans="1:14" s="251" customFormat="1" ht="13.5" customHeight="1" thickTop="1" thickBot="1" x14ac:dyDescent="0.25">
      <c r="A47" s="474" t="s">
        <v>1712</v>
      </c>
      <c r="B47" s="459">
        <v>2280</v>
      </c>
      <c r="C47" s="459">
        <v>220</v>
      </c>
      <c r="D47" s="526">
        <f>SUM('Ф.7(СФ).1:Ф.7(СФ).35'!D47)</f>
        <v>0</v>
      </c>
      <c r="E47" s="526">
        <f>SUM('Ф.7(СФ).1:Ф.7(СФ).35'!E47)</f>
        <v>0</v>
      </c>
      <c r="F47" s="526">
        <f>SUM('Ф.7(СФ).1:Ф.7(СФ).35'!F47)</f>
        <v>0</v>
      </c>
      <c r="G47" s="526">
        <f>SUM('Ф.7(СФ).1:Ф.7(СФ).35'!G47)</f>
        <v>0</v>
      </c>
      <c r="H47" s="526">
        <f>SUM('Ф.7(СФ).1:Ф.7(СФ).35'!H47)</f>
        <v>1000</v>
      </c>
      <c r="I47" s="526">
        <f>SUM('Ф.7(СФ).1:Ф.7(СФ).35'!I47)</f>
        <v>0</v>
      </c>
      <c r="J47" s="526">
        <f>SUM('Ф.7(СФ).1:Ф.7(СФ).35'!J47)</f>
        <v>0</v>
      </c>
      <c r="K47" s="526">
        <f>SUM('Ф.7(СФ).1:Ф.7(СФ).35'!K47)</f>
        <v>0</v>
      </c>
      <c r="L47" s="526">
        <f>SUM('Ф.7(СФ).1:Ф.7(СФ).35'!L47)</f>
        <v>0</v>
      </c>
      <c r="M47" s="526">
        <f>SUM('Ф.7(СФ).1:Ф.7(СФ).35'!M47)</f>
        <v>0</v>
      </c>
    </row>
    <row r="48" spans="1:14" s="251" customFormat="1" ht="13.5" customHeight="1" thickTop="1" thickBot="1" x14ac:dyDescent="0.25">
      <c r="A48" s="475" t="s">
        <v>1713</v>
      </c>
      <c r="B48" s="465">
        <v>2281</v>
      </c>
      <c r="C48" s="465">
        <v>230</v>
      </c>
      <c r="D48" s="526">
        <f>SUM('Ф.7(СФ).1:Ф.7(СФ).35'!D48)</f>
        <v>0</v>
      </c>
      <c r="E48" s="526">
        <f>SUM('Ф.7(СФ).1:Ф.7(СФ).35'!E48)</f>
        <v>0</v>
      </c>
      <c r="F48" s="526">
        <f>SUM('Ф.7(СФ).1:Ф.7(СФ).35'!F48)</f>
        <v>0</v>
      </c>
      <c r="G48" s="526">
        <f>SUM('Ф.7(СФ).1:Ф.7(СФ).35'!G48)</f>
        <v>0</v>
      </c>
      <c r="H48" s="526">
        <f>SUM('Ф.7(СФ).1:Ф.7(СФ).35'!H48)</f>
        <v>0</v>
      </c>
      <c r="I48" s="526">
        <f>SUM('Ф.7(СФ).1:Ф.7(СФ).35'!I48)</f>
        <v>0</v>
      </c>
      <c r="J48" s="526">
        <f>SUM('Ф.7(СФ).1:Ф.7(СФ).35'!J48)</f>
        <v>0</v>
      </c>
      <c r="K48" s="526">
        <f>SUM('Ф.7(СФ).1:Ф.7(СФ).35'!K48)</f>
        <v>0</v>
      </c>
      <c r="L48" s="526">
        <f>SUM('Ф.7(СФ).1:Ф.7(СФ).35'!L48)</f>
        <v>0</v>
      </c>
      <c r="M48" s="526">
        <f>SUM('Ф.7(СФ).1:Ф.7(СФ).35'!M48)</f>
        <v>0</v>
      </c>
    </row>
    <row r="49" spans="1:14" s="251" customFormat="1" ht="13.5" customHeight="1" thickTop="1" thickBot="1" x14ac:dyDescent="0.25">
      <c r="A49" s="475" t="s">
        <v>1714</v>
      </c>
      <c r="B49" s="465">
        <v>2282</v>
      </c>
      <c r="C49" s="465">
        <v>240</v>
      </c>
      <c r="D49" s="526">
        <f>SUM('Ф.7(СФ).1:Ф.7(СФ).35'!D49)</f>
        <v>0</v>
      </c>
      <c r="E49" s="526">
        <f>SUM('Ф.7(СФ).1:Ф.7(СФ).35'!E49)</f>
        <v>0</v>
      </c>
      <c r="F49" s="526">
        <f>SUM('Ф.7(СФ).1:Ф.7(СФ).35'!F49)</f>
        <v>0</v>
      </c>
      <c r="G49" s="526">
        <f>SUM('Ф.7(СФ).1:Ф.7(СФ).35'!G49)</f>
        <v>0</v>
      </c>
      <c r="H49" s="526">
        <f>SUM('Ф.7(СФ).1:Ф.7(СФ).35'!H49)</f>
        <v>1000</v>
      </c>
      <c r="I49" s="526">
        <f>SUM('Ф.7(СФ).1:Ф.7(СФ).35'!I49)</f>
        <v>0</v>
      </c>
      <c r="J49" s="526">
        <f>SUM('Ф.7(СФ).1:Ф.7(СФ).35'!J49)</f>
        <v>0</v>
      </c>
      <c r="K49" s="526">
        <f>SUM('Ф.7(СФ).1:Ф.7(СФ).35'!K49)</f>
        <v>0</v>
      </c>
      <c r="L49" s="526">
        <f>SUM('Ф.7(СФ).1:Ф.7(СФ).35'!L49)</f>
        <v>0</v>
      </c>
      <c r="M49" s="526">
        <f>SUM('Ф.7(СФ).1:Ф.7(СФ).35'!M49)</f>
        <v>0</v>
      </c>
    </row>
    <row r="50" spans="1:14" s="251" customFormat="1" ht="12.75" thickTop="1" thickBot="1" x14ac:dyDescent="0.25">
      <c r="A50" s="457" t="s">
        <v>1741</v>
      </c>
      <c r="B50" s="453">
        <v>2400</v>
      </c>
      <c r="C50" s="453">
        <v>250</v>
      </c>
      <c r="D50" s="526">
        <f>SUM('Ф.7(СФ).1:Ф.7(СФ).35'!D50)</f>
        <v>0</v>
      </c>
      <c r="E50" s="526">
        <f>SUM('Ф.7(СФ).1:Ф.7(СФ).35'!E50)</f>
        <v>0</v>
      </c>
      <c r="F50" s="526">
        <f>SUM('Ф.7(СФ).1:Ф.7(СФ).35'!F50)</f>
        <v>0</v>
      </c>
      <c r="G50" s="526">
        <f>SUM('Ф.7(СФ).1:Ф.7(СФ).35'!G50)</f>
        <v>0</v>
      </c>
      <c r="H50" s="526">
        <f>SUM('Ф.7(СФ).1:Ф.7(СФ).35'!H50)</f>
        <v>0</v>
      </c>
      <c r="I50" s="526">
        <f>SUM('Ф.7(СФ).1:Ф.7(СФ).35'!I50)</f>
        <v>0</v>
      </c>
      <c r="J50" s="526">
        <f>SUM('Ф.7(СФ).1:Ф.7(СФ).35'!J50)</f>
        <v>0</v>
      </c>
      <c r="K50" s="526">
        <f>SUM('Ф.7(СФ).1:Ф.7(СФ).35'!K50)</f>
        <v>0</v>
      </c>
      <c r="L50" s="526">
        <f>SUM('Ф.7(СФ).1:Ф.7(СФ).35'!L50)</f>
        <v>0</v>
      </c>
      <c r="M50" s="526">
        <f>SUM('Ф.7(СФ).1:Ф.7(СФ).35'!M50)</f>
        <v>0</v>
      </c>
    </row>
    <row r="51" spans="1:14" s="251" customFormat="1" ht="12.75" thickTop="1" thickBot="1" x14ac:dyDescent="0.25">
      <c r="A51" s="458" t="s">
        <v>1716</v>
      </c>
      <c r="B51" s="459">
        <v>2410</v>
      </c>
      <c r="C51" s="459">
        <v>260</v>
      </c>
      <c r="D51" s="526">
        <f>SUM('Ф.7(СФ).1:Ф.7(СФ).35'!D51)</f>
        <v>0</v>
      </c>
      <c r="E51" s="526">
        <f>SUM('Ф.7(СФ).1:Ф.7(СФ).35'!E51)</f>
        <v>0</v>
      </c>
      <c r="F51" s="526">
        <f>SUM('Ф.7(СФ).1:Ф.7(СФ).35'!F51)</f>
        <v>0</v>
      </c>
      <c r="G51" s="526">
        <f>SUM('Ф.7(СФ).1:Ф.7(СФ).35'!G51)</f>
        <v>0</v>
      </c>
      <c r="H51" s="526">
        <f>SUM('Ф.7(СФ).1:Ф.7(СФ).35'!H51)</f>
        <v>0</v>
      </c>
      <c r="I51" s="526">
        <f>SUM('Ф.7(СФ).1:Ф.7(СФ).35'!I51)</f>
        <v>0</v>
      </c>
      <c r="J51" s="526">
        <f>SUM('Ф.7(СФ).1:Ф.7(СФ).35'!J51)</f>
        <v>0</v>
      </c>
      <c r="K51" s="526">
        <f>SUM('Ф.7(СФ).1:Ф.7(СФ).35'!K51)</f>
        <v>0</v>
      </c>
      <c r="L51" s="526">
        <f>SUM('Ф.7(СФ).1:Ф.7(СФ).35'!L51)</f>
        <v>0</v>
      </c>
      <c r="M51" s="526">
        <f>SUM('Ф.7(СФ).1:Ф.7(СФ).35'!M51)</f>
        <v>0</v>
      </c>
    </row>
    <row r="52" spans="1:14" s="251" customFormat="1" ht="12.75" thickTop="1" thickBot="1" x14ac:dyDescent="0.25">
      <c r="A52" s="458" t="s">
        <v>1717</v>
      </c>
      <c r="B52" s="459">
        <v>2420</v>
      </c>
      <c r="C52" s="459">
        <v>270</v>
      </c>
      <c r="D52" s="526">
        <f>SUM('Ф.7(СФ).1:Ф.7(СФ).35'!D52)</f>
        <v>0</v>
      </c>
      <c r="E52" s="526">
        <f>SUM('Ф.7(СФ).1:Ф.7(СФ).35'!E52)</f>
        <v>0</v>
      </c>
      <c r="F52" s="526">
        <f>SUM('Ф.7(СФ).1:Ф.7(СФ).35'!F52)</f>
        <v>0</v>
      </c>
      <c r="G52" s="526">
        <f>SUM('Ф.7(СФ).1:Ф.7(СФ).35'!G52)</f>
        <v>0</v>
      </c>
      <c r="H52" s="526">
        <f>SUM('Ф.7(СФ).1:Ф.7(СФ).35'!H52)</f>
        <v>0</v>
      </c>
      <c r="I52" s="526">
        <f>SUM('Ф.7(СФ).1:Ф.7(СФ).35'!I52)</f>
        <v>0</v>
      </c>
      <c r="J52" s="526">
        <f>SUM('Ф.7(СФ).1:Ф.7(СФ).35'!J52)</f>
        <v>0</v>
      </c>
      <c r="K52" s="526">
        <f>SUM('Ф.7(СФ).1:Ф.7(СФ).35'!K52)</f>
        <v>0</v>
      </c>
      <c r="L52" s="526">
        <f>SUM('Ф.7(СФ).1:Ф.7(СФ).35'!L52)</f>
        <v>0</v>
      </c>
      <c r="M52" s="526">
        <f>SUM('Ф.7(СФ).1:Ф.7(СФ).35'!M52)</f>
        <v>0</v>
      </c>
    </row>
    <row r="53" spans="1:14" s="251" customFormat="1" ht="12.75" thickTop="1" thickBot="1" x14ac:dyDescent="0.25">
      <c r="A53" s="457" t="s">
        <v>1718</v>
      </c>
      <c r="B53" s="453">
        <v>2600</v>
      </c>
      <c r="C53" s="453">
        <v>280</v>
      </c>
      <c r="D53" s="526">
        <f>SUM('Ф.7(СФ).1:Ф.7(СФ).35'!D53)</f>
        <v>0</v>
      </c>
      <c r="E53" s="526">
        <f>SUM('Ф.7(СФ).1:Ф.7(СФ).35'!E53)</f>
        <v>0</v>
      </c>
      <c r="F53" s="526">
        <f>SUM('Ф.7(СФ).1:Ф.7(СФ).35'!F53)</f>
        <v>0</v>
      </c>
      <c r="G53" s="526">
        <f>SUM('Ф.7(СФ).1:Ф.7(СФ).35'!G53)</f>
        <v>0</v>
      </c>
      <c r="H53" s="526">
        <f>SUM('Ф.7(СФ).1:Ф.7(СФ).35'!H53)</f>
        <v>0</v>
      </c>
      <c r="I53" s="526">
        <f>SUM('Ф.7(СФ).1:Ф.7(СФ).35'!I53)</f>
        <v>0</v>
      </c>
      <c r="J53" s="526">
        <f>SUM('Ф.7(СФ).1:Ф.7(СФ).35'!J53)</f>
        <v>0</v>
      </c>
      <c r="K53" s="526">
        <f>SUM('Ф.7(СФ).1:Ф.7(СФ).35'!K53)</f>
        <v>0</v>
      </c>
      <c r="L53" s="526">
        <f>SUM('Ф.7(СФ).1:Ф.7(СФ).35'!L53)</f>
        <v>0</v>
      </c>
      <c r="M53" s="526">
        <f>SUM('Ф.7(СФ).1:Ф.7(СФ).35'!M53)</f>
        <v>0</v>
      </c>
    </row>
    <row r="54" spans="1:14" s="251" customFormat="1" ht="12.75" thickTop="1" thickBot="1" x14ac:dyDescent="0.25">
      <c r="A54" s="470" t="s">
        <v>4342</v>
      </c>
      <c r="B54" s="459">
        <v>2610</v>
      </c>
      <c r="C54" s="459">
        <v>290</v>
      </c>
      <c r="D54" s="526">
        <f>SUM('Ф.7(СФ).1:Ф.7(СФ).35'!D54)</f>
        <v>0</v>
      </c>
      <c r="E54" s="526">
        <f>SUM('Ф.7(СФ).1:Ф.7(СФ).35'!E54)</f>
        <v>0</v>
      </c>
      <c r="F54" s="526">
        <f>SUM('Ф.7(СФ).1:Ф.7(СФ).35'!F54)</f>
        <v>0</v>
      </c>
      <c r="G54" s="526">
        <f>SUM('Ф.7(СФ).1:Ф.7(СФ).35'!G54)</f>
        <v>0</v>
      </c>
      <c r="H54" s="526">
        <f>SUM('Ф.7(СФ).1:Ф.7(СФ).35'!H54)</f>
        <v>0</v>
      </c>
      <c r="I54" s="526">
        <f>SUM('Ф.7(СФ).1:Ф.7(СФ).35'!I54)</f>
        <v>0</v>
      </c>
      <c r="J54" s="526">
        <f>SUM('Ф.7(СФ).1:Ф.7(СФ).35'!J54)</f>
        <v>0</v>
      </c>
      <c r="K54" s="526">
        <f>SUM('Ф.7(СФ).1:Ф.7(СФ).35'!K54)</f>
        <v>0</v>
      </c>
      <c r="L54" s="526">
        <f>SUM('Ф.7(СФ).1:Ф.7(СФ).35'!L54)</f>
        <v>0</v>
      </c>
      <c r="M54" s="526">
        <f>SUM('Ф.7(СФ).1:Ф.7(СФ).35'!M54)</f>
        <v>0</v>
      </c>
    </row>
    <row r="55" spans="1:14" s="251" customFormat="1" ht="12.75" thickTop="1" thickBot="1" x14ac:dyDescent="0.25">
      <c r="A55" s="470" t="s">
        <v>4343</v>
      </c>
      <c r="B55" s="459">
        <v>2620</v>
      </c>
      <c r="C55" s="459">
        <v>300</v>
      </c>
      <c r="D55" s="526">
        <f>SUM('Ф.7(СФ).1:Ф.7(СФ).35'!D55)</f>
        <v>0</v>
      </c>
      <c r="E55" s="526">
        <f>SUM('Ф.7(СФ).1:Ф.7(СФ).35'!E55)</f>
        <v>0</v>
      </c>
      <c r="F55" s="526">
        <f>SUM('Ф.7(СФ).1:Ф.7(СФ).35'!F55)</f>
        <v>0</v>
      </c>
      <c r="G55" s="526">
        <f>SUM('Ф.7(СФ).1:Ф.7(СФ).35'!G55)</f>
        <v>0</v>
      </c>
      <c r="H55" s="526">
        <f>SUM('Ф.7(СФ).1:Ф.7(СФ).35'!H55)</f>
        <v>0</v>
      </c>
      <c r="I55" s="526">
        <f>SUM('Ф.7(СФ).1:Ф.7(СФ).35'!I55)</f>
        <v>0</v>
      </c>
      <c r="J55" s="526">
        <f>SUM('Ф.7(СФ).1:Ф.7(СФ).35'!J55)</f>
        <v>0</v>
      </c>
      <c r="K55" s="526">
        <f>SUM('Ф.7(СФ).1:Ф.7(СФ).35'!K55)</f>
        <v>0</v>
      </c>
      <c r="L55" s="526">
        <f>SUM('Ф.7(СФ).1:Ф.7(СФ).35'!L55)</f>
        <v>0</v>
      </c>
      <c r="M55" s="526">
        <f>SUM('Ф.7(СФ).1:Ф.7(СФ).35'!M55)</f>
        <v>0</v>
      </c>
    </row>
    <row r="56" spans="1:14" s="251" customFormat="1" ht="12.75" thickTop="1" thickBot="1" x14ac:dyDescent="0.25">
      <c r="A56" s="473" t="s">
        <v>1719</v>
      </c>
      <c r="B56" s="459">
        <v>2630</v>
      </c>
      <c r="C56" s="459">
        <v>310</v>
      </c>
      <c r="D56" s="526">
        <f>SUM('Ф.7(СФ).1:Ф.7(СФ).35'!D56)</f>
        <v>0</v>
      </c>
      <c r="E56" s="526">
        <f>SUM('Ф.7(СФ).1:Ф.7(СФ).35'!E56)</f>
        <v>0</v>
      </c>
      <c r="F56" s="526">
        <f>SUM('Ф.7(СФ).1:Ф.7(СФ).35'!F56)</f>
        <v>0</v>
      </c>
      <c r="G56" s="526">
        <f>SUM('Ф.7(СФ).1:Ф.7(СФ).35'!G56)</f>
        <v>0</v>
      </c>
      <c r="H56" s="526">
        <f>SUM('Ф.7(СФ).1:Ф.7(СФ).35'!H56)</f>
        <v>0</v>
      </c>
      <c r="I56" s="526">
        <f>SUM('Ф.7(СФ).1:Ф.7(СФ).35'!I56)</f>
        <v>0</v>
      </c>
      <c r="J56" s="526">
        <f>SUM('Ф.7(СФ).1:Ф.7(СФ).35'!J56)</f>
        <v>0</v>
      </c>
      <c r="K56" s="526">
        <f>SUM('Ф.7(СФ).1:Ф.7(СФ).35'!K56)</f>
        <v>0</v>
      </c>
      <c r="L56" s="526">
        <f>SUM('Ф.7(СФ).1:Ф.7(СФ).35'!L56)</f>
        <v>0</v>
      </c>
      <c r="M56" s="526">
        <f>SUM('Ф.7(СФ).1:Ф.7(СФ).35'!M56)</f>
        <v>0</v>
      </c>
    </row>
    <row r="57" spans="1:14" s="251" customFormat="1" ht="12.75" thickTop="1" thickBot="1" x14ac:dyDescent="0.25">
      <c r="A57" s="483" t="s">
        <v>1720</v>
      </c>
      <c r="B57" s="453">
        <v>2700</v>
      </c>
      <c r="C57" s="453">
        <v>320</v>
      </c>
      <c r="D57" s="526">
        <f>SUM('Ф.7(СФ).1:Ф.7(СФ).35'!D57)</f>
        <v>0</v>
      </c>
      <c r="E57" s="526">
        <f>SUM('Ф.7(СФ).1:Ф.7(СФ).35'!E57)</f>
        <v>0</v>
      </c>
      <c r="F57" s="526">
        <f>SUM('Ф.7(СФ).1:Ф.7(СФ).35'!F57)</f>
        <v>0</v>
      </c>
      <c r="G57" s="526">
        <f>SUM('Ф.7(СФ).1:Ф.7(СФ).35'!G57)</f>
        <v>0</v>
      </c>
      <c r="H57" s="526">
        <f>SUM('Ф.7(СФ).1:Ф.7(СФ).35'!H57)</f>
        <v>0</v>
      </c>
      <c r="I57" s="526">
        <f>SUM('Ф.7(СФ).1:Ф.7(СФ).35'!I57)</f>
        <v>0</v>
      </c>
      <c r="J57" s="526">
        <f>SUM('Ф.7(СФ).1:Ф.7(СФ).35'!J57)</f>
        <v>0</v>
      </c>
      <c r="K57" s="526">
        <f>SUM('Ф.7(СФ).1:Ф.7(СФ).35'!K57)</f>
        <v>0</v>
      </c>
      <c r="L57" s="526">
        <f>SUM('Ф.7(СФ).1:Ф.7(СФ).35'!L57)</f>
        <v>0</v>
      </c>
      <c r="M57" s="526">
        <f>SUM('Ф.7(СФ).1:Ф.7(СФ).35'!M57)</f>
        <v>0</v>
      </c>
    </row>
    <row r="58" spans="1:14" s="251" customFormat="1" ht="12.75" thickTop="1" thickBot="1" x14ac:dyDescent="0.25">
      <c r="A58" s="470" t="s">
        <v>1721</v>
      </c>
      <c r="B58" s="459">
        <v>2710</v>
      </c>
      <c r="C58" s="459">
        <v>330</v>
      </c>
      <c r="D58" s="526">
        <f>SUM('Ф.7(СФ).1:Ф.7(СФ).35'!D58)</f>
        <v>0</v>
      </c>
      <c r="E58" s="526">
        <f>SUM('Ф.7(СФ).1:Ф.7(СФ).35'!E58)</f>
        <v>0</v>
      </c>
      <c r="F58" s="526">
        <f>SUM('Ф.7(СФ).1:Ф.7(СФ).35'!F58)</f>
        <v>0</v>
      </c>
      <c r="G58" s="526">
        <f>SUM('Ф.7(СФ).1:Ф.7(СФ).35'!G58)</f>
        <v>0</v>
      </c>
      <c r="H58" s="526">
        <f>SUM('Ф.7(СФ).1:Ф.7(СФ).35'!H58)</f>
        <v>0</v>
      </c>
      <c r="I58" s="526">
        <f>SUM('Ф.7(СФ).1:Ф.7(СФ).35'!I58)</f>
        <v>0</v>
      </c>
      <c r="J58" s="526">
        <f>SUM('Ф.7(СФ).1:Ф.7(СФ).35'!J58)</f>
        <v>0</v>
      </c>
      <c r="K58" s="526">
        <f>SUM('Ф.7(СФ).1:Ф.7(СФ).35'!K58)</f>
        <v>0</v>
      </c>
      <c r="L58" s="526">
        <f>SUM('Ф.7(СФ).1:Ф.7(СФ).35'!L58)</f>
        <v>0</v>
      </c>
      <c r="M58" s="526">
        <f>SUM('Ф.7(СФ).1:Ф.7(СФ).35'!M58)</f>
        <v>0</v>
      </c>
    </row>
    <row r="59" spans="1:14" s="251" customFormat="1" ht="12.75" thickTop="1" thickBot="1" x14ac:dyDescent="0.25">
      <c r="A59" s="470" t="s">
        <v>1722</v>
      </c>
      <c r="B59" s="459">
        <v>2720</v>
      </c>
      <c r="C59" s="459">
        <v>340</v>
      </c>
      <c r="D59" s="526">
        <f>SUM('Ф.7(СФ).1:Ф.7(СФ).35'!D59)</f>
        <v>0</v>
      </c>
      <c r="E59" s="526">
        <f>SUM('Ф.7(СФ).1:Ф.7(СФ).35'!E59)</f>
        <v>0</v>
      </c>
      <c r="F59" s="526">
        <f>SUM('Ф.7(СФ).1:Ф.7(СФ).35'!F59)</f>
        <v>0</v>
      </c>
      <c r="G59" s="526">
        <f>SUM('Ф.7(СФ).1:Ф.7(СФ).35'!G59)</f>
        <v>0</v>
      </c>
      <c r="H59" s="526">
        <f>SUM('Ф.7(СФ).1:Ф.7(СФ).35'!H59)</f>
        <v>0</v>
      </c>
      <c r="I59" s="526">
        <f>SUM('Ф.7(СФ).1:Ф.7(СФ).35'!I59)</f>
        <v>0</v>
      </c>
      <c r="J59" s="526">
        <f>SUM('Ф.7(СФ).1:Ф.7(СФ).35'!J59)</f>
        <v>0</v>
      </c>
      <c r="K59" s="526">
        <f>SUM('Ф.7(СФ).1:Ф.7(СФ).35'!K59)</f>
        <v>0</v>
      </c>
      <c r="L59" s="526">
        <f>SUM('Ф.7(СФ).1:Ф.7(СФ).35'!L59)</f>
        <v>0</v>
      </c>
      <c r="M59" s="526">
        <f>SUM('Ф.7(СФ).1:Ф.7(СФ).35'!M59)</f>
        <v>0</v>
      </c>
    </row>
    <row r="60" spans="1:14" s="251" customFormat="1" ht="12.75" thickTop="1" thickBot="1" x14ac:dyDescent="0.25">
      <c r="A60" s="470" t="s">
        <v>1723</v>
      </c>
      <c r="B60" s="459">
        <v>2730</v>
      </c>
      <c r="C60" s="459">
        <v>350</v>
      </c>
      <c r="D60" s="526">
        <f>SUM('Ф.7(СФ).1:Ф.7(СФ).35'!D60)</f>
        <v>0</v>
      </c>
      <c r="E60" s="526">
        <f>SUM('Ф.7(СФ).1:Ф.7(СФ).35'!E60)</f>
        <v>0</v>
      </c>
      <c r="F60" s="526">
        <f>SUM('Ф.7(СФ).1:Ф.7(СФ).35'!F60)</f>
        <v>0</v>
      </c>
      <c r="G60" s="526">
        <f>SUM('Ф.7(СФ).1:Ф.7(СФ).35'!G60)</f>
        <v>0</v>
      </c>
      <c r="H60" s="526">
        <f>SUM('Ф.7(СФ).1:Ф.7(СФ).35'!H60)</f>
        <v>0</v>
      </c>
      <c r="I60" s="526">
        <f>SUM('Ф.7(СФ).1:Ф.7(СФ).35'!I60)</f>
        <v>0</v>
      </c>
      <c r="J60" s="526">
        <f>SUM('Ф.7(СФ).1:Ф.7(СФ).35'!J60)</f>
        <v>0</v>
      </c>
      <c r="K60" s="526">
        <f>SUM('Ф.7(СФ).1:Ф.7(СФ).35'!K60)</f>
        <v>0</v>
      </c>
      <c r="L60" s="526">
        <f>SUM('Ф.7(СФ).1:Ф.7(СФ).35'!L60)</f>
        <v>0</v>
      </c>
      <c r="M60" s="526">
        <f>SUM('Ф.7(СФ).1:Ф.7(СФ).35'!M60)</f>
        <v>0</v>
      </c>
      <c r="N60" s="349"/>
    </row>
    <row r="61" spans="1:14" s="251" customFormat="1" ht="12.75" thickTop="1" thickBot="1" x14ac:dyDescent="0.25">
      <c r="A61" s="483" t="s">
        <v>1724</v>
      </c>
      <c r="B61" s="453">
        <v>2800</v>
      </c>
      <c r="C61" s="453">
        <v>360</v>
      </c>
      <c r="D61" s="526">
        <f>SUM('Ф.7(СФ).1:Ф.7(СФ).35'!D61)</f>
        <v>0</v>
      </c>
      <c r="E61" s="526">
        <f>SUM('Ф.7(СФ).1:Ф.7(СФ).35'!E61)</f>
        <v>0</v>
      </c>
      <c r="F61" s="526">
        <f>SUM('Ф.7(СФ).1:Ф.7(СФ).35'!F61)</f>
        <v>0</v>
      </c>
      <c r="G61" s="526">
        <f>SUM('Ф.7(СФ).1:Ф.7(СФ).35'!G61)</f>
        <v>0</v>
      </c>
      <c r="H61" s="526">
        <f>SUM('Ф.7(СФ).1:Ф.7(СФ).35'!H61)</f>
        <v>0</v>
      </c>
      <c r="I61" s="526">
        <f>SUM('Ф.7(СФ).1:Ф.7(СФ).35'!I61)</f>
        <v>0</v>
      </c>
      <c r="J61" s="526">
        <f>SUM('Ф.7(СФ).1:Ф.7(СФ).35'!J61)</f>
        <v>0</v>
      </c>
      <c r="K61" s="526">
        <f>SUM('Ф.7(СФ).1:Ф.7(СФ).35'!K61)</f>
        <v>0</v>
      </c>
      <c r="L61" s="526">
        <f>SUM('Ф.7(СФ).1:Ф.7(СФ).35'!L61)</f>
        <v>0</v>
      </c>
      <c r="M61" s="526">
        <f>SUM('Ф.7(СФ).1:Ф.7(СФ).35'!M61)</f>
        <v>0</v>
      </c>
    </row>
    <row r="62" spans="1:14" s="251" customFormat="1" ht="13.5" thickTop="1" thickBot="1" x14ac:dyDescent="0.25">
      <c r="A62" s="523" t="s">
        <v>4250</v>
      </c>
      <c r="B62" s="524">
        <v>3000</v>
      </c>
      <c r="C62" s="524">
        <v>370</v>
      </c>
      <c r="D62" s="526">
        <f>SUM('Ф.7(СФ).1:Ф.7(СФ).35'!D62)</f>
        <v>0</v>
      </c>
      <c r="E62" s="526">
        <f>SUM('Ф.7(СФ).1:Ф.7(СФ).35'!E62)</f>
        <v>0</v>
      </c>
      <c r="F62" s="526">
        <f>SUM('Ф.7(СФ).1:Ф.7(СФ).35'!F62)</f>
        <v>0</v>
      </c>
      <c r="G62" s="526">
        <f>SUM('Ф.7(СФ).1:Ф.7(СФ).35'!G62)</f>
        <v>0</v>
      </c>
      <c r="H62" s="526">
        <f>SUM('Ф.7(СФ).1:Ф.7(СФ).35'!H62)</f>
        <v>64665.64</v>
      </c>
      <c r="I62" s="526">
        <f>SUM('Ф.7(СФ).1:Ф.7(СФ).35'!I62)</f>
        <v>0</v>
      </c>
      <c r="J62" s="526">
        <f>SUM('Ф.7(СФ).1:Ф.7(СФ).35'!J62)</f>
        <v>0</v>
      </c>
      <c r="K62" s="526">
        <f>SUM('Ф.7(СФ).1:Ф.7(СФ).35'!K62)</f>
        <v>0</v>
      </c>
      <c r="L62" s="526">
        <f>SUM('Ф.7(СФ).1:Ф.7(СФ).35'!L62)</f>
        <v>0</v>
      </c>
      <c r="M62" s="526">
        <f>SUM('Ф.7(СФ).1:Ф.7(СФ).35'!M62)</f>
        <v>0</v>
      </c>
    </row>
    <row r="63" spans="1:14" s="251" customFormat="1" ht="11.25" customHeight="1" thickTop="1" thickBot="1" x14ac:dyDescent="0.25">
      <c r="A63" s="538" t="s">
        <v>1742</v>
      </c>
      <c r="B63" s="453">
        <v>3100</v>
      </c>
      <c r="C63" s="453">
        <v>380</v>
      </c>
      <c r="D63" s="526">
        <f>SUM('Ф.7(СФ).1:Ф.7(СФ).35'!D63)</f>
        <v>0</v>
      </c>
      <c r="E63" s="526">
        <f>SUM('Ф.7(СФ).1:Ф.7(СФ).35'!E63)</f>
        <v>0</v>
      </c>
      <c r="F63" s="526">
        <f>SUM('Ф.7(СФ).1:Ф.7(СФ).35'!F63)</f>
        <v>0</v>
      </c>
      <c r="G63" s="526">
        <f>SUM('Ф.7(СФ).1:Ф.7(СФ).35'!G63)</f>
        <v>0</v>
      </c>
      <c r="H63" s="526">
        <f>SUM('Ф.7(СФ).1:Ф.7(СФ).35'!H63)</f>
        <v>64665.64</v>
      </c>
      <c r="I63" s="526">
        <f>SUM('Ф.7(СФ).1:Ф.7(СФ).35'!I63)</f>
        <v>0</v>
      </c>
      <c r="J63" s="526">
        <f>SUM('Ф.7(СФ).1:Ф.7(СФ).35'!J63)</f>
        <v>0</v>
      </c>
      <c r="K63" s="526">
        <f>SUM('Ф.7(СФ).1:Ф.7(СФ).35'!K63)</f>
        <v>0</v>
      </c>
      <c r="L63" s="526">
        <f>SUM('Ф.7(СФ).1:Ф.7(СФ).35'!L63)</f>
        <v>0</v>
      </c>
      <c r="M63" s="526">
        <f>SUM('Ф.7(СФ).1:Ф.7(СФ).35'!M63)</f>
        <v>0</v>
      </c>
    </row>
    <row r="64" spans="1:14" s="251" customFormat="1" ht="12.75" thickTop="1" thickBot="1" x14ac:dyDescent="0.25">
      <c r="A64" s="474" t="s">
        <v>4344</v>
      </c>
      <c r="B64" s="459">
        <v>3110</v>
      </c>
      <c r="C64" s="459">
        <v>390</v>
      </c>
      <c r="D64" s="526">
        <f>SUM('Ф.7(СФ).1:Ф.7(СФ).35'!D64)</f>
        <v>0</v>
      </c>
      <c r="E64" s="526">
        <f>SUM('Ф.7(СФ).1:Ф.7(СФ).35'!E64)</f>
        <v>0</v>
      </c>
      <c r="F64" s="526">
        <f>SUM('Ф.7(СФ).1:Ф.7(СФ).35'!F64)</f>
        <v>0</v>
      </c>
      <c r="G64" s="526">
        <f>SUM('Ф.7(СФ).1:Ф.7(СФ).35'!G64)</f>
        <v>0</v>
      </c>
      <c r="H64" s="526">
        <f>SUM('Ф.7(СФ).1:Ф.7(СФ).35'!H64)</f>
        <v>0</v>
      </c>
      <c r="I64" s="526">
        <f>SUM('Ф.7(СФ).1:Ф.7(СФ).35'!I64)</f>
        <v>0</v>
      </c>
      <c r="J64" s="526">
        <f>SUM('Ф.7(СФ).1:Ф.7(СФ).35'!J64)</f>
        <v>0</v>
      </c>
      <c r="K64" s="526">
        <f>SUM('Ф.7(СФ).1:Ф.7(СФ).35'!K64)</f>
        <v>0</v>
      </c>
      <c r="L64" s="526">
        <f>SUM('Ф.7(СФ).1:Ф.7(СФ).35'!L64)</f>
        <v>0</v>
      </c>
      <c r="M64" s="526">
        <f>SUM('Ф.7(СФ).1:Ф.7(СФ).35'!M64)</f>
        <v>0</v>
      </c>
    </row>
    <row r="65" spans="1:13" s="251" customFormat="1" ht="12.75" thickTop="1" thickBot="1" x14ac:dyDescent="0.25">
      <c r="A65" s="473" t="s">
        <v>4345</v>
      </c>
      <c r="B65" s="459">
        <v>3120</v>
      </c>
      <c r="C65" s="459">
        <v>400</v>
      </c>
      <c r="D65" s="526">
        <f>SUM('Ф.7(СФ).1:Ф.7(СФ).35'!D65)</f>
        <v>0</v>
      </c>
      <c r="E65" s="526">
        <f>SUM('Ф.7(СФ).1:Ф.7(СФ).35'!E65)</f>
        <v>0</v>
      </c>
      <c r="F65" s="526">
        <f>SUM('Ф.7(СФ).1:Ф.7(СФ).35'!F65)</f>
        <v>0</v>
      </c>
      <c r="G65" s="526">
        <f>SUM('Ф.7(СФ).1:Ф.7(СФ).35'!G65)</f>
        <v>0</v>
      </c>
      <c r="H65" s="526">
        <f>SUM('Ф.7(СФ).1:Ф.7(СФ).35'!H65)</f>
        <v>0</v>
      </c>
      <c r="I65" s="526">
        <f>SUM('Ф.7(СФ).1:Ф.7(СФ).35'!I65)</f>
        <v>0</v>
      </c>
      <c r="J65" s="526">
        <f>SUM('Ф.7(СФ).1:Ф.7(СФ).35'!J65)</f>
        <v>0</v>
      </c>
      <c r="K65" s="526">
        <f>SUM('Ф.7(СФ).1:Ф.7(СФ).35'!K65)</f>
        <v>0</v>
      </c>
      <c r="L65" s="526">
        <f>SUM('Ф.7(СФ).1:Ф.7(СФ).35'!L65)</f>
        <v>0</v>
      </c>
      <c r="M65" s="526">
        <f>SUM('Ф.7(СФ).1:Ф.7(СФ).35'!M65)</f>
        <v>0</v>
      </c>
    </row>
    <row r="66" spans="1:13" s="251" customFormat="1" ht="12.75" thickTop="1" thickBot="1" x14ac:dyDescent="0.25">
      <c r="A66" s="464" t="s">
        <v>1743</v>
      </c>
      <c r="B66" s="465">
        <v>3121</v>
      </c>
      <c r="C66" s="465">
        <v>410</v>
      </c>
      <c r="D66" s="526">
        <f>SUM('Ф.7(СФ).1:Ф.7(СФ).35'!D66)</f>
        <v>0</v>
      </c>
      <c r="E66" s="526">
        <f>SUM('Ф.7(СФ).1:Ф.7(СФ).35'!E66)</f>
        <v>0</v>
      </c>
      <c r="F66" s="526">
        <f>SUM('Ф.7(СФ).1:Ф.7(СФ).35'!F66)</f>
        <v>0</v>
      </c>
      <c r="G66" s="526">
        <f>SUM('Ф.7(СФ).1:Ф.7(СФ).35'!G66)</f>
        <v>0</v>
      </c>
      <c r="H66" s="526">
        <f>SUM('Ф.7(СФ).1:Ф.7(СФ).35'!H66)</f>
        <v>0</v>
      </c>
      <c r="I66" s="526">
        <f>SUM('Ф.7(СФ).1:Ф.7(СФ).35'!I66)</f>
        <v>0</v>
      </c>
      <c r="J66" s="526">
        <f>SUM('Ф.7(СФ).1:Ф.7(СФ).35'!J66)</f>
        <v>0</v>
      </c>
      <c r="K66" s="526">
        <f>SUM('Ф.7(СФ).1:Ф.7(СФ).35'!K66)</f>
        <v>0</v>
      </c>
      <c r="L66" s="526">
        <f>SUM('Ф.7(СФ).1:Ф.7(СФ).35'!L66)</f>
        <v>0</v>
      </c>
      <c r="M66" s="526">
        <f>SUM('Ф.7(СФ).1:Ф.7(СФ).35'!M66)</f>
        <v>0</v>
      </c>
    </row>
    <row r="67" spans="1:13" s="251" customFormat="1" ht="12.75" thickTop="1" thickBot="1" x14ac:dyDescent="0.25">
      <c r="A67" s="464" t="s">
        <v>1744</v>
      </c>
      <c r="B67" s="465">
        <v>3122</v>
      </c>
      <c r="C67" s="465">
        <v>420</v>
      </c>
      <c r="D67" s="526">
        <f>SUM('Ф.7(СФ).1:Ф.7(СФ).35'!D67)</f>
        <v>0</v>
      </c>
      <c r="E67" s="526">
        <f>SUM('Ф.7(СФ).1:Ф.7(СФ).35'!E67)</f>
        <v>0</v>
      </c>
      <c r="F67" s="526">
        <f>SUM('Ф.7(СФ).1:Ф.7(СФ).35'!F67)</f>
        <v>0</v>
      </c>
      <c r="G67" s="526">
        <f>SUM('Ф.7(СФ).1:Ф.7(СФ).35'!G67)</f>
        <v>0</v>
      </c>
      <c r="H67" s="526">
        <f>SUM('Ф.7(СФ).1:Ф.7(СФ).35'!H67)</f>
        <v>0</v>
      </c>
      <c r="I67" s="526">
        <f>SUM('Ф.7(СФ).1:Ф.7(СФ).35'!I67)</f>
        <v>0</v>
      </c>
      <c r="J67" s="526">
        <f>SUM('Ф.7(СФ).1:Ф.7(СФ).35'!J67)</f>
        <v>0</v>
      </c>
      <c r="K67" s="526">
        <f>SUM('Ф.7(СФ).1:Ф.7(СФ).35'!K67)</f>
        <v>0</v>
      </c>
      <c r="L67" s="526">
        <f>SUM('Ф.7(СФ).1:Ф.7(СФ).35'!L67)</f>
        <v>0</v>
      </c>
      <c r="M67" s="526">
        <f>SUM('Ф.7(СФ).1:Ф.7(СФ).35'!M67)</f>
        <v>0</v>
      </c>
    </row>
    <row r="68" spans="1:13" s="251" customFormat="1" ht="12.75" thickTop="1" thickBot="1" x14ac:dyDescent="0.25">
      <c r="A68" s="473" t="s">
        <v>4346</v>
      </c>
      <c r="B68" s="459">
        <v>3130</v>
      </c>
      <c r="C68" s="459">
        <v>430</v>
      </c>
      <c r="D68" s="526">
        <f>SUM('Ф.7(СФ).1:Ф.7(СФ).35'!D68)</f>
        <v>0</v>
      </c>
      <c r="E68" s="526">
        <f>SUM('Ф.7(СФ).1:Ф.7(СФ).35'!E68)</f>
        <v>0</v>
      </c>
      <c r="F68" s="526">
        <f>SUM('Ф.7(СФ).1:Ф.7(СФ).35'!F68)</f>
        <v>0</v>
      </c>
      <c r="G68" s="526">
        <f>SUM('Ф.7(СФ).1:Ф.7(СФ).35'!G68)</f>
        <v>0</v>
      </c>
      <c r="H68" s="526">
        <f>SUM('Ф.7(СФ).1:Ф.7(СФ).35'!H68)</f>
        <v>0</v>
      </c>
      <c r="I68" s="526">
        <f>SUM('Ф.7(СФ).1:Ф.7(СФ).35'!I68)</f>
        <v>0</v>
      </c>
      <c r="J68" s="526">
        <f>SUM('Ф.7(СФ).1:Ф.7(СФ).35'!J68)</f>
        <v>0</v>
      </c>
      <c r="K68" s="526">
        <f>SUM('Ф.7(СФ).1:Ф.7(СФ).35'!K68)</f>
        <v>0</v>
      </c>
      <c r="L68" s="526">
        <f>SUM('Ф.7(СФ).1:Ф.7(СФ).35'!L68)</f>
        <v>0</v>
      </c>
      <c r="M68" s="526">
        <f>SUM('Ф.7(СФ).1:Ф.7(СФ).35'!M68)</f>
        <v>0</v>
      </c>
    </row>
    <row r="69" spans="1:13" s="251" customFormat="1" ht="12.75" thickTop="1" thickBot="1" x14ac:dyDescent="0.25">
      <c r="A69" s="476" t="s">
        <v>1728</v>
      </c>
      <c r="B69" s="465">
        <v>3131</v>
      </c>
      <c r="C69" s="465">
        <v>440</v>
      </c>
      <c r="D69" s="526">
        <f>SUM('Ф.7(СФ).1:Ф.7(СФ).35'!D69)</f>
        <v>0</v>
      </c>
      <c r="E69" s="526">
        <f>SUM('Ф.7(СФ).1:Ф.7(СФ).35'!E69)</f>
        <v>0</v>
      </c>
      <c r="F69" s="526">
        <f>SUM('Ф.7(СФ).1:Ф.7(СФ).35'!F69)</f>
        <v>0</v>
      </c>
      <c r="G69" s="526">
        <f>SUM('Ф.7(СФ).1:Ф.7(СФ).35'!G69)</f>
        <v>0</v>
      </c>
      <c r="H69" s="526">
        <f>SUM('Ф.7(СФ).1:Ф.7(СФ).35'!H69)</f>
        <v>0</v>
      </c>
      <c r="I69" s="526">
        <f>SUM('Ф.7(СФ).1:Ф.7(СФ).35'!I69)</f>
        <v>0</v>
      </c>
      <c r="J69" s="526">
        <f>SUM('Ф.7(СФ).1:Ф.7(СФ).35'!J69)</f>
        <v>0</v>
      </c>
      <c r="K69" s="526">
        <f>SUM('Ф.7(СФ).1:Ф.7(СФ).35'!K69)</f>
        <v>0</v>
      </c>
      <c r="L69" s="526">
        <f>SUM('Ф.7(СФ).1:Ф.7(СФ).35'!L69)</f>
        <v>0</v>
      </c>
      <c r="M69" s="526">
        <f>SUM('Ф.7(СФ).1:Ф.7(СФ).35'!M69)</f>
        <v>0</v>
      </c>
    </row>
    <row r="70" spans="1:13" s="251" customFormat="1" ht="12.75" thickTop="1" thickBot="1" x14ac:dyDescent="0.25">
      <c r="A70" s="476" t="s">
        <v>4252</v>
      </c>
      <c r="B70" s="465">
        <v>3132</v>
      </c>
      <c r="C70" s="465">
        <v>450</v>
      </c>
      <c r="D70" s="526">
        <f>SUM('Ф.7(СФ).1:Ф.7(СФ).35'!D70)</f>
        <v>0</v>
      </c>
      <c r="E70" s="526">
        <f>SUM('Ф.7(СФ).1:Ф.7(СФ).35'!E70)</f>
        <v>0</v>
      </c>
      <c r="F70" s="526">
        <f>SUM('Ф.7(СФ).1:Ф.7(СФ).35'!F70)</f>
        <v>0</v>
      </c>
      <c r="G70" s="526">
        <f>SUM('Ф.7(СФ).1:Ф.7(СФ).35'!G70)</f>
        <v>0</v>
      </c>
      <c r="H70" s="526">
        <f>SUM('Ф.7(СФ).1:Ф.7(СФ).35'!H70)</f>
        <v>0</v>
      </c>
      <c r="I70" s="526">
        <f>SUM('Ф.7(СФ).1:Ф.7(СФ).35'!I70)</f>
        <v>0</v>
      </c>
      <c r="J70" s="526">
        <f>SUM('Ф.7(СФ).1:Ф.7(СФ).35'!J70)</f>
        <v>0</v>
      </c>
      <c r="K70" s="526">
        <f>SUM('Ф.7(СФ).1:Ф.7(СФ).35'!K70)</f>
        <v>0</v>
      </c>
      <c r="L70" s="526">
        <f>SUM('Ф.7(СФ).1:Ф.7(СФ).35'!L70)</f>
        <v>0</v>
      </c>
      <c r="M70" s="526">
        <f>SUM('Ф.7(СФ).1:Ф.7(СФ).35'!M70)</f>
        <v>0</v>
      </c>
    </row>
    <row r="71" spans="1:13" s="251" customFormat="1" ht="12.75" thickTop="1" thickBot="1" x14ac:dyDescent="0.25">
      <c r="A71" s="458" t="s">
        <v>4253</v>
      </c>
      <c r="B71" s="459">
        <v>3140</v>
      </c>
      <c r="C71" s="459">
        <v>460</v>
      </c>
      <c r="D71" s="526">
        <f>SUM('Ф.7(СФ).1:Ф.7(СФ).35'!D71)</f>
        <v>0</v>
      </c>
      <c r="E71" s="526">
        <f>SUM('Ф.7(СФ).1:Ф.7(СФ).35'!E71)</f>
        <v>0</v>
      </c>
      <c r="F71" s="526">
        <f>SUM('Ф.7(СФ).1:Ф.7(СФ).35'!F71)</f>
        <v>0</v>
      </c>
      <c r="G71" s="526">
        <f>SUM('Ф.7(СФ).1:Ф.7(СФ).35'!G71)</f>
        <v>0</v>
      </c>
      <c r="H71" s="526">
        <f>SUM('Ф.7(СФ).1:Ф.7(СФ).35'!H71)</f>
        <v>64665.64</v>
      </c>
      <c r="I71" s="526">
        <f>SUM('Ф.7(СФ).1:Ф.7(СФ).35'!I71)</f>
        <v>0</v>
      </c>
      <c r="J71" s="526">
        <f>SUM('Ф.7(СФ).1:Ф.7(СФ).35'!J71)</f>
        <v>0</v>
      </c>
      <c r="K71" s="526">
        <f>SUM('Ф.7(СФ).1:Ф.7(СФ).35'!K71)</f>
        <v>0</v>
      </c>
      <c r="L71" s="526">
        <f>SUM('Ф.7(СФ).1:Ф.7(СФ).35'!L71)</f>
        <v>0</v>
      </c>
      <c r="M71" s="526">
        <f>SUM('Ф.7(СФ).1:Ф.7(СФ).35'!M71)</f>
        <v>0</v>
      </c>
    </row>
    <row r="72" spans="1:13" s="251" customFormat="1" ht="13.5" thickTop="1" thickBot="1" x14ac:dyDescent="0.25">
      <c r="A72" s="503" t="s">
        <v>1729</v>
      </c>
      <c r="B72" s="465">
        <v>3141</v>
      </c>
      <c r="C72" s="465">
        <v>470</v>
      </c>
      <c r="D72" s="526">
        <f>SUM('Ф.7(СФ).1:Ф.7(СФ).35'!D72)</f>
        <v>0</v>
      </c>
      <c r="E72" s="526">
        <f>SUM('Ф.7(СФ).1:Ф.7(СФ).35'!E72)</f>
        <v>0</v>
      </c>
      <c r="F72" s="526">
        <f>SUM('Ф.7(СФ).1:Ф.7(СФ).35'!F72)</f>
        <v>0</v>
      </c>
      <c r="G72" s="526">
        <f>SUM('Ф.7(СФ).1:Ф.7(СФ).35'!G72)</f>
        <v>0</v>
      </c>
      <c r="H72" s="526">
        <f>SUM('Ф.7(СФ).1:Ф.7(СФ).35'!H72)</f>
        <v>0</v>
      </c>
      <c r="I72" s="526">
        <f>SUM('Ф.7(СФ).1:Ф.7(СФ).35'!I72)</f>
        <v>0</v>
      </c>
      <c r="J72" s="526">
        <f>SUM('Ф.7(СФ).1:Ф.7(СФ).35'!J72)</f>
        <v>0</v>
      </c>
      <c r="K72" s="526">
        <f>SUM('Ф.7(СФ).1:Ф.7(СФ).35'!K72)</f>
        <v>0</v>
      </c>
      <c r="L72" s="526">
        <f>SUM('Ф.7(СФ).1:Ф.7(СФ).35'!L72)</f>
        <v>0</v>
      </c>
      <c r="M72" s="526">
        <f>SUM('Ф.7(СФ).1:Ф.7(СФ).35'!M72)</f>
        <v>0</v>
      </c>
    </row>
    <row r="73" spans="1:13" s="251" customFormat="1" ht="13.5" thickTop="1" thickBot="1" x14ac:dyDescent="0.25">
      <c r="A73" s="503" t="s">
        <v>1745</v>
      </c>
      <c r="B73" s="465">
        <v>3142</v>
      </c>
      <c r="C73" s="465">
        <v>480</v>
      </c>
      <c r="D73" s="526">
        <f>SUM('Ф.7(СФ).1:Ф.7(СФ).35'!D73)</f>
        <v>0</v>
      </c>
      <c r="E73" s="526">
        <f>SUM('Ф.7(СФ).1:Ф.7(СФ).35'!E73)</f>
        <v>0</v>
      </c>
      <c r="F73" s="526">
        <f>SUM('Ф.7(СФ).1:Ф.7(СФ).35'!F73)</f>
        <v>0</v>
      </c>
      <c r="G73" s="526">
        <f>SUM('Ф.7(СФ).1:Ф.7(СФ).35'!G73)</f>
        <v>0</v>
      </c>
      <c r="H73" s="526">
        <f>SUM('Ф.7(СФ).1:Ф.7(СФ).35'!H73)</f>
        <v>0</v>
      </c>
      <c r="I73" s="526">
        <f>SUM('Ф.7(СФ).1:Ф.7(СФ).35'!I73)</f>
        <v>0</v>
      </c>
      <c r="J73" s="526">
        <f>SUM('Ф.7(СФ).1:Ф.7(СФ).35'!J73)</f>
        <v>0</v>
      </c>
      <c r="K73" s="526">
        <f>SUM('Ф.7(СФ).1:Ф.7(СФ).35'!K73)</f>
        <v>0</v>
      </c>
      <c r="L73" s="526">
        <f>SUM('Ф.7(СФ).1:Ф.7(СФ).35'!L73)</f>
        <v>0</v>
      </c>
      <c r="M73" s="526">
        <f>SUM('Ф.7(СФ).1:Ф.7(СФ).35'!M73)</f>
        <v>0</v>
      </c>
    </row>
    <row r="74" spans="1:13" s="251" customFormat="1" ht="13.5" thickTop="1" thickBot="1" x14ac:dyDescent="0.25">
      <c r="A74" s="503" t="s">
        <v>1731</v>
      </c>
      <c r="B74" s="465">
        <v>3143</v>
      </c>
      <c r="C74" s="465">
        <v>490</v>
      </c>
      <c r="D74" s="526">
        <f>SUM('Ф.7(СФ).1:Ф.7(СФ).35'!D74)</f>
        <v>0</v>
      </c>
      <c r="E74" s="526">
        <f>SUM('Ф.7(СФ).1:Ф.7(СФ).35'!E74)</f>
        <v>0</v>
      </c>
      <c r="F74" s="526">
        <f>SUM('Ф.7(СФ).1:Ф.7(СФ).35'!F74)</f>
        <v>0</v>
      </c>
      <c r="G74" s="526">
        <f>SUM('Ф.7(СФ).1:Ф.7(СФ).35'!G74)</f>
        <v>0</v>
      </c>
      <c r="H74" s="526">
        <f>SUM('Ф.7(СФ).1:Ф.7(СФ).35'!H74)</f>
        <v>64665.64</v>
      </c>
      <c r="I74" s="526">
        <f>SUM('Ф.7(СФ).1:Ф.7(СФ).35'!I74)</f>
        <v>0</v>
      </c>
      <c r="J74" s="526">
        <f>SUM('Ф.7(СФ).1:Ф.7(СФ).35'!J74)</f>
        <v>0</v>
      </c>
      <c r="K74" s="526">
        <f>SUM('Ф.7(СФ).1:Ф.7(СФ).35'!K74)</f>
        <v>0</v>
      </c>
      <c r="L74" s="526">
        <f>SUM('Ф.7(СФ).1:Ф.7(СФ).35'!L74)</f>
        <v>0</v>
      </c>
      <c r="M74" s="526">
        <f>SUM('Ф.7(СФ).1:Ф.7(СФ).35'!M74)</f>
        <v>0</v>
      </c>
    </row>
    <row r="75" spans="1:13" s="251" customFormat="1" ht="12.75" thickTop="1" thickBot="1" x14ac:dyDescent="0.25">
      <c r="A75" s="458" t="s">
        <v>4347</v>
      </c>
      <c r="B75" s="459">
        <v>3150</v>
      </c>
      <c r="C75" s="459">
        <v>500</v>
      </c>
      <c r="D75" s="526">
        <f>SUM('Ф.7(СФ).1:Ф.7(СФ).35'!D75)</f>
        <v>0</v>
      </c>
      <c r="E75" s="526">
        <f>SUM('Ф.7(СФ).1:Ф.7(СФ).35'!E75)</f>
        <v>0</v>
      </c>
      <c r="F75" s="526">
        <f>SUM('Ф.7(СФ).1:Ф.7(СФ).35'!F75)</f>
        <v>0</v>
      </c>
      <c r="G75" s="526">
        <f>SUM('Ф.7(СФ).1:Ф.7(СФ).35'!G75)</f>
        <v>0</v>
      </c>
      <c r="H75" s="526">
        <f>SUM('Ф.7(СФ).1:Ф.7(СФ).35'!H75)</f>
        <v>0</v>
      </c>
      <c r="I75" s="526">
        <f>SUM('Ф.7(СФ).1:Ф.7(СФ).35'!I75)</f>
        <v>0</v>
      </c>
      <c r="J75" s="526">
        <f>SUM('Ф.7(СФ).1:Ф.7(СФ).35'!J75)</f>
        <v>0</v>
      </c>
      <c r="K75" s="526">
        <f>SUM('Ф.7(СФ).1:Ф.7(СФ).35'!K75)</f>
        <v>0</v>
      </c>
      <c r="L75" s="526">
        <f>SUM('Ф.7(СФ).1:Ф.7(СФ).35'!L75)</f>
        <v>0</v>
      </c>
      <c r="M75" s="526">
        <f>SUM('Ф.7(СФ).1:Ф.7(СФ).35'!M75)</f>
        <v>0</v>
      </c>
    </row>
    <row r="76" spans="1:13" s="251" customFormat="1" ht="12.75" thickTop="1" thickBot="1" x14ac:dyDescent="0.25">
      <c r="A76" s="458" t="s">
        <v>1732</v>
      </c>
      <c r="B76" s="459">
        <v>3160</v>
      </c>
      <c r="C76" s="459">
        <v>510</v>
      </c>
      <c r="D76" s="526">
        <f>SUM('Ф.7(СФ).1:Ф.7(СФ).35'!D76)</f>
        <v>0</v>
      </c>
      <c r="E76" s="526">
        <f>SUM('Ф.7(СФ).1:Ф.7(СФ).35'!E76)</f>
        <v>0</v>
      </c>
      <c r="F76" s="526">
        <f>SUM('Ф.7(СФ).1:Ф.7(СФ).35'!F76)</f>
        <v>0</v>
      </c>
      <c r="G76" s="526">
        <f>SUM('Ф.7(СФ).1:Ф.7(СФ).35'!G76)</f>
        <v>0</v>
      </c>
      <c r="H76" s="526">
        <f>SUM('Ф.7(СФ).1:Ф.7(СФ).35'!H76)</f>
        <v>0</v>
      </c>
      <c r="I76" s="526">
        <f>SUM('Ф.7(СФ).1:Ф.7(СФ).35'!I76)</f>
        <v>0</v>
      </c>
      <c r="J76" s="526">
        <f>SUM('Ф.7(СФ).1:Ф.7(СФ).35'!J76)</f>
        <v>0</v>
      </c>
      <c r="K76" s="526">
        <f>SUM('Ф.7(СФ).1:Ф.7(СФ).35'!K76)</f>
        <v>0</v>
      </c>
      <c r="L76" s="526">
        <f>SUM('Ф.7(СФ).1:Ф.7(СФ).35'!L76)</f>
        <v>0</v>
      </c>
      <c r="M76" s="526">
        <f>SUM('Ф.7(СФ).1:Ф.7(СФ).35'!M76)</f>
        <v>0</v>
      </c>
    </row>
    <row r="77" spans="1:13" s="251" customFormat="1" ht="12" customHeight="1" thickTop="1" thickBot="1" x14ac:dyDescent="0.25">
      <c r="A77" s="538" t="s">
        <v>4348</v>
      </c>
      <c r="B77" s="453">
        <v>3200</v>
      </c>
      <c r="C77" s="453">
        <v>520</v>
      </c>
      <c r="D77" s="526">
        <f>SUM('Ф.7(СФ).1:Ф.7(СФ).35'!D77)</f>
        <v>0</v>
      </c>
      <c r="E77" s="526">
        <f>SUM('Ф.7(СФ).1:Ф.7(СФ).35'!E77)</f>
        <v>0</v>
      </c>
      <c r="F77" s="526">
        <f>SUM('Ф.7(СФ).1:Ф.7(СФ).35'!F77)</f>
        <v>0</v>
      </c>
      <c r="G77" s="526">
        <f>SUM('Ф.7(СФ).1:Ф.7(СФ).35'!G77)</f>
        <v>0</v>
      </c>
      <c r="H77" s="526">
        <f>SUM('Ф.7(СФ).1:Ф.7(СФ).35'!H77)</f>
        <v>0</v>
      </c>
      <c r="I77" s="526">
        <f>SUM('Ф.7(СФ).1:Ф.7(СФ).35'!I77)</f>
        <v>0</v>
      </c>
      <c r="J77" s="526">
        <f>SUM('Ф.7(СФ).1:Ф.7(СФ).35'!J77)</f>
        <v>0</v>
      </c>
      <c r="K77" s="526">
        <f>SUM('Ф.7(СФ).1:Ф.7(СФ).35'!K77)</f>
        <v>0</v>
      </c>
      <c r="L77" s="526">
        <f>SUM('Ф.7(СФ).1:Ф.7(СФ).35'!L77)</f>
        <v>0</v>
      </c>
      <c r="M77" s="526">
        <f>SUM('Ф.7(СФ).1:Ф.7(СФ).35'!M77)</f>
        <v>0</v>
      </c>
    </row>
    <row r="78" spans="1:13" s="251" customFormat="1" ht="12.75" thickTop="1" thickBot="1" x14ac:dyDescent="0.25">
      <c r="A78" s="470" t="s">
        <v>4206</v>
      </c>
      <c r="B78" s="459">
        <v>3210</v>
      </c>
      <c r="C78" s="459">
        <v>530</v>
      </c>
      <c r="D78" s="526">
        <f>SUM('Ф.7(СФ).1:Ф.7(СФ).35'!D78)</f>
        <v>0</v>
      </c>
      <c r="E78" s="526">
        <f>SUM('Ф.7(СФ).1:Ф.7(СФ).35'!E78)</f>
        <v>0</v>
      </c>
      <c r="F78" s="526">
        <f>SUM('Ф.7(СФ).1:Ф.7(СФ).35'!F78)</f>
        <v>0</v>
      </c>
      <c r="G78" s="526">
        <f>SUM('Ф.7(СФ).1:Ф.7(СФ).35'!G78)</f>
        <v>0</v>
      </c>
      <c r="H78" s="526">
        <f>SUM('Ф.7(СФ).1:Ф.7(СФ).35'!H78)</f>
        <v>0</v>
      </c>
      <c r="I78" s="526">
        <f>SUM('Ф.7(СФ).1:Ф.7(СФ).35'!I78)</f>
        <v>0</v>
      </c>
      <c r="J78" s="526">
        <f>SUM('Ф.7(СФ).1:Ф.7(СФ).35'!J78)</f>
        <v>0</v>
      </c>
      <c r="K78" s="526">
        <f>SUM('Ф.7(СФ).1:Ф.7(СФ).35'!K78)</f>
        <v>0</v>
      </c>
      <c r="L78" s="526">
        <f>SUM('Ф.7(СФ).1:Ф.7(СФ).35'!L78)</f>
        <v>0</v>
      </c>
      <c r="M78" s="526">
        <f>SUM('Ф.7(СФ).1:Ф.7(СФ).35'!M78)</f>
        <v>0</v>
      </c>
    </row>
    <row r="79" spans="1:13" s="251" customFormat="1" ht="12.75" thickTop="1" thickBot="1" x14ac:dyDescent="0.25">
      <c r="A79" s="474" t="s">
        <v>4349</v>
      </c>
      <c r="B79" s="459">
        <v>3220</v>
      </c>
      <c r="C79" s="459">
        <v>540</v>
      </c>
      <c r="D79" s="526">
        <f>SUM('Ф.7(СФ).1:Ф.7(СФ).35'!D79)</f>
        <v>0</v>
      </c>
      <c r="E79" s="526">
        <f>SUM('Ф.7(СФ).1:Ф.7(СФ).35'!E79)</f>
        <v>0</v>
      </c>
      <c r="F79" s="526">
        <f>SUM('Ф.7(СФ).1:Ф.7(СФ).35'!F79)</f>
        <v>0</v>
      </c>
      <c r="G79" s="526">
        <f>SUM('Ф.7(СФ).1:Ф.7(СФ).35'!G79)</f>
        <v>0</v>
      </c>
      <c r="H79" s="526">
        <f>SUM('Ф.7(СФ).1:Ф.7(СФ).35'!H79)</f>
        <v>0</v>
      </c>
      <c r="I79" s="526">
        <f>SUM('Ф.7(СФ).1:Ф.7(СФ).35'!I79)</f>
        <v>0</v>
      </c>
      <c r="J79" s="526">
        <f>SUM('Ф.7(СФ).1:Ф.7(СФ).35'!J79)</f>
        <v>0</v>
      </c>
      <c r="K79" s="526">
        <f>SUM('Ф.7(СФ).1:Ф.7(СФ).35'!K79)</f>
        <v>0</v>
      </c>
      <c r="L79" s="526">
        <f>SUM('Ф.7(СФ).1:Ф.7(СФ).35'!L79)</f>
        <v>0</v>
      </c>
      <c r="M79" s="526">
        <f>SUM('Ф.7(СФ).1:Ф.7(СФ).35'!M79)</f>
        <v>0</v>
      </c>
    </row>
    <row r="80" spans="1:13" s="251" customFormat="1" ht="12.75" customHeight="1" thickTop="1" thickBot="1" x14ac:dyDescent="0.25">
      <c r="A80" s="458" t="s">
        <v>1733</v>
      </c>
      <c r="B80" s="459">
        <v>3230</v>
      </c>
      <c r="C80" s="459">
        <v>550</v>
      </c>
      <c r="D80" s="526">
        <f>SUM('Ф.7(СФ).1:Ф.7(СФ).35'!D80)</f>
        <v>0</v>
      </c>
      <c r="E80" s="526">
        <f>SUM('Ф.7(СФ).1:Ф.7(СФ).35'!E80)</f>
        <v>0</v>
      </c>
      <c r="F80" s="526">
        <f>SUM('Ф.7(СФ).1:Ф.7(СФ).35'!F80)</f>
        <v>0</v>
      </c>
      <c r="G80" s="526">
        <f>SUM('Ф.7(СФ).1:Ф.7(СФ).35'!G80)</f>
        <v>0</v>
      </c>
      <c r="H80" s="526">
        <f>SUM('Ф.7(СФ).1:Ф.7(СФ).35'!H80)</f>
        <v>0</v>
      </c>
      <c r="I80" s="526">
        <f>SUM('Ф.7(СФ).1:Ф.7(СФ).35'!I80)</f>
        <v>0</v>
      </c>
      <c r="J80" s="526">
        <f>SUM('Ф.7(СФ).1:Ф.7(СФ).35'!J80)</f>
        <v>0</v>
      </c>
      <c r="K80" s="526">
        <f>SUM('Ф.7(СФ).1:Ф.7(СФ).35'!K80)</f>
        <v>0</v>
      </c>
      <c r="L80" s="526">
        <f>SUM('Ф.7(СФ).1:Ф.7(СФ).35'!L80)</f>
        <v>0</v>
      </c>
      <c r="M80" s="526">
        <f>SUM('Ф.7(СФ).1:Ф.7(СФ).35'!M80)</f>
        <v>0</v>
      </c>
    </row>
    <row r="81" spans="1:13" s="251" customFormat="1" ht="12.75" thickTop="1" thickBot="1" x14ac:dyDescent="0.25">
      <c r="A81" s="458" t="s">
        <v>4350</v>
      </c>
      <c r="B81" s="459">
        <v>3240</v>
      </c>
      <c r="C81" s="459">
        <v>560</v>
      </c>
      <c r="D81" s="526">
        <f>SUM('Ф.7(СФ).1:Ф.7(СФ).35'!D81)</f>
        <v>0</v>
      </c>
      <c r="E81" s="526">
        <f>SUM('Ф.7(СФ).1:Ф.7(СФ).35'!E81)</f>
        <v>0</v>
      </c>
      <c r="F81" s="526">
        <f>SUM('Ф.7(СФ).1:Ф.7(СФ).35'!F81)</f>
        <v>0</v>
      </c>
      <c r="G81" s="526">
        <f>SUM('Ф.7(СФ).1:Ф.7(СФ).35'!G81)</f>
        <v>0</v>
      </c>
      <c r="H81" s="526">
        <f>SUM('Ф.7(СФ).1:Ф.7(СФ).35'!H81)</f>
        <v>0</v>
      </c>
      <c r="I81" s="526">
        <f>SUM('Ф.7(СФ).1:Ф.7(СФ).35'!I81)</f>
        <v>0</v>
      </c>
      <c r="J81" s="526">
        <f>SUM('Ф.7(СФ).1:Ф.7(СФ).35'!J81)</f>
        <v>0</v>
      </c>
      <c r="K81" s="526">
        <f>SUM('Ф.7(СФ).1:Ф.7(СФ).35'!K81)</f>
        <v>0</v>
      </c>
      <c r="L81" s="526">
        <f>SUM('Ф.7(СФ).1:Ф.7(СФ).35'!L81)</f>
        <v>0</v>
      </c>
      <c r="M81" s="526">
        <f>SUM('Ф.7(СФ).1:Ф.7(СФ).35'!M81)</f>
        <v>0</v>
      </c>
    </row>
    <row r="82" spans="1:13" ht="8.25" customHeight="1" thickTop="1" x14ac:dyDescent="0.25">
      <c r="A82" s="80" t="s">
        <v>4802</v>
      </c>
      <c r="B82" s="1"/>
      <c r="C82" s="1"/>
      <c r="D82" s="1"/>
    </row>
    <row r="83" spans="1:13" ht="9.75" customHeight="1" x14ac:dyDescent="0.25">
      <c r="A83" s="947" t="s">
        <v>1217</v>
      </c>
      <c r="B83" s="947"/>
      <c r="C83" s="947"/>
      <c r="D83" s="947"/>
    </row>
    <row r="84" spans="1:13" x14ac:dyDescent="0.25">
      <c r="A84" s="262" t="str">
        <f>ЗАПОЛНИТЬ!F30</f>
        <v>Директор</v>
      </c>
      <c r="C84" s="262"/>
      <c r="D84" s="262"/>
      <c r="E84" s="262"/>
      <c r="F84" s="262"/>
      <c r="G84" s="946"/>
      <c r="H84" s="946"/>
      <c r="J84" s="944" t="str">
        <f>ЗАПОЛНИТЬ!F26</f>
        <v>О.Л.Матчишин</v>
      </c>
      <c r="K84" s="944"/>
      <c r="L84" s="944"/>
    </row>
    <row r="85" spans="1:13" x14ac:dyDescent="0.25">
      <c r="A85" s="262"/>
      <c r="C85" s="262"/>
      <c r="D85" s="262"/>
      <c r="E85" s="262"/>
      <c r="F85" s="262"/>
      <c r="G85" s="943" t="s">
        <v>4351</v>
      </c>
      <c r="H85" s="943"/>
      <c r="J85" s="945" t="s">
        <v>3574</v>
      </c>
      <c r="K85" s="945"/>
    </row>
    <row r="86" spans="1:13" x14ac:dyDescent="0.25">
      <c r="A86" s="262" t="str">
        <f>ЗАПОЛНИТЬ!F31</f>
        <v>Головний бухгалтер</v>
      </c>
      <c r="C86" s="262"/>
      <c r="D86" s="262"/>
      <c r="E86" s="262"/>
      <c r="F86" s="262"/>
      <c r="G86" s="946"/>
      <c r="H86" s="946"/>
      <c r="J86" s="944" t="str">
        <f>ЗАПОЛНИТЬ!F28</f>
        <v>О.Г.Шевчук</v>
      </c>
      <c r="K86" s="944"/>
      <c r="L86" s="944"/>
    </row>
    <row r="87" spans="1:13" x14ac:dyDescent="0.25">
      <c r="C87" s="262"/>
      <c r="D87" s="262"/>
      <c r="E87" s="262"/>
      <c r="F87" s="262"/>
      <c r="G87" s="943" t="s">
        <v>4351</v>
      </c>
      <c r="H87" s="943"/>
      <c r="J87" s="945" t="s">
        <v>3574</v>
      </c>
      <c r="K87" s="945"/>
      <c r="L87" s="734"/>
    </row>
    <row r="88" spans="1:13" x14ac:dyDescent="0.25">
      <c r="A88" s="250" t="str">
        <f>ЗАПОЛНИТЬ!C19</f>
        <v>"11" січня 2016 року</v>
      </c>
      <c r="C88" s="262"/>
      <c r="D88" s="262"/>
      <c r="E88" s="262"/>
      <c r="F88" s="262"/>
      <c r="G88" s="733"/>
      <c r="H88" s="733"/>
      <c r="J88" s="734"/>
      <c r="K88" s="734"/>
      <c r="L88" s="734"/>
    </row>
    <row r="89" spans="1:13" x14ac:dyDescent="0.25">
      <c r="A89" s="732" t="s">
        <v>267</v>
      </c>
    </row>
  </sheetData>
  <sheetProtection sheet="1" formatColumns="0" formatRows="0"/>
  <mergeCells count="43">
    <mergeCell ref="B10:J10"/>
    <mergeCell ref="B11:J11"/>
    <mergeCell ref="A15:D15"/>
    <mergeCell ref="A19:A24"/>
    <mergeCell ref="E21:E24"/>
    <mergeCell ref="J21:K21"/>
    <mergeCell ref="F15:M15"/>
    <mergeCell ref="A13:D13"/>
    <mergeCell ref="M19:M24"/>
    <mergeCell ref="F12:L12"/>
    <mergeCell ref="A12:D12"/>
    <mergeCell ref="F13:M13"/>
    <mergeCell ref="F14:M14"/>
    <mergeCell ref="K22:K24"/>
    <mergeCell ref="A14:D14"/>
    <mergeCell ref="D20:D24"/>
    <mergeCell ref="J1:M3"/>
    <mergeCell ref="A5:G5"/>
    <mergeCell ref="A4:M4"/>
    <mergeCell ref="B9:J9"/>
    <mergeCell ref="A6:M6"/>
    <mergeCell ref="A18:L18"/>
    <mergeCell ref="J87:K87"/>
    <mergeCell ref="I21:I24"/>
    <mergeCell ref="G86:H86"/>
    <mergeCell ref="G87:H87"/>
    <mergeCell ref="G84:H84"/>
    <mergeCell ref="J84:L84"/>
    <mergeCell ref="L20:L24"/>
    <mergeCell ref="I20:K20"/>
    <mergeCell ref="J86:L86"/>
    <mergeCell ref="J85:K85"/>
    <mergeCell ref="G20:G24"/>
    <mergeCell ref="A83:D83"/>
    <mergeCell ref="B19:B24"/>
    <mergeCell ref="C19:C24"/>
    <mergeCell ref="D19:G19"/>
    <mergeCell ref="E20:F20"/>
    <mergeCell ref="F21:F24"/>
    <mergeCell ref="G85:H85"/>
    <mergeCell ref="H20:H24"/>
    <mergeCell ref="H19:L19"/>
    <mergeCell ref="J22:J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8"/>
  <dimension ref="A1:N89"/>
  <sheetViews>
    <sheetView topLeftCell="A11" workbookViewId="0">
      <selection activeCell="H43" sqref="H43"/>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t="s">
        <v>4540</v>
      </c>
      <c r="F15" s="907" t="str">
        <f>IF(E15&gt;0,VLOOKUP(E15,ДовидникКФК!A:B,2,FALSE),"")</f>
        <v>Програми і заходи центрів соціальних служб для сім`ї, дітей  та  молоді</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1000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1000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1000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1000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1000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dimension ref="A1:N89"/>
  <sheetViews>
    <sheetView topLeftCell="A8" workbookViewId="0">
      <selection activeCell="H66" sqref="H66"/>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t="s">
        <v>3988</v>
      </c>
      <c r="F15" s="907" t="str">
        <f>IF(E15&gt;0,VLOOKUP(E15,ДовидникКФК!A:B,2,FALSE),"")</f>
        <v>Збереження, розвиток, реконструкція та реставрація  пам'яток   історії та культури</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64665.64</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1.2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64665.64</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64665.64</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64665.64</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64665.64</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dimension ref="A1:N89"/>
  <sheetViews>
    <sheetView topLeftCell="A11"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1"/>
  <dimension ref="A1:N89"/>
  <sheetViews>
    <sheetView topLeftCell="A17" workbookViewId="0">
      <selection activeCell="Q20" sqref="Q20"/>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2"/>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3"/>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4"/>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5"/>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6"/>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0"/>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28515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7"/>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623"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A18:L18"/>
    <mergeCell ref="J1:M3"/>
    <mergeCell ref="A5:G5"/>
    <mergeCell ref="I21:I24"/>
    <mergeCell ref="I20:K20"/>
    <mergeCell ref="C19:C24"/>
    <mergeCell ref="J22:J24"/>
    <mergeCell ref="B11:J11"/>
    <mergeCell ref="F13:M13"/>
    <mergeCell ref="A15:D15"/>
    <mergeCell ref="M19:M24"/>
    <mergeCell ref="A12:D12"/>
    <mergeCell ref="F15:M15"/>
    <mergeCell ref="E20:F20"/>
    <mergeCell ref="H20:H24"/>
    <mergeCell ref="G20:G24"/>
    <mergeCell ref="K22:K24"/>
    <mergeCell ref="A4:M4"/>
    <mergeCell ref="B10:J10"/>
    <mergeCell ref="B9:J9"/>
    <mergeCell ref="A14:D14"/>
    <mergeCell ref="F14:M14"/>
    <mergeCell ref="A6:M6"/>
    <mergeCell ref="F12:L12"/>
    <mergeCell ref="A13:D13"/>
    <mergeCell ref="G87:H87"/>
    <mergeCell ref="J87:K87"/>
    <mergeCell ref="G85:H85"/>
    <mergeCell ref="J85:K85"/>
    <mergeCell ref="G86:H86"/>
    <mergeCell ref="J86:L86"/>
    <mergeCell ref="J84:L84"/>
    <mergeCell ref="G84:H84"/>
    <mergeCell ref="L20:L24"/>
    <mergeCell ref="A83:D83"/>
    <mergeCell ref="J21:K21"/>
    <mergeCell ref="E21:E24"/>
    <mergeCell ref="B19:B24"/>
    <mergeCell ref="D20:D24"/>
    <mergeCell ref="A19:A24"/>
    <mergeCell ref="H19:L19"/>
    <mergeCell ref="D19:G19"/>
    <mergeCell ref="F21:F24"/>
  </mergeCells>
  <phoneticPr fontId="0"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4"/>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5"/>
  <dimension ref="A1:N89"/>
  <sheetViews>
    <sheetView topLeftCell="A14"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1.2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6"/>
  <dimension ref="A1:N89"/>
  <sheetViews>
    <sheetView topLeftCell="A11"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7"/>
  <dimension ref="A1:N89"/>
  <sheetViews>
    <sheetView topLeftCell="A17"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8"/>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9"/>
  <dimension ref="A1:N89"/>
  <sheetViews>
    <sheetView topLeftCell="A41"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0"/>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1"/>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2"/>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1"/>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3"/>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623"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4"/>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5"/>
  <dimension ref="A1:N89"/>
  <sheetViews>
    <sheetView topLeftCell="A14"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1.2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6"/>
  <dimension ref="A1:N89"/>
  <sheetViews>
    <sheetView topLeftCell="A11"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7"/>
  <dimension ref="A1:N89"/>
  <sheetViews>
    <sheetView topLeftCell="A17"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8"/>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9"/>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0"/>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1"/>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2"/>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2"/>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1.7109375" customWidth="1"/>
    <col min="5" max="5" width="11"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3"/>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623"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7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4"/>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5"/>
  <dimension ref="A1:N89"/>
  <sheetViews>
    <sheetView topLeftCell="A14"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1.2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6"/>
  <dimension ref="A1:N89"/>
  <sheetViews>
    <sheetView topLeftCell="A11"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2"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7"/>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8"/>
  <dimension ref="A1:N89"/>
  <sheetViews>
    <sheetView workbookViewId="0">
      <selection activeCell="A15" sqref="A15:D15"/>
    </sheetView>
  </sheetViews>
  <sheetFormatPr defaultRowHeight="15" x14ac:dyDescent="0.25"/>
  <cols>
    <col min="1" max="1" width="61.7109375" style="1" customWidth="1"/>
    <col min="2" max="2" width="4.7109375" style="1" customWidth="1"/>
    <col min="3" max="3" width="3.85546875" style="1" customWidth="1"/>
    <col min="4" max="4" width="7.5703125" style="1" customWidth="1"/>
    <col min="5" max="5" width="9.140625" style="1"/>
    <col min="6" max="6" width="8.140625" style="1" customWidth="1"/>
    <col min="7" max="7" width="7.42578125" style="1" customWidth="1"/>
    <col min="8" max="8" width="8.85546875" style="1" customWidth="1"/>
    <col min="9" max="9" width="8.5703125" style="1" customWidth="1"/>
    <col min="10" max="10" width="8.140625" style="1" customWidth="1"/>
    <col min="11" max="11" width="9.42578125" style="1" customWidth="1"/>
    <col min="12" max="12" width="6.7109375" style="1" customWidth="1"/>
    <col min="13" max="13" width="11.42578125" style="1" customWidth="1"/>
    <col min="14" max="16384" width="9.140625" style="1"/>
  </cols>
  <sheetData>
    <row r="1" spans="1:13" ht="15" customHeight="1" x14ac:dyDescent="0.25">
      <c r="J1" s="887" t="s">
        <v>226</v>
      </c>
      <c r="K1" s="887"/>
      <c r="L1" s="887"/>
      <c r="M1" s="887"/>
    </row>
    <row r="2" spans="1:13" ht="36" customHeight="1" x14ac:dyDescent="0.25">
      <c r="J2" s="887"/>
      <c r="K2" s="887"/>
      <c r="L2" s="887"/>
      <c r="M2" s="887"/>
    </row>
    <row r="3" spans="1:13" ht="0.75" customHeight="1" x14ac:dyDescent="0.25">
      <c r="J3" s="887"/>
      <c r="K3" s="887"/>
      <c r="L3" s="887"/>
      <c r="M3" s="887"/>
    </row>
    <row r="4" spans="1:13" x14ac:dyDescent="0.25">
      <c r="A4" s="901" t="s">
        <v>4562</v>
      </c>
      <c r="B4" s="901"/>
      <c r="C4" s="901"/>
      <c r="D4" s="901"/>
      <c r="E4" s="901"/>
      <c r="F4" s="901"/>
      <c r="G4" s="901"/>
      <c r="H4" s="901"/>
      <c r="I4" s="901"/>
      <c r="J4" s="901"/>
      <c r="K4" s="901"/>
      <c r="L4" s="901"/>
      <c r="M4" s="901"/>
    </row>
    <row r="5" spans="1:13" x14ac:dyDescent="0.25">
      <c r="A5" s="903" t="str">
        <f>IF(ЗАПОЛНИТЬ!$F$7=1,CONCATENATE(шапки!A6),CONCATENATE(шапки!A6,шапки!C6))</f>
        <v xml:space="preserve">про заборгованість за бюджетними коштами (форма   № 7д, </v>
      </c>
      <c r="B5" s="903"/>
      <c r="C5" s="903"/>
      <c r="D5" s="903"/>
      <c r="E5" s="903"/>
      <c r="F5" s="903"/>
      <c r="G5" s="903"/>
      <c r="H5" s="77" t="str">
        <f>IF(ЗАПОЛНИТЬ!$F$7=1,шапки!C6,шапки!D6)</f>
        <v xml:space="preserve">   №7м)</v>
      </c>
      <c r="I5" s="76" t="str">
        <f>IF(ЗАПОЛНИТЬ!$F$7=1,шапки!D6,"")</f>
        <v/>
      </c>
      <c r="L5" s="76"/>
      <c r="M5" s="76"/>
    </row>
    <row r="6" spans="1:13" x14ac:dyDescent="0.25">
      <c r="A6" s="780" t="str">
        <f>CONCATENATE("на ",ЗАПОЛНИТЬ!$B$18," ",ЗАПОЛНИТЬ!$C$18)</f>
        <v>на 1 січня 2016 р.</v>
      </c>
      <c r="B6" s="780"/>
      <c r="C6" s="780"/>
      <c r="D6" s="780"/>
      <c r="E6" s="780"/>
      <c r="F6" s="780"/>
      <c r="G6" s="780"/>
      <c r="H6" s="780"/>
      <c r="I6" s="780"/>
      <c r="J6" s="780"/>
      <c r="K6" s="780"/>
      <c r="L6" s="780"/>
      <c r="M6" s="780"/>
    </row>
    <row r="7" spans="1:13" s="2" customFormat="1" ht="11.25" hidden="1" x14ac:dyDescent="0.2"/>
    <row r="8" spans="1:13" s="2" customFormat="1" ht="7.5" customHeight="1" x14ac:dyDescent="0.2">
      <c r="M8" s="177" t="s">
        <v>4563</v>
      </c>
    </row>
    <row r="9" spans="1:13" s="2" customFormat="1" ht="21.7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812"/>
      <c r="K9" s="50" t="str">
        <f>ЗАПОЛНИТЬ!A13</f>
        <v>за ЄДРПОУ</v>
      </c>
      <c r="M9" s="49" t="str">
        <f>ЗАПОЛНИТЬ!B13</f>
        <v>2080709</v>
      </c>
    </row>
    <row r="10" spans="1:13" s="2" customFormat="1" ht="11.25" customHeight="1" x14ac:dyDescent="0.2">
      <c r="A10" s="5" t="s">
        <v>4317</v>
      </c>
      <c r="B10" s="905" t="str">
        <f>ЗАПОЛНИТЬ!B5</f>
        <v>м.Дрогобич, вул.Л.Українки, 70</v>
      </c>
      <c r="C10" s="905"/>
      <c r="D10" s="905"/>
      <c r="E10" s="905"/>
      <c r="F10" s="905"/>
      <c r="G10" s="905"/>
      <c r="H10" s="905"/>
      <c r="I10" s="905"/>
      <c r="J10" s="905"/>
      <c r="K10" s="50" t="str">
        <f>ЗАПОЛНИТЬ!A14</f>
        <v>за КОАТУУ</v>
      </c>
      <c r="M10" s="49">
        <f>ЗАПОЛНИТЬ!B14</f>
        <v>4610600000</v>
      </c>
    </row>
    <row r="11" spans="1:13" s="2" customFormat="1" ht="11.25" customHeight="1" x14ac:dyDescent="0.2">
      <c r="A11" s="5"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938"/>
      <c r="K11" s="50" t="str">
        <f>ЗАПОЛНИТЬ!A15</f>
        <v>за КОПФГ</v>
      </c>
      <c r="L11" s="210"/>
      <c r="M11" s="49">
        <f>ЗАПОЛНИТЬ!B15</f>
        <v>430</v>
      </c>
    </row>
    <row r="12" spans="1:13" s="2" customFormat="1" ht="11.25" customHeight="1" x14ac:dyDescent="0.2">
      <c r="A12" s="920" t="s">
        <v>4319</v>
      </c>
      <c r="B12" s="920"/>
      <c r="C12" s="920"/>
      <c r="D12" s="920"/>
      <c r="E12" s="194" t="str">
        <f>ЗАПОЛНИТЬ!H9</f>
        <v>-</v>
      </c>
      <c r="F12" s="973" t="str">
        <f>IF(E12&gt;0,VLOOKUP(E12,'ДовидникКВК(ГОС)'!A:B,2,FALSE),"")</f>
        <v>-</v>
      </c>
      <c r="G12" s="973"/>
      <c r="H12" s="973"/>
      <c r="I12" s="973"/>
      <c r="J12" s="973"/>
      <c r="K12" s="973"/>
      <c r="L12" s="973"/>
    </row>
    <row r="13" spans="1:13" s="2" customFormat="1" ht="21.75" customHeight="1" x14ac:dyDescent="0.2">
      <c r="A13" s="898" t="s">
        <v>4321</v>
      </c>
      <c r="B13" s="898"/>
      <c r="C13" s="898"/>
      <c r="D13" s="898"/>
      <c r="E13" s="367"/>
      <c r="F13" s="904" t="str">
        <f>IF(E13&gt;0,VLOOKUP(E13,ДовидникКПК!B:C,2,FALSE),"")</f>
        <v/>
      </c>
      <c r="G13" s="904"/>
      <c r="H13" s="904"/>
      <c r="I13" s="904"/>
      <c r="J13" s="904"/>
      <c r="K13" s="904"/>
      <c r="L13" s="904"/>
      <c r="M13" s="974"/>
    </row>
    <row r="14" spans="1:13" s="2" customFormat="1" ht="11.25" x14ac:dyDescent="0.2">
      <c r="A14" s="899" t="s">
        <v>1119</v>
      </c>
      <c r="B14" s="899"/>
      <c r="C14" s="899"/>
      <c r="D14" s="899"/>
      <c r="E14" s="176" t="str">
        <f>ЗАПОЛНИТЬ!H10</f>
        <v>03</v>
      </c>
      <c r="F14" s="907" t="str">
        <f>ЗАПОЛНИТЬ!I10</f>
        <v>Державна адміністрація (…виконавчі органи місцевих рад)</v>
      </c>
      <c r="G14" s="907"/>
      <c r="H14" s="907"/>
      <c r="I14" s="907"/>
      <c r="J14" s="907"/>
      <c r="K14" s="907"/>
      <c r="L14" s="907"/>
      <c r="M14" s="972"/>
    </row>
    <row r="15" spans="1:13" s="2" customFormat="1" ht="35.25" customHeight="1" x14ac:dyDescent="0.2">
      <c r="A15" s="899" t="s">
        <v>266</v>
      </c>
      <c r="B15" s="899"/>
      <c r="C15" s="899"/>
      <c r="D15" s="899"/>
      <c r="E15" s="60"/>
      <c r="F15" s="907" t="str">
        <f>IF(E15&gt;0,VLOOKUP(E15,ДовидникКФК!A:B,2,FALSE),"")</f>
        <v/>
      </c>
      <c r="G15" s="907"/>
      <c r="H15" s="907"/>
      <c r="I15" s="907"/>
      <c r="J15" s="907"/>
      <c r="K15" s="907"/>
      <c r="L15" s="907"/>
      <c r="M15" s="972"/>
    </row>
    <row r="16" spans="1:13" s="2" customFormat="1" ht="11.25" x14ac:dyDescent="0.2">
      <c r="A16" s="195" t="s">
        <v>4077</v>
      </c>
    </row>
    <row r="17" spans="1:14" s="2" customFormat="1" ht="11.25" x14ac:dyDescent="0.2">
      <c r="A17" s="7" t="s">
        <v>4322</v>
      </c>
    </row>
    <row r="18" spans="1:14" s="2" customFormat="1" ht="19.5" customHeight="1" thickBot="1" x14ac:dyDescent="0.25">
      <c r="A18" s="964" t="s">
        <v>4384</v>
      </c>
      <c r="B18" s="964"/>
      <c r="C18" s="964"/>
      <c r="D18" s="964"/>
      <c r="E18" s="964"/>
      <c r="F18" s="964"/>
      <c r="G18" s="964"/>
      <c r="H18" s="964"/>
      <c r="I18" s="964"/>
      <c r="J18" s="964"/>
      <c r="K18" s="964"/>
      <c r="L18" s="964"/>
    </row>
    <row r="19" spans="1:14" s="2" customFormat="1" ht="11.25" customHeight="1" thickTop="1" thickBot="1" x14ac:dyDescent="0.25">
      <c r="A19" s="795" t="s">
        <v>4324</v>
      </c>
      <c r="B19" s="795" t="s">
        <v>4325</v>
      </c>
      <c r="C19" s="795" t="s">
        <v>4326</v>
      </c>
      <c r="D19" s="795" t="s">
        <v>4327</v>
      </c>
      <c r="E19" s="795"/>
      <c r="F19" s="795"/>
      <c r="G19" s="795"/>
      <c r="H19" s="795" t="s">
        <v>4328</v>
      </c>
      <c r="I19" s="795"/>
      <c r="J19" s="795"/>
      <c r="K19" s="795"/>
      <c r="L19" s="795"/>
      <c r="M19" s="799" t="s">
        <v>1736</v>
      </c>
      <c r="N19" s="8"/>
    </row>
    <row r="20" spans="1:14" s="2" customFormat="1" ht="21.75" customHeight="1" thickTop="1" thickBot="1" x14ac:dyDescent="0.25">
      <c r="A20" s="795"/>
      <c r="B20" s="795"/>
      <c r="C20" s="795"/>
      <c r="D20" s="795" t="s">
        <v>4704</v>
      </c>
      <c r="E20" s="795" t="s">
        <v>4705</v>
      </c>
      <c r="F20" s="795"/>
      <c r="G20" s="795" t="s">
        <v>4707</v>
      </c>
      <c r="H20" s="795" t="s">
        <v>4708</v>
      </c>
      <c r="I20" s="795" t="s">
        <v>4705</v>
      </c>
      <c r="J20" s="795"/>
      <c r="K20" s="795"/>
      <c r="L20" s="795" t="s">
        <v>4707</v>
      </c>
      <c r="M20" s="961"/>
      <c r="N20" s="8"/>
    </row>
    <row r="21" spans="1:14" s="2" customFormat="1" ht="10.5" customHeight="1" thickTop="1" thickBot="1" x14ac:dyDescent="0.25">
      <c r="A21" s="795"/>
      <c r="B21" s="795"/>
      <c r="C21" s="795"/>
      <c r="D21" s="795"/>
      <c r="E21" s="795" t="s">
        <v>4329</v>
      </c>
      <c r="F21" s="795" t="s">
        <v>4706</v>
      </c>
      <c r="G21" s="795"/>
      <c r="H21" s="795"/>
      <c r="I21" s="795" t="s">
        <v>4329</v>
      </c>
      <c r="J21" s="963" t="s">
        <v>4710</v>
      </c>
      <c r="K21" s="963"/>
      <c r="L21" s="795"/>
      <c r="M21" s="961"/>
      <c r="N21" s="8"/>
    </row>
    <row r="22" spans="1:14" s="2" customFormat="1" ht="12" customHeight="1" thickTop="1" thickBot="1" x14ac:dyDescent="0.25">
      <c r="A22" s="795"/>
      <c r="B22" s="795"/>
      <c r="C22" s="795"/>
      <c r="D22" s="795"/>
      <c r="E22" s="795"/>
      <c r="F22" s="795"/>
      <c r="G22" s="795"/>
      <c r="H22" s="795"/>
      <c r="I22" s="795"/>
      <c r="J22" s="795" t="s">
        <v>4330</v>
      </c>
      <c r="K22" s="795" t="s">
        <v>4331</v>
      </c>
      <c r="L22" s="795"/>
      <c r="M22" s="961"/>
      <c r="N22" s="8"/>
    </row>
    <row r="23" spans="1:14" s="2" customFormat="1" ht="12" customHeight="1" thickTop="1" thickBot="1" x14ac:dyDescent="0.25">
      <c r="A23" s="795"/>
      <c r="B23" s="795"/>
      <c r="C23" s="795"/>
      <c r="D23" s="795"/>
      <c r="E23" s="795"/>
      <c r="F23" s="795"/>
      <c r="G23" s="795"/>
      <c r="H23" s="795"/>
      <c r="I23" s="795"/>
      <c r="J23" s="795"/>
      <c r="K23" s="795"/>
      <c r="L23" s="795"/>
      <c r="M23" s="961"/>
      <c r="N23" s="8"/>
    </row>
    <row r="24" spans="1:14" s="2" customFormat="1" ht="9.75" customHeight="1" thickTop="1" thickBot="1" x14ac:dyDescent="0.25">
      <c r="A24" s="795"/>
      <c r="B24" s="795"/>
      <c r="C24" s="795"/>
      <c r="D24" s="795"/>
      <c r="E24" s="795"/>
      <c r="F24" s="795"/>
      <c r="G24" s="795"/>
      <c r="H24" s="795"/>
      <c r="I24" s="795"/>
      <c r="J24" s="795"/>
      <c r="K24" s="795"/>
      <c r="L24" s="795"/>
      <c r="M24" s="962"/>
      <c r="N24" s="8"/>
    </row>
    <row r="25" spans="1:14" s="2" customFormat="1" ht="12.75" thickTop="1" thickBot="1" x14ac:dyDescent="0.25">
      <c r="A25" s="452">
        <v>1</v>
      </c>
      <c r="B25" s="452">
        <v>2</v>
      </c>
      <c r="C25" s="452">
        <v>3</v>
      </c>
      <c r="D25" s="452">
        <v>4</v>
      </c>
      <c r="E25" s="452">
        <v>5</v>
      </c>
      <c r="F25" s="452">
        <v>6</v>
      </c>
      <c r="G25" s="452">
        <v>7</v>
      </c>
      <c r="H25" s="452">
        <v>8</v>
      </c>
      <c r="I25" s="452">
        <v>9</v>
      </c>
      <c r="J25" s="452">
        <v>10</v>
      </c>
      <c r="K25" s="452">
        <v>11</v>
      </c>
      <c r="L25" s="452">
        <v>12</v>
      </c>
      <c r="M25" s="452">
        <v>13</v>
      </c>
      <c r="N25" s="8"/>
    </row>
    <row r="26" spans="1:14" s="2" customFormat="1" ht="13.5" thickTop="1" thickBot="1" x14ac:dyDescent="0.25">
      <c r="A26" s="523" t="s">
        <v>4332</v>
      </c>
      <c r="B26" s="524" t="s">
        <v>4333</v>
      </c>
      <c r="C26" s="525" t="s">
        <v>4365</v>
      </c>
      <c r="D26" s="537">
        <v>0</v>
      </c>
      <c r="E26" s="537">
        <v>0</v>
      </c>
      <c r="F26" s="533">
        <v>0</v>
      </c>
      <c r="G26" s="533">
        <v>0</v>
      </c>
      <c r="H26" s="537">
        <v>0</v>
      </c>
      <c r="I26" s="537">
        <v>0</v>
      </c>
      <c r="J26" s="533">
        <v>0</v>
      </c>
      <c r="K26" s="528" t="s">
        <v>4333</v>
      </c>
      <c r="L26" s="533">
        <v>0</v>
      </c>
      <c r="M26" s="529" t="s">
        <v>4333</v>
      </c>
      <c r="N26" s="8"/>
    </row>
    <row r="27" spans="1:14" s="2" customFormat="1" ht="14.25" thickTop="1" thickBot="1" x14ac:dyDescent="0.25">
      <c r="A27" s="530" t="s">
        <v>1737</v>
      </c>
      <c r="B27" s="531" t="s">
        <v>4333</v>
      </c>
      <c r="C27" s="525" t="s">
        <v>4366</v>
      </c>
      <c r="D27" s="526">
        <f>D28+D62</f>
        <v>0</v>
      </c>
      <c r="E27" s="526">
        <f t="shared" ref="E27:L27" si="0">E28+E62</f>
        <v>0</v>
      </c>
      <c r="F27" s="526">
        <f t="shared" si="0"/>
        <v>0</v>
      </c>
      <c r="G27" s="526">
        <f t="shared" si="0"/>
        <v>0</v>
      </c>
      <c r="H27" s="526">
        <f t="shared" si="0"/>
        <v>0</v>
      </c>
      <c r="I27" s="526">
        <f t="shared" si="0"/>
        <v>0</v>
      </c>
      <c r="J27" s="526">
        <f t="shared" si="0"/>
        <v>0</v>
      </c>
      <c r="K27" s="526">
        <f t="shared" si="0"/>
        <v>0</v>
      </c>
      <c r="L27" s="526">
        <f t="shared" si="0"/>
        <v>0</v>
      </c>
      <c r="M27" s="526">
        <f>M28+M62</f>
        <v>0</v>
      </c>
      <c r="N27" s="8"/>
    </row>
    <row r="28" spans="1:14" s="2" customFormat="1" ht="23.25" thickTop="1" thickBot="1" x14ac:dyDescent="0.25">
      <c r="A28" s="453" t="s">
        <v>1738</v>
      </c>
      <c r="B28" s="524">
        <v>2000</v>
      </c>
      <c r="C28" s="454" t="s">
        <v>4367</v>
      </c>
      <c r="D28" s="526">
        <f>D29+D34+D50+D53+D57+D61</f>
        <v>0</v>
      </c>
      <c r="E28" s="526">
        <f t="shared" ref="E28:M28" si="1">E29+E34+E50+E53+E57+E61</f>
        <v>0</v>
      </c>
      <c r="F28" s="526">
        <f t="shared" si="1"/>
        <v>0</v>
      </c>
      <c r="G28" s="526">
        <f t="shared" si="1"/>
        <v>0</v>
      </c>
      <c r="H28" s="526">
        <f t="shared" si="1"/>
        <v>0</v>
      </c>
      <c r="I28" s="526">
        <f t="shared" si="1"/>
        <v>0</v>
      </c>
      <c r="J28" s="526">
        <f t="shared" si="1"/>
        <v>0</v>
      </c>
      <c r="K28" s="526">
        <f t="shared" si="1"/>
        <v>0</v>
      </c>
      <c r="L28" s="526">
        <f t="shared" si="1"/>
        <v>0</v>
      </c>
      <c r="M28" s="526">
        <f t="shared" si="1"/>
        <v>0</v>
      </c>
      <c r="N28" s="10"/>
    </row>
    <row r="29" spans="1:14" s="2" customFormat="1" ht="12.75" thickTop="1" thickBot="1" x14ac:dyDescent="0.25">
      <c r="A29" s="483" t="s">
        <v>1701</v>
      </c>
      <c r="B29" s="453">
        <v>2100</v>
      </c>
      <c r="C29" s="454" t="s">
        <v>4368</v>
      </c>
      <c r="D29" s="526">
        <f>D30+D33</f>
        <v>0</v>
      </c>
      <c r="E29" s="526">
        <f t="shared" ref="E29:M29" si="2">E30+E33</f>
        <v>0</v>
      </c>
      <c r="F29" s="526">
        <f t="shared" si="2"/>
        <v>0</v>
      </c>
      <c r="G29" s="526">
        <f t="shared" si="2"/>
        <v>0</v>
      </c>
      <c r="H29" s="526">
        <f t="shared" si="2"/>
        <v>0</v>
      </c>
      <c r="I29" s="526">
        <f t="shared" si="2"/>
        <v>0</v>
      </c>
      <c r="J29" s="526">
        <f t="shared" si="2"/>
        <v>0</v>
      </c>
      <c r="K29" s="526">
        <f t="shared" si="2"/>
        <v>0</v>
      </c>
      <c r="L29" s="526">
        <f t="shared" si="2"/>
        <v>0</v>
      </c>
      <c r="M29" s="526">
        <f t="shared" si="2"/>
        <v>0</v>
      </c>
      <c r="N29" s="8"/>
    </row>
    <row r="30" spans="1:14" s="2" customFormat="1" ht="12.75" thickTop="1" thickBot="1" x14ac:dyDescent="0.25">
      <c r="A30" s="458" t="s">
        <v>1702</v>
      </c>
      <c r="B30" s="459">
        <v>2110</v>
      </c>
      <c r="C30" s="460" t="s">
        <v>4369</v>
      </c>
      <c r="D30" s="532">
        <f>SUM(D31:D32)</f>
        <v>0</v>
      </c>
      <c r="E30" s="532">
        <f t="shared" ref="E30:L30" si="3">SUM(E31:E32)</f>
        <v>0</v>
      </c>
      <c r="F30" s="532">
        <f t="shared" si="3"/>
        <v>0</v>
      </c>
      <c r="G30" s="532">
        <f t="shared" si="3"/>
        <v>0</v>
      </c>
      <c r="H30" s="532">
        <f t="shared" si="3"/>
        <v>0</v>
      </c>
      <c r="I30" s="532">
        <f t="shared" si="3"/>
        <v>0</v>
      </c>
      <c r="J30" s="532">
        <f t="shared" si="3"/>
        <v>0</v>
      </c>
      <c r="K30" s="532">
        <f t="shared" si="3"/>
        <v>0</v>
      </c>
      <c r="L30" s="532">
        <f t="shared" si="3"/>
        <v>0</v>
      </c>
      <c r="M30" s="532">
        <f>SUM(M31:M32)</f>
        <v>0</v>
      </c>
      <c r="N30" s="8"/>
    </row>
    <row r="31" spans="1:14" s="2" customFormat="1" ht="12.75" thickTop="1" thickBot="1" x14ac:dyDescent="0.25">
      <c r="A31" s="464" t="s">
        <v>4335</v>
      </c>
      <c r="B31" s="465">
        <v>2111</v>
      </c>
      <c r="C31" s="466" t="s">
        <v>4370</v>
      </c>
      <c r="D31" s="533">
        <v>0</v>
      </c>
      <c r="E31" s="533">
        <v>0</v>
      </c>
      <c r="F31" s="533">
        <v>0</v>
      </c>
      <c r="G31" s="533">
        <v>0</v>
      </c>
      <c r="H31" s="533">
        <v>0</v>
      </c>
      <c r="I31" s="526">
        <f>SUM(J31:K31)</f>
        <v>0</v>
      </c>
      <c r="J31" s="533">
        <v>0</v>
      </c>
      <c r="K31" s="533">
        <v>0</v>
      </c>
      <c r="L31" s="533">
        <v>0</v>
      </c>
      <c r="M31" s="527">
        <f>I31</f>
        <v>0</v>
      </c>
      <c r="N31" s="8"/>
    </row>
    <row r="32" spans="1:14" s="2" customFormat="1" ht="12.75" thickTop="1" thickBot="1" x14ac:dyDescent="0.25">
      <c r="A32" s="464" t="s">
        <v>1703</v>
      </c>
      <c r="B32" s="465">
        <v>2112</v>
      </c>
      <c r="C32" s="466" t="s">
        <v>4371</v>
      </c>
      <c r="D32" s="533">
        <v>0</v>
      </c>
      <c r="E32" s="533">
        <v>0</v>
      </c>
      <c r="F32" s="533">
        <v>0</v>
      </c>
      <c r="G32" s="533">
        <v>0</v>
      </c>
      <c r="H32" s="533">
        <v>0</v>
      </c>
      <c r="I32" s="526">
        <f>SUM(J32:K32)</f>
        <v>0</v>
      </c>
      <c r="J32" s="533">
        <v>0</v>
      </c>
      <c r="K32" s="533">
        <v>0</v>
      </c>
      <c r="L32" s="533">
        <v>0</v>
      </c>
      <c r="M32" s="527">
        <f>I32</f>
        <v>0</v>
      </c>
      <c r="N32" s="8"/>
    </row>
    <row r="33" spans="1:14" s="2" customFormat="1" ht="12.75" thickTop="1" thickBot="1" x14ac:dyDescent="0.25">
      <c r="A33" s="470" t="s">
        <v>1739</v>
      </c>
      <c r="B33" s="459">
        <v>2120</v>
      </c>
      <c r="C33" s="460" t="s">
        <v>4372</v>
      </c>
      <c r="D33" s="534">
        <v>0</v>
      </c>
      <c r="E33" s="534">
        <v>0</v>
      </c>
      <c r="F33" s="534">
        <v>0</v>
      </c>
      <c r="G33" s="534">
        <v>0</v>
      </c>
      <c r="H33" s="534">
        <v>0</v>
      </c>
      <c r="I33" s="535">
        <f>SUM(J33:K33)</f>
        <v>0</v>
      </c>
      <c r="J33" s="534">
        <v>0</v>
      </c>
      <c r="K33" s="534">
        <v>0</v>
      </c>
      <c r="L33" s="534">
        <v>0</v>
      </c>
      <c r="M33" s="532">
        <f>I33</f>
        <v>0</v>
      </c>
      <c r="N33" s="8"/>
    </row>
    <row r="34" spans="1:14" s="2" customFormat="1" ht="12.75" thickTop="1" thickBot="1" x14ac:dyDescent="0.25">
      <c r="A34" s="471" t="s">
        <v>1705</v>
      </c>
      <c r="B34" s="453">
        <v>2200</v>
      </c>
      <c r="C34" s="454" t="s">
        <v>4373</v>
      </c>
      <c r="D34" s="535">
        <f>SUM(D35:D41)+D47</f>
        <v>0</v>
      </c>
      <c r="E34" s="535">
        <f t="shared" ref="E34:M34" si="4">SUM(E35:E41)+E47</f>
        <v>0</v>
      </c>
      <c r="F34" s="535">
        <f t="shared" si="4"/>
        <v>0</v>
      </c>
      <c r="G34" s="535">
        <f t="shared" si="4"/>
        <v>0</v>
      </c>
      <c r="H34" s="535">
        <f t="shared" si="4"/>
        <v>0</v>
      </c>
      <c r="I34" s="535">
        <f t="shared" si="4"/>
        <v>0</v>
      </c>
      <c r="J34" s="535">
        <f t="shared" si="4"/>
        <v>0</v>
      </c>
      <c r="K34" s="535">
        <f t="shared" si="4"/>
        <v>0</v>
      </c>
      <c r="L34" s="535">
        <f t="shared" si="4"/>
        <v>0</v>
      </c>
      <c r="M34" s="535">
        <f t="shared" si="4"/>
        <v>0</v>
      </c>
      <c r="N34" s="10"/>
    </row>
    <row r="35" spans="1:14" s="2" customFormat="1" ht="12.75" thickTop="1" thickBot="1" x14ac:dyDescent="0.25">
      <c r="A35" s="473" t="s">
        <v>1706</v>
      </c>
      <c r="B35" s="459">
        <v>2210</v>
      </c>
      <c r="C35" s="459">
        <v>100</v>
      </c>
      <c r="D35" s="534">
        <v>0</v>
      </c>
      <c r="E35" s="534">
        <v>0</v>
      </c>
      <c r="F35" s="534">
        <v>0</v>
      </c>
      <c r="G35" s="534">
        <v>0</v>
      </c>
      <c r="H35" s="534">
        <v>0</v>
      </c>
      <c r="I35" s="535">
        <f t="shared" ref="I35:I40" si="5">SUM(J35:K35)</f>
        <v>0</v>
      </c>
      <c r="J35" s="534">
        <v>0</v>
      </c>
      <c r="K35" s="534">
        <v>0</v>
      </c>
      <c r="L35" s="534">
        <v>0</v>
      </c>
      <c r="M35" s="532">
        <f t="shared" ref="M35:M40" si="6">I35</f>
        <v>0</v>
      </c>
      <c r="N35" s="8"/>
    </row>
    <row r="36" spans="1:14" s="2" customFormat="1" ht="12.75" thickTop="1" thickBot="1" x14ac:dyDescent="0.25">
      <c r="A36" s="473" t="s">
        <v>1707</v>
      </c>
      <c r="B36" s="459">
        <v>2220</v>
      </c>
      <c r="C36" s="459">
        <v>110</v>
      </c>
      <c r="D36" s="534">
        <v>0</v>
      </c>
      <c r="E36" s="534">
        <v>0</v>
      </c>
      <c r="F36" s="534">
        <v>0</v>
      </c>
      <c r="G36" s="534">
        <v>0</v>
      </c>
      <c r="H36" s="534">
        <v>0</v>
      </c>
      <c r="I36" s="535">
        <f t="shared" si="5"/>
        <v>0</v>
      </c>
      <c r="J36" s="534">
        <v>0</v>
      </c>
      <c r="K36" s="534">
        <v>0</v>
      </c>
      <c r="L36" s="534">
        <v>0</v>
      </c>
      <c r="M36" s="532">
        <f t="shared" si="6"/>
        <v>0</v>
      </c>
      <c r="N36" s="8"/>
    </row>
    <row r="37" spans="1:14" s="2" customFormat="1" ht="12.75" thickTop="1" thickBot="1" x14ac:dyDescent="0.25">
      <c r="A37" s="473" t="s">
        <v>1708</v>
      </c>
      <c r="B37" s="459">
        <v>2230</v>
      </c>
      <c r="C37" s="459">
        <v>120</v>
      </c>
      <c r="D37" s="534">
        <v>0</v>
      </c>
      <c r="E37" s="534">
        <v>0</v>
      </c>
      <c r="F37" s="534">
        <v>0</v>
      </c>
      <c r="G37" s="534">
        <v>0</v>
      </c>
      <c r="H37" s="534">
        <v>0</v>
      </c>
      <c r="I37" s="535">
        <f t="shared" si="5"/>
        <v>0</v>
      </c>
      <c r="J37" s="534">
        <v>0</v>
      </c>
      <c r="K37" s="534">
        <v>0</v>
      </c>
      <c r="L37" s="534">
        <v>0</v>
      </c>
      <c r="M37" s="532">
        <f t="shared" si="6"/>
        <v>0</v>
      </c>
      <c r="N37" s="8"/>
    </row>
    <row r="38" spans="1:14" s="2" customFormat="1" ht="12.75" thickTop="1" thickBot="1" x14ac:dyDescent="0.25">
      <c r="A38" s="458" t="s">
        <v>1709</v>
      </c>
      <c r="B38" s="459">
        <v>2240</v>
      </c>
      <c r="C38" s="459">
        <v>130</v>
      </c>
      <c r="D38" s="534">
        <v>0</v>
      </c>
      <c r="E38" s="534">
        <v>0</v>
      </c>
      <c r="F38" s="534">
        <v>0</v>
      </c>
      <c r="G38" s="534">
        <v>0</v>
      </c>
      <c r="H38" s="534">
        <v>0</v>
      </c>
      <c r="I38" s="535">
        <f t="shared" si="5"/>
        <v>0</v>
      </c>
      <c r="J38" s="534">
        <v>0</v>
      </c>
      <c r="K38" s="534">
        <v>0</v>
      </c>
      <c r="L38" s="534">
        <v>0</v>
      </c>
      <c r="M38" s="532">
        <f t="shared" si="6"/>
        <v>0</v>
      </c>
      <c r="N38" s="8"/>
    </row>
    <row r="39" spans="1:14" s="2" customFormat="1" ht="13.5" customHeight="1" thickTop="1" thickBot="1" x14ac:dyDescent="0.25">
      <c r="A39" s="458" t="s">
        <v>4336</v>
      </c>
      <c r="B39" s="459">
        <v>2250</v>
      </c>
      <c r="C39" s="459">
        <v>140</v>
      </c>
      <c r="D39" s="534">
        <v>0</v>
      </c>
      <c r="E39" s="534">
        <v>0</v>
      </c>
      <c r="F39" s="534">
        <v>0</v>
      </c>
      <c r="G39" s="534">
        <v>0</v>
      </c>
      <c r="H39" s="534">
        <v>0</v>
      </c>
      <c r="I39" s="535">
        <f t="shared" si="5"/>
        <v>0</v>
      </c>
      <c r="J39" s="534">
        <v>0</v>
      </c>
      <c r="K39" s="534">
        <v>0</v>
      </c>
      <c r="L39" s="534">
        <v>0</v>
      </c>
      <c r="M39" s="532">
        <f t="shared" si="6"/>
        <v>0</v>
      </c>
      <c r="N39" s="10"/>
    </row>
    <row r="40" spans="1:14" s="2" customFormat="1" ht="12.75" thickTop="1" thickBot="1" x14ac:dyDescent="0.25">
      <c r="A40" s="474" t="s">
        <v>1710</v>
      </c>
      <c r="B40" s="459">
        <v>2260</v>
      </c>
      <c r="C40" s="459">
        <v>150</v>
      </c>
      <c r="D40" s="534">
        <v>0</v>
      </c>
      <c r="E40" s="534">
        <v>0</v>
      </c>
      <c r="F40" s="534">
        <v>0</v>
      </c>
      <c r="G40" s="534">
        <v>0</v>
      </c>
      <c r="H40" s="534">
        <v>0</v>
      </c>
      <c r="I40" s="535">
        <f t="shared" si="5"/>
        <v>0</v>
      </c>
      <c r="J40" s="534">
        <v>0</v>
      </c>
      <c r="K40" s="534">
        <v>0</v>
      </c>
      <c r="L40" s="534">
        <v>0</v>
      </c>
      <c r="M40" s="532">
        <f t="shared" si="6"/>
        <v>0</v>
      </c>
    </row>
    <row r="41" spans="1:14" s="2" customFormat="1" ht="12.75" thickTop="1" thickBot="1" x14ac:dyDescent="0.25">
      <c r="A41" s="470" t="s">
        <v>1740</v>
      </c>
      <c r="B41" s="459">
        <v>2270</v>
      </c>
      <c r="C41" s="459">
        <v>160</v>
      </c>
      <c r="D41" s="532">
        <f>SUM(D42:D46)</f>
        <v>0</v>
      </c>
      <c r="E41" s="532">
        <f t="shared" ref="E41:M41" si="7">SUM(E42:E46)</f>
        <v>0</v>
      </c>
      <c r="F41" s="532">
        <f t="shared" si="7"/>
        <v>0</v>
      </c>
      <c r="G41" s="532">
        <f t="shared" si="7"/>
        <v>0</v>
      </c>
      <c r="H41" s="532">
        <f t="shared" si="7"/>
        <v>0</v>
      </c>
      <c r="I41" s="532">
        <f t="shared" si="7"/>
        <v>0</v>
      </c>
      <c r="J41" s="532">
        <f t="shared" si="7"/>
        <v>0</v>
      </c>
      <c r="K41" s="532">
        <f t="shared" si="7"/>
        <v>0</v>
      </c>
      <c r="L41" s="532">
        <f t="shared" si="7"/>
        <v>0</v>
      </c>
      <c r="M41" s="532">
        <f t="shared" si="7"/>
        <v>0</v>
      </c>
    </row>
    <row r="42" spans="1:14" s="2" customFormat="1" ht="12.75" thickTop="1" thickBot="1" x14ac:dyDescent="0.25">
      <c r="A42" s="464" t="s">
        <v>4338</v>
      </c>
      <c r="B42" s="465">
        <v>2271</v>
      </c>
      <c r="C42" s="465">
        <v>170</v>
      </c>
      <c r="D42" s="533">
        <v>0</v>
      </c>
      <c r="E42" s="533">
        <v>0</v>
      </c>
      <c r="F42" s="533">
        <v>0</v>
      </c>
      <c r="G42" s="533">
        <v>0</v>
      </c>
      <c r="H42" s="533">
        <v>0</v>
      </c>
      <c r="I42" s="527">
        <f>SUM(J42:K42)</f>
        <v>0</v>
      </c>
      <c r="J42" s="533">
        <v>0</v>
      </c>
      <c r="K42" s="533">
        <v>0</v>
      </c>
      <c r="L42" s="533">
        <v>0</v>
      </c>
      <c r="M42" s="527">
        <f>I42</f>
        <v>0</v>
      </c>
    </row>
    <row r="43" spans="1:14" s="2" customFormat="1" ht="12.75" thickTop="1" thickBot="1" x14ac:dyDescent="0.25">
      <c r="A43" s="464" t="s">
        <v>1711</v>
      </c>
      <c r="B43" s="465">
        <v>2272</v>
      </c>
      <c r="C43" s="465">
        <v>180</v>
      </c>
      <c r="D43" s="533">
        <v>0</v>
      </c>
      <c r="E43" s="533">
        <v>0</v>
      </c>
      <c r="F43" s="533">
        <v>0</v>
      </c>
      <c r="G43" s="533">
        <v>0</v>
      </c>
      <c r="H43" s="533">
        <v>0</v>
      </c>
      <c r="I43" s="527">
        <f>SUM(J43:K43)</f>
        <v>0</v>
      </c>
      <c r="J43" s="533">
        <v>0</v>
      </c>
      <c r="K43" s="533">
        <v>0</v>
      </c>
      <c r="L43" s="533">
        <v>0</v>
      </c>
      <c r="M43" s="527">
        <f>I43</f>
        <v>0</v>
      </c>
    </row>
    <row r="44" spans="1:14" s="2" customFormat="1" ht="12.75" thickTop="1" thickBot="1" x14ac:dyDescent="0.25">
      <c r="A44" s="464" t="s">
        <v>4339</v>
      </c>
      <c r="B44" s="465">
        <v>2273</v>
      </c>
      <c r="C44" s="465">
        <v>190</v>
      </c>
      <c r="D44" s="533">
        <v>0</v>
      </c>
      <c r="E44" s="533">
        <v>0</v>
      </c>
      <c r="F44" s="533">
        <v>0</v>
      </c>
      <c r="G44" s="533">
        <v>0</v>
      </c>
      <c r="H44" s="533">
        <v>0</v>
      </c>
      <c r="I44" s="527">
        <f>SUM(J44:K44)</f>
        <v>0</v>
      </c>
      <c r="J44" s="533">
        <v>0</v>
      </c>
      <c r="K44" s="533">
        <v>0</v>
      </c>
      <c r="L44" s="533">
        <v>0</v>
      </c>
      <c r="M44" s="527">
        <f>I44</f>
        <v>0</v>
      </c>
    </row>
    <row r="45" spans="1:14" s="2" customFormat="1" ht="12.75" thickTop="1" thickBot="1" x14ac:dyDescent="0.25">
      <c r="A45" s="464" t="s">
        <v>4340</v>
      </c>
      <c r="B45" s="465">
        <v>2274</v>
      </c>
      <c r="C45" s="465">
        <v>200</v>
      </c>
      <c r="D45" s="533">
        <v>0</v>
      </c>
      <c r="E45" s="533">
        <v>0</v>
      </c>
      <c r="F45" s="533">
        <v>0</v>
      </c>
      <c r="G45" s="533">
        <v>0</v>
      </c>
      <c r="H45" s="533">
        <v>0</v>
      </c>
      <c r="I45" s="527">
        <f>SUM(J45:K45)</f>
        <v>0</v>
      </c>
      <c r="J45" s="533">
        <v>0</v>
      </c>
      <c r="K45" s="533">
        <v>0</v>
      </c>
      <c r="L45" s="533">
        <v>0</v>
      </c>
      <c r="M45" s="527">
        <f>I45</f>
        <v>0</v>
      </c>
    </row>
    <row r="46" spans="1:14" s="2" customFormat="1" ht="12.75" thickTop="1" thickBot="1" x14ac:dyDescent="0.25">
      <c r="A46" s="464" t="s">
        <v>4341</v>
      </c>
      <c r="B46" s="465">
        <v>2275</v>
      </c>
      <c r="C46" s="465">
        <v>210</v>
      </c>
      <c r="D46" s="533">
        <v>0</v>
      </c>
      <c r="E46" s="533">
        <v>0</v>
      </c>
      <c r="F46" s="533">
        <v>0</v>
      </c>
      <c r="G46" s="533">
        <v>0</v>
      </c>
      <c r="H46" s="533">
        <v>0</v>
      </c>
      <c r="I46" s="527">
        <f>SUM(J46:K46)</f>
        <v>0</v>
      </c>
      <c r="J46" s="533">
        <v>0</v>
      </c>
      <c r="K46" s="533">
        <v>0</v>
      </c>
      <c r="L46" s="533">
        <v>0</v>
      </c>
      <c r="M46" s="527">
        <f>I46</f>
        <v>0</v>
      </c>
    </row>
    <row r="47" spans="1:14" s="2" customFormat="1" ht="13.5" customHeight="1" thickTop="1" thickBot="1" x14ac:dyDescent="0.25">
      <c r="A47" s="474" t="s">
        <v>1712</v>
      </c>
      <c r="B47" s="459">
        <v>2280</v>
      </c>
      <c r="C47" s="459">
        <v>220</v>
      </c>
      <c r="D47" s="532">
        <f>SUM(D48:D49)</f>
        <v>0</v>
      </c>
      <c r="E47" s="532">
        <f t="shared" ref="E47:M47" si="8">SUM(E48:E49)</f>
        <v>0</v>
      </c>
      <c r="F47" s="532">
        <f t="shared" si="8"/>
        <v>0</v>
      </c>
      <c r="G47" s="532">
        <f t="shared" si="8"/>
        <v>0</v>
      </c>
      <c r="H47" s="532">
        <f t="shared" si="8"/>
        <v>0</v>
      </c>
      <c r="I47" s="532">
        <f t="shared" si="8"/>
        <v>0</v>
      </c>
      <c r="J47" s="532">
        <f t="shared" si="8"/>
        <v>0</v>
      </c>
      <c r="K47" s="532">
        <f t="shared" si="8"/>
        <v>0</v>
      </c>
      <c r="L47" s="532">
        <f t="shared" si="8"/>
        <v>0</v>
      </c>
      <c r="M47" s="532">
        <f t="shared" si="8"/>
        <v>0</v>
      </c>
    </row>
    <row r="48" spans="1:14" s="2" customFormat="1" ht="13.5" customHeight="1" thickTop="1" thickBot="1" x14ac:dyDescent="0.25">
      <c r="A48" s="475" t="s">
        <v>1713</v>
      </c>
      <c r="B48" s="465">
        <v>2281</v>
      </c>
      <c r="C48" s="465">
        <v>230</v>
      </c>
      <c r="D48" s="533">
        <v>0</v>
      </c>
      <c r="E48" s="533">
        <v>0</v>
      </c>
      <c r="F48" s="533">
        <v>0</v>
      </c>
      <c r="G48" s="533">
        <v>0</v>
      </c>
      <c r="H48" s="533">
        <v>0</v>
      </c>
      <c r="I48" s="527">
        <f>SUM(J48:K48)</f>
        <v>0</v>
      </c>
      <c r="J48" s="533">
        <v>0</v>
      </c>
      <c r="K48" s="533">
        <v>0</v>
      </c>
      <c r="L48" s="533">
        <v>0</v>
      </c>
      <c r="M48" s="533">
        <f>I48</f>
        <v>0</v>
      </c>
    </row>
    <row r="49" spans="1:14" s="2" customFormat="1" ht="13.5" customHeight="1" thickTop="1" thickBot="1" x14ac:dyDescent="0.25">
      <c r="A49" s="475" t="s">
        <v>1714</v>
      </c>
      <c r="B49" s="465">
        <v>2282</v>
      </c>
      <c r="C49" s="465">
        <v>240</v>
      </c>
      <c r="D49" s="533">
        <v>0</v>
      </c>
      <c r="E49" s="533">
        <v>0</v>
      </c>
      <c r="F49" s="533">
        <v>0</v>
      </c>
      <c r="G49" s="533">
        <v>0</v>
      </c>
      <c r="H49" s="533">
        <v>0</v>
      </c>
      <c r="I49" s="527">
        <f>SUM(J49:K49)</f>
        <v>0</v>
      </c>
      <c r="J49" s="533">
        <v>0</v>
      </c>
      <c r="K49" s="533">
        <v>0</v>
      </c>
      <c r="L49" s="533">
        <v>0</v>
      </c>
      <c r="M49" s="533">
        <f>I49</f>
        <v>0</v>
      </c>
    </row>
    <row r="50" spans="1:14" s="2" customFormat="1" ht="12.75" thickTop="1" thickBot="1" x14ac:dyDescent="0.25">
      <c r="A50" s="457" t="s">
        <v>1741</v>
      </c>
      <c r="B50" s="453">
        <v>2400</v>
      </c>
      <c r="C50" s="453">
        <v>250</v>
      </c>
      <c r="D50" s="526">
        <f>SUM(D51:D52)</f>
        <v>0</v>
      </c>
      <c r="E50" s="526">
        <f t="shared" ref="E50:M50" si="9">SUM(E51:E52)</f>
        <v>0</v>
      </c>
      <c r="F50" s="526">
        <f t="shared" si="9"/>
        <v>0</v>
      </c>
      <c r="G50" s="526">
        <f t="shared" si="9"/>
        <v>0</v>
      </c>
      <c r="H50" s="526">
        <f t="shared" si="9"/>
        <v>0</v>
      </c>
      <c r="I50" s="526">
        <f t="shared" si="9"/>
        <v>0</v>
      </c>
      <c r="J50" s="526">
        <f t="shared" si="9"/>
        <v>0</v>
      </c>
      <c r="K50" s="526">
        <f t="shared" si="9"/>
        <v>0</v>
      </c>
      <c r="L50" s="526">
        <f t="shared" si="9"/>
        <v>0</v>
      </c>
      <c r="M50" s="526">
        <f t="shared" si="9"/>
        <v>0</v>
      </c>
    </row>
    <row r="51" spans="1:14" s="2" customFormat="1" ht="12.75" thickTop="1" thickBot="1" x14ac:dyDescent="0.25">
      <c r="A51" s="458" t="s">
        <v>1716</v>
      </c>
      <c r="B51" s="459">
        <v>2410</v>
      </c>
      <c r="C51" s="459">
        <v>260</v>
      </c>
      <c r="D51" s="534">
        <v>0</v>
      </c>
      <c r="E51" s="534">
        <v>0</v>
      </c>
      <c r="F51" s="534">
        <v>0</v>
      </c>
      <c r="G51" s="534">
        <v>0</v>
      </c>
      <c r="H51" s="534">
        <v>0</v>
      </c>
      <c r="I51" s="535">
        <f>SUM(J51:K51)</f>
        <v>0</v>
      </c>
      <c r="J51" s="534">
        <v>0</v>
      </c>
      <c r="K51" s="534">
        <v>0</v>
      </c>
      <c r="L51" s="534">
        <v>0</v>
      </c>
      <c r="M51" s="532">
        <f>I51</f>
        <v>0</v>
      </c>
    </row>
    <row r="52" spans="1:14" s="2" customFormat="1" ht="12.75" thickTop="1" thickBot="1" x14ac:dyDescent="0.25">
      <c r="A52" s="458" t="s">
        <v>1717</v>
      </c>
      <c r="B52" s="459">
        <v>2420</v>
      </c>
      <c r="C52" s="459">
        <v>270</v>
      </c>
      <c r="D52" s="536">
        <v>0</v>
      </c>
      <c r="E52" s="536">
        <v>0</v>
      </c>
      <c r="F52" s="536">
        <v>0</v>
      </c>
      <c r="G52" s="536">
        <v>0</v>
      </c>
      <c r="H52" s="536">
        <v>0</v>
      </c>
      <c r="I52" s="535">
        <f>SUM(J52:K52)</f>
        <v>0</v>
      </c>
      <c r="J52" s="536">
        <v>0</v>
      </c>
      <c r="K52" s="536">
        <v>0</v>
      </c>
      <c r="L52" s="536">
        <v>0</v>
      </c>
      <c r="M52" s="532">
        <f>I52</f>
        <v>0</v>
      </c>
    </row>
    <row r="53" spans="1:14" s="2" customFormat="1" ht="12.75" thickTop="1" thickBot="1" x14ac:dyDescent="0.25">
      <c r="A53" s="457" t="s">
        <v>1718</v>
      </c>
      <c r="B53" s="453">
        <v>2600</v>
      </c>
      <c r="C53" s="453">
        <v>280</v>
      </c>
      <c r="D53" s="526">
        <f>SUM(D54:D56)</f>
        <v>0</v>
      </c>
      <c r="E53" s="526">
        <f t="shared" ref="E53:M53" si="10">SUM(E54:E56)</f>
        <v>0</v>
      </c>
      <c r="F53" s="526">
        <f t="shared" si="10"/>
        <v>0</v>
      </c>
      <c r="G53" s="526">
        <f t="shared" si="10"/>
        <v>0</v>
      </c>
      <c r="H53" s="526">
        <f t="shared" si="10"/>
        <v>0</v>
      </c>
      <c r="I53" s="526">
        <f t="shared" si="10"/>
        <v>0</v>
      </c>
      <c r="J53" s="526">
        <f t="shared" si="10"/>
        <v>0</v>
      </c>
      <c r="K53" s="526">
        <f t="shared" si="10"/>
        <v>0</v>
      </c>
      <c r="L53" s="526">
        <f t="shared" si="10"/>
        <v>0</v>
      </c>
      <c r="M53" s="526">
        <f t="shared" si="10"/>
        <v>0</v>
      </c>
    </row>
    <row r="54" spans="1:14" s="2" customFormat="1" ht="12.75" thickTop="1" thickBot="1" x14ac:dyDescent="0.25">
      <c r="A54" s="470" t="s">
        <v>4342</v>
      </c>
      <c r="B54" s="459">
        <v>2610</v>
      </c>
      <c r="C54" s="459">
        <v>290</v>
      </c>
      <c r="D54" s="534">
        <v>0</v>
      </c>
      <c r="E54" s="534">
        <v>0</v>
      </c>
      <c r="F54" s="534">
        <v>0</v>
      </c>
      <c r="G54" s="534">
        <v>0</v>
      </c>
      <c r="H54" s="534">
        <v>0</v>
      </c>
      <c r="I54" s="535">
        <f>SUM(J54:K54)</f>
        <v>0</v>
      </c>
      <c r="J54" s="534">
        <v>0</v>
      </c>
      <c r="K54" s="534">
        <v>0</v>
      </c>
      <c r="L54" s="534">
        <v>0</v>
      </c>
      <c r="M54" s="532">
        <f>I54</f>
        <v>0</v>
      </c>
    </row>
    <row r="55" spans="1:14" s="2" customFormat="1" ht="12.75" thickTop="1" thickBot="1" x14ac:dyDescent="0.25">
      <c r="A55" s="470" t="s">
        <v>4343</v>
      </c>
      <c r="B55" s="459">
        <v>2620</v>
      </c>
      <c r="C55" s="459">
        <v>300</v>
      </c>
      <c r="D55" s="534">
        <v>0</v>
      </c>
      <c r="E55" s="534">
        <v>0</v>
      </c>
      <c r="F55" s="534">
        <v>0</v>
      </c>
      <c r="G55" s="534">
        <v>0</v>
      </c>
      <c r="H55" s="534">
        <v>0</v>
      </c>
      <c r="I55" s="535">
        <f>SUM(J55:K55)</f>
        <v>0</v>
      </c>
      <c r="J55" s="534">
        <v>0</v>
      </c>
      <c r="K55" s="534">
        <v>0</v>
      </c>
      <c r="L55" s="534">
        <v>0</v>
      </c>
      <c r="M55" s="532">
        <f>I55</f>
        <v>0</v>
      </c>
    </row>
    <row r="56" spans="1:14" s="2" customFormat="1" ht="12.75" thickTop="1" thickBot="1" x14ac:dyDescent="0.25">
      <c r="A56" s="473" t="s">
        <v>1719</v>
      </c>
      <c r="B56" s="459">
        <v>2630</v>
      </c>
      <c r="C56" s="459">
        <v>310</v>
      </c>
      <c r="D56" s="534">
        <v>0</v>
      </c>
      <c r="E56" s="534">
        <v>0</v>
      </c>
      <c r="F56" s="534">
        <v>0</v>
      </c>
      <c r="G56" s="534">
        <v>0</v>
      </c>
      <c r="H56" s="534">
        <v>0</v>
      </c>
      <c r="I56" s="535">
        <f>SUM(J56:K56)</f>
        <v>0</v>
      </c>
      <c r="J56" s="534">
        <v>0</v>
      </c>
      <c r="K56" s="534">
        <v>0</v>
      </c>
      <c r="L56" s="534">
        <v>0</v>
      </c>
      <c r="M56" s="532">
        <f>I56</f>
        <v>0</v>
      </c>
    </row>
    <row r="57" spans="1:14" s="2" customFormat="1" ht="12.75" thickTop="1" thickBot="1" x14ac:dyDescent="0.25">
      <c r="A57" s="483" t="s">
        <v>1720</v>
      </c>
      <c r="B57" s="453">
        <v>2700</v>
      </c>
      <c r="C57" s="453">
        <v>320</v>
      </c>
      <c r="D57" s="526">
        <f>SUM(D58:D60)</f>
        <v>0</v>
      </c>
      <c r="E57" s="526">
        <f t="shared" ref="E57:M57" si="11">SUM(E58:E60)</f>
        <v>0</v>
      </c>
      <c r="F57" s="526">
        <f t="shared" si="11"/>
        <v>0</v>
      </c>
      <c r="G57" s="526">
        <f t="shared" si="11"/>
        <v>0</v>
      </c>
      <c r="H57" s="526">
        <f t="shared" si="11"/>
        <v>0</v>
      </c>
      <c r="I57" s="526">
        <f t="shared" si="11"/>
        <v>0</v>
      </c>
      <c r="J57" s="526">
        <f t="shared" si="11"/>
        <v>0</v>
      </c>
      <c r="K57" s="526">
        <f t="shared" si="11"/>
        <v>0</v>
      </c>
      <c r="L57" s="526">
        <f t="shared" si="11"/>
        <v>0</v>
      </c>
      <c r="M57" s="526">
        <f t="shared" si="11"/>
        <v>0</v>
      </c>
    </row>
    <row r="58" spans="1:14" s="2" customFormat="1" ht="12.75" thickTop="1" thickBot="1" x14ac:dyDescent="0.25">
      <c r="A58" s="470" t="s">
        <v>1721</v>
      </c>
      <c r="B58" s="459">
        <v>2710</v>
      </c>
      <c r="C58" s="459">
        <v>330</v>
      </c>
      <c r="D58" s="534">
        <v>0</v>
      </c>
      <c r="E58" s="534">
        <v>0</v>
      </c>
      <c r="F58" s="534">
        <v>0</v>
      </c>
      <c r="G58" s="534">
        <v>0</v>
      </c>
      <c r="H58" s="534">
        <v>0</v>
      </c>
      <c r="I58" s="535">
        <f>SUM(J58:K58)</f>
        <v>0</v>
      </c>
      <c r="J58" s="534">
        <v>0</v>
      </c>
      <c r="K58" s="534">
        <v>0</v>
      </c>
      <c r="L58" s="534">
        <v>0</v>
      </c>
      <c r="M58" s="532">
        <f>I58</f>
        <v>0</v>
      </c>
      <c r="N58" s="36"/>
    </row>
    <row r="59" spans="1:14" s="2" customFormat="1" ht="12.75" thickTop="1" thickBot="1" x14ac:dyDescent="0.25">
      <c r="A59" s="470" t="s">
        <v>1722</v>
      </c>
      <c r="B59" s="459">
        <v>2720</v>
      </c>
      <c r="C59" s="459">
        <v>340</v>
      </c>
      <c r="D59" s="534">
        <v>0</v>
      </c>
      <c r="E59" s="534">
        <v>0</v>
      </c>
      <c r="F59" s="534">
        <v>0</v>
      </c>
      <c r="G59" s="534">
        <v>0</v>
      </c>
      <c r="H59" s="534">
        <v>0</v>
      </c>
      <c r="I59" s="535">
        <f>SUM(J59:K59)</f>
        <v>0</v>
      </c>
      <c r="J59" s="534">
        <v>0</v>
      </c>
      <c r="K59" s="534">
        <v>0</v>
      </c>
      <c r="L59" s="534">
        <v>0</v>
      </c>
      <c r="M59" s="532">
        <f>I59</f>
        <v>0</v>
      </c>
    </row>
    <row r="60" spans="1:14" s="2" customFormat="1" ht="12.75" thickTop="1" thickBot="1" x14ac:dyDescent="0.25">
      <c r="A60" s="470" t="s">
        <v>1723</v>
      </c>
      <c r="B60" s="459">
        <v>2730</v>
      </c>
      <c r="C60" s="459">
        <v>350</v>
      </c>
      <c r="D60" s="534">
        <v>0</v>
      </c>
      <c r="E60" s="534">
        <v>0</v>
      </c>
      <c r="F60" s="534">
        <v>0</v>
      </c>
      <c r="G60" s="534">
        <v>0</v>
      </c>
      <c r="H60" s="534">
        <v>0</v>
      </c>
      <c r="I60" s="535">
        <f>SUM(J60:K60)</f>
        <v>0</v>
      </c>
      <c r="J60" s="534">
        <v>0</v>
      </c>
      <c r="K60" s="534">
        <v>0</v>
      </c>
      <c r="L60" s="534">
        <v>0</v>
      </c>
      <c r="M60" s="532">
        <f>I60</f>
        <v>0</v>
      </c>
      <c r="N60" s="234"/>
    </row>
    <row r="61" spans="1:14" s="2" customFormat="1" ht="12.75" thickTop="1" thickBot="1" x14ac:dyDescent="0.25">
      <c r="A61" s="483" t="s">
        <v>1724</v>
      </c>
      <c r="B61" s="453">
        <v>2800</v>
      </c>
      <c r="C61" s="453">
        <v>360</v>
      </c>
      <c r="D61" s="534">
        <v>0</v>
      </c>
      <c r="E61" s="534">
        <v>0</v>
      </c>
      <c r="F61" s="534">
        <v>0</v>
      </c>
      <c r="G61" s="534">
        <v>0</v>
      </c>
      <c r="H61" s="534">
        <v>0</v>
      </c>
      <c r="I61" s="526">
        <f>SUM(J61:K61)</f>
        <v>0</v>
      </c>
      <c r="J61" s="537">
        <v>0</v>
      </c>
      <c r="K61" s="537">
        <v>0</v>
      </c>
      <c r="L61" s="537">
        <v>0</v>
      </c>
      <c r="M61" s="526">
        <f>I61</f>
        <v>0</v>
      </c>
    </row>
    <row r="62" spans="1:14" s="2" customFormat="1" ht="13.5" thickTop="1" thickBot="1" x14ac:dyDescent="0.25">
      <c r="A62" s="523" t="s">
        <v>4250</v>
      </c>
      <c r="B62" s="524">
        <v>3000</v>
      </c>
      <c r="C62" s="524">
        <v>370</v>
      </c>
      <c r="D62" s="532">
        <f>D63+D77</f>
        <v>0</v>
      </c>
      <c r="E62" s="532">
        <f t="shared" ref="E62:M62" si="12">E63+E77</f>
        <v>0</v>
      </c>
      <c r="F62" s="532">
        <f t="shared" si="12"/>
        <v>0</v>
      </c>
      <c r="G62" s="532">
        <f t="shared" si="12"/>
        <v>0</v>
      </c>
      <c r="H62" s="532">
        <f t="shared" si="12"/>
        <v>0</v>
      </c>
      <c r="I62" s="532">
        <f t="shared" si="12"/>
        <v>0</v>
      </c>
      <c r="J62" s="532">
        <f t="shared" si="12"/>
        <v>0</v>
      </c>
      <c r="K62" s="532">
        <f t="shared" si="12"/>
        <v>0</v>
      </c>
      <c r="L62" s="532">
        <f t="shared" si="12"/>
        <v>0</v>
      </c>
      <c r="M62" s="532">
        <f t="shared" si="12"/>
        <v>0</v>
      </c>
    </row>
    <row r="63" spans="1:14" s="2" customFormat="1" ht="11.25" customHeight="1" thickTop="1" thickBot="1" x14ac:dyDescent="0.25">
      <c r="A63" s="538" t="s">
        <v>1742</v>
      </c>
      <c r="B63" s="453">
        <v>3100</v>
      </c>
      <c r="C63" s="453">
        <v>380</v>
      </c>
      <c r="D63" s="532">
        <f>D64+D65+D68+D71+D75+D76</f>
        <v>0</v>
      </c>
      <c r="E63" s="532">
        <f t="shared" ref="E63:M63" si="13">E64+E65+E68+E71+E75+E76</f>
        <v>0</v>
      </c>
      <c r="F63" s="532">
        <f t="shared" si="13"/>
        <v>0</v>
      </c>
      <c r="G63" s="532">
        <f t="shared" si="13"/>
        <v>0</v>
      </c>
      <c r="H63" s="532">
        <f t="shared" si="13"/>
        <v>0</v>
      </c>
      <c r="I63" s="532">
        <f t="shared" si="13"/>
        <v>0</v>
      </c>
      <c r="J63" s="532">
        <f t="shared" si="13"/>
        <v>0</v>
      </c>
      <c r="K63" s="532">
        <f t="shared" si="13"/>
        <v>0</v>
      </c>
      <c r="L63" s="532">
        <f t="shared" si="13"/>
        <v>0</v>
      </c>
      <c r="M63" s="532">
        <f t="shared" si="13"/>
        <v>0</v>
      </c>
    </row>
    <row r="64" spans="1:14" s="2" customFormat="1" ht="12.75" thickTop="1" thickBot="1" x14ac:dyDescent="0.25">
      <c r="A64" s="474" t="s">
        <v>4344</v>
      </c>
      <c r="B64" s="459">
        <v>3110</v>
      </c>
      <c r="C64" s="459">
        <v>390</v>
      </c>
      <c r="D64" s="534">
        <v>0</v>
      </c>
      <c r="E64" s="534">
        <v>0</v>
      </c>
      <c r="F64" s="534">
        <v>0</v>
      </c>
      <c r="G64" s="534">
        <v>0</v>
      </c>
      <c r="H64" s="534">
        <v>0</v>
      </c>
      <c r="I64" s="526">
        <f>SUM(J64:K64)</f>
        <v>0</v>
      </c>
      <c r="J64" s="534">
        <v>0</v>
      </c>
      <c r="K64" s="534">
        <v>0</v>
      </c>
      <c r="L64" s="534">
        <v>0</v>
      </c>
      <c r="M64" s="526">
        <f>I64</f>
        <v>0</v>
      </c>
    </row>
    <row r="65" spans="1:13" s="2" customFormat="1" ht="12.75" thickTop="1" thickBot="1" x14ac:dyDescent="0.25">
      <c r="A65" s="473" t="s">
        <v>4345</v>
      </c>
      <c r="B65" s="459">
        <v>3120</v>
      </c>
      <c r="C65" s="459">
        <v>400</v>
      </c>
      <c r="D65" s="532">
        <f>SUM(D66:D67)</f>
        <v>0</v>
      </c>
      <c r="E65" s="532">
        <f t="shared" ref="E65:M65" si="14">SUM(E66:E67)</f>
        <v>0</v>
      </c>
      <c r="F65" s="532">
        <f t="shared" si="14"/>
        <v>0</v>
      </c>
      <c r="G65" s="532">
        <f t="shared" si="14"/>
        <v>0</v>
      </c>
      <c r="H65" s="532">
        <f t="shared" si="14"/>
        <v>0</v>
      </c>
      <c r="I65" s="532">
        <f t="shared" si="14"/>
        <v>0</v>
      </c>
      <c r="J65" s="532">
        <f t="shared" si="14"/>
        <v>0</v>
      </c>
      <c r="K65" s="532">
        <f t="shared" si="14"/>
        <v>0</v>
      </c>
      <c r="L65" s="532">
        <f t="shared" si="14"/>
        <v>0</v>
      </c>
      <c r="M65" s="532">
        <f t="shared" si="14"/>
        <v>0</v>
      </c>
    </row>
    <row r="66" spans="1:13" s="2" customFormat="1" ht="12.75" thickTop="1" thickBot="1" x14ac:dyDescent="0.25">
      <c r="A66" s="464" t="s">
        <v>1743</v>
      </c>
      <c r="B66" s="465">
        <v>3121</v>
      </c>
      <c r="C66" s="465">
        <v>410</v>
      </c>
      <c r="D66" s="534">
        <v>0</v>
      </c>
      <c r="E66" s="534">
        <v>0</v>
      </c>
      <c r="F66" s="534">
        <v>0</v>
      </c>
      <c r="G66" s="534">
        <v>0</v>
      </c>
      <c r="H66" s="534">
        <v>0</v>
      </c>
      <c r="I66" s="526">
        <f>SUM(J66:K66)</f>
        <v>0</v>
      </c>
      <c r="J66" s="534">
        <v>0</v>
      </c>
      <c r="K66" s="534">
        <v>0</v>
      </c>
      <c r="L66" s="534">
        <v>0</v>
      </c>
      <c r="M66" s="526">
        <f>I66</f>
        <v>0</v>
      </c>
    </row>
    <row r="67" spans="1:13" s="2" customFormat="1" ht="12.75" thickTop="1" thickBot="1" x14ac:dyDescent="0.25">
      <c r="A67" s="464" t="s">
        <v>1744</v>
      </c>
      <c r="B67" s="465">
        <v>3122</v>
      </c>
      <c r="C67" s="465">
        <v>420</v>
      </c>
      <c r="D67" s="534">
        <v>0</v>
      </c>
      <c r="E67" s="534">
        <v>0</v>
      </c>
      <c r="F67" s="534">
        <v>0</v>
      </c>
      <c r="G67" s="534">
        <v>0</v>
      </c>
      <c r="H67" s="534">
        <v>0</v>
      </c>
      <c r="I67" s="526">
        <f>SUM(J67:K67)</f>
        <v>0</v>
      </c>
      <c r="J67" s="534">
        <v>0</v>
      </c>
      <c r="K67" s="534">
        <v>0</v>
      </c>
      <c r="L67" s="534">
        <v>0</v>
      </c>
      <c r="M67" s="526">
        <f>I67</f>
        <v>0</v>
      </c>
    </row>
    <row r="68" spans="1:13" s="2" customFormat="1" ht="12.75" thickTop="1" thickBot="1" x14ac:dyDescent="0.25">
      <c r="A68" s="473" t="s">
        <v>4346</v>
      </c>
      <c r="B68" s="459">
        <v>3130</v>
      </c>
      <c r="C68" s="459">
        <v>430</v>
      </c>
      <c r="D68" s="532">
        <f>SUM(D69:D70)</f>
        <v>0</v>
      </c>
      <c r="E68" s="532">
        <f t="shared" ref="E68:M68" si="15">SUM(E69:E70)</f>
        <v>0</v>
      </c>
      <c r="F68" s="532">
        <f t="shared" si="15"/>
        <v>0</v>
      </c>
      <c r="G68" s="532">
        <f t="shared" si="15"/>
        <v>0</v>
      </c>
      <c r="H68" s="532">
        <f t="shared" si="15"/>
        <v>0</v>
      </c>
      <c r="I68" s="532">
        <f t="shared" si="15"/>
        <v>0</v>
      </c>
      <c r="J68" s="532">
        <f t="shared" si="15"/>
        <v>0</v>
      </c>
      <c r="K68" s="532">
        <f t="shared" si="15"/>
        <v>0</v>
      </c>
      <c r="L68" s="532">
        <f t="shared" si="15"/>
        <v>0</v>
      </c>
      <c r="M68" s="532">
        <f t="shared" si="15"/>
        <v>0</v>
      </c>
    </row>
    <row r="69" spans="1:13" s="2" customFormat="1" ht="12.75" thickTop="1" thickBot="1" x14ac:dyDescent="0.25">
      <c r="A69" s="476" t="s">
        <v>1728</v>
      </c>
      <c r="B69" s="465">
        <v>3131</v>
      </c>
      <c r="C69" s="465">
        <v>440</v>
      </c>
      <c r="D69" s="534">
        <v>0</v>
      </c>
      <c r="E69" s="534">
        <v>0</v>
      </c>
      <c r="F69" s="534">
        <v>0</v>
      </c>
      <c r="G69" s="534">
        <v>0</v>
      </c>
      <c r="H69" s="534">
        <v>0</v>
      </c>
      <c r="I69" s="526">
        <f>SUM(J69:K69)</f>
        <v>0</v>
      </c>
      <c r="J69" s="534">
        <v>0</v>
      </c>
      <c r="K69" s="534">
        <v>0</v>
      </c>
      <c r="L69" s="534">
        <v>0</v>
      </c>
      <c r="M69" s="526">
        <f>I69</f>
        <v>0</v>
      </c>
    </row>
    <row r="70" spans="1:13" s="2" customFormat="1" ht="12.75" thickTop="1" thickBot="1" x14ac:dyDescent="0.25">
      <c r="A70" s="476" t="s">
        <v>4252</v>
      </c>
      <c r="B70" s="465">
        <v>3132</v>
      </c>
      <c r="C70" s="465">
        <v>450</v>
      </c>
      <c r="D70" s="534">
        <v>0</v>
      </c>
      <c r="E70" s="534">
        <v>0</v>
      </c>
      <c r="F70" s="534">
        <v>0</v>
      </c>
      <c r="G70" s="534">
        <v>0</v>
      </c>
      <c r="H70" s="534">
        <v>0</v>
      </c>
      <c r="I70" s="526">
        <f>SUM(J70:K70)</f>
        <v>0</v>
      </c>
      <c r="J70" s="534">
        <v>0</v>
      </c>
      <c r="K70" s="534">
        <v>0</v>
      </c>
      <c r="L70" s="534">
        <v>0</v>
      </c>
      <c r="M70" s="526">
        <f>I70</f>
        <v>0</v>
      </c>
    </row>
    <row r="71" spans="1:13" s="2" customFormat="1" ht="12.75" thickTop="1" thickBot="1" x14ac:dyDescent="0.25">
      <c r="A71" s="458" t="s">
        <v>4253</v>
      </c>
      <c r="B71" s="459">
        <v>3140</v>
      </c>
      <c r="C71" s="459">
        <v>460</v>
      </c>
      <c r="D71" s="532">
        <f>SUM(D72:D74)</f>
        <v>0</v>
      </c>
      <c r="E71" s="532">
        <f t="shared" ref="E71:M71" si="16">SUM(E72:E74)</f>
        <v>0</v>
      </c>
      <c r="F71" s="532">
        <f t="shared" si="16"/>
        <v>0</v>
      </c>
      <c r="G71" s="532">
        <f t="shared" si="16"/>
        <v>0</v>
      </c>
      <c r="H71" s="532">
        <f t="shared" si="16"/>
        <v>0</v>
      </c>
      <c r="I71" s="532">
        <f t="shared" si="16"/>
        <v>0</v>
      </c>
      <c r="J71" s="532">
        <f t="shared" si="16"/>
        <v>0</v>
      </c>
      <c r="K71" s="532">
        <f t="shared" si="16"/>
        <v>0</v>
      </c>
      <c r="L71" s="532">
        <f t="shared" si="16"/>
        <v>0</v>
      </c>
      <c r="M71" s="532">
        <f t="shared" si="16"/>
        <v>0</v>
      </c>
    </row>
    <row r="72" spans="1:13" s="2" customFormat="1" ht="13.5" thickTop="1" thickBot="1" x14ac:dyDescent="0.25">
      <c r="A72" s="503" t="s">
        <v>1729</v>
      </c>
      <c r="B72" s="465">
        <v>3141</v>
      </c>
      <c r="C72" s="465">
        <v>470</v>
      </c>
      <c r="D72" s="534">
        <v>0</v>
      </c>
      <c r="E72" s="534">
        <v>0</v>
      </c>
      <c r="F72" s="534">
        <v>0</v>
      </c>
      <c r="G72" s="534">
        <v>0</v>
      </c>
      <c r="H72" s="534">
        <v>0</v>
      </c>
      <c r="I72" s="526">
        <f>SUM(J72:K72)</f>
        <v>0</v>
      </c>
      <c r="J72" s="534">
        <v>0</v>
      </c>
      <c r="K72" s="534">
        <v>0</v>
      </c>
      <c r="L72" s="534">
        <v>0</v>
      </c>
      <c r="M72" s="526">
        <f>I72</f>
        <v>0</v>
      </c>
    </row>
    <row r="73" spans="1:13" s="2" customFormat="1" ht="13.5" thickTop="1" thickBot="1" x14ac:dyDescent="0.25">
      <c r="A73" s="503" t="s">
        <v>1745</v>
      </c>
      <c r="B73" s="465">
        <v>3142</v>
      </c>
      <c r="C73" s="465">
        <v>480</v>
      </c>
      <c r="D73" s="534">
        <v>0</v>
      </c>
      <c r="E73" s="534">
        <v>0</v>
      </c>
      <c r="F73" s="534">
        <v>0</v>
      </c>
      <c r="G73" s="534">
        <v>0</v>
      </c>
      <c r="H73" s="534">
        <v>0</v>
      </c>
      <c r="I73" s="526">
        <f>SUM(J73:K73)</f>
        <v>0</v>
      </c>
      <c r="J73" s="534">
        <v>0</v>
      </c>
      <c r="K73" s="534">
        <v>0</v>
      </c>
      <c r="L73" s="534">
        <v>0</v>
      </c>
      <c r="M73" s="526">
        <f>I73</f>
        <v>0</v>
      </c>
    </row>
    <row r="74" spans="1:13" s="2" customFormat="1" ht="13.5" thickTop="1" thickBot="1" x14ac:dyDescent="0.25">
      <c r="A74" s="503" t="s">
        <v>1731</v>
      </c>
      <c r="B74" s="465">
        <v>3143</v>
      </c>
      <c r="C74" s="465">
        <v>490</v>
      </c>
      <c r="D74" s="534">
        <v>0</v>
      </c>
      <c r="E74" s="534">
        <v>0</v>
      </c>
      <c r="F74" s="534">
        <v>0</v>
      </c>
      <c r="G74" s="534">
        <v>0</v>
      </c>
      <c r="H74" s="534">
        <v>0</v>
      </c>
      <c r="I74" s="526">
        <f>SUM(J74:K74)</f>
        <v>0</v>
      </c>
      <c r="J74" s="534">
        <v>0</v>
      </c>
      <c r="K74" s="534">
        <v>0</v>
      </c>
      <c r="L74" s="534">
        <v>0</v>
      </c>
      <c r="M74" s="526">
        <f>I74</f>
        <v>0</v>
      </c>
    </row>
    <row r="75" spans="1:13" s="2" customFormat="1" ht="12.75" thickTop="1" thickBot="1" x14ac:dyDescent="0.25">
      <c r="A75" s="458" t="s">
        <v>4347</v>
      </c>
      <c r="B75" s="459">
        <v>3150</v>
      </c>
      <c r="C75" s="459">
        <v>500</v>
      </c>
      <c r="D75" s="534">
        <v>0</v>
      </c>
      <c r="E75" s="534">
        <v>0</v>
      </c>
      <c r="F75" s="534">
        <v>0</v>
      </c>
      <c r="G75" s="534">
        <v>0</v>
      </c>
      <c r="H75" s="534">
        <v>0</v>
      </c>
      <c r="I75" s="526">
        <f>SUM(J75:K75)</f>
        <v>0</v>
      </c>
      <c r="J75" s="534">
        <v>0</v>
      </c>
      <c r="K75" s="534">
        <v>0</v>
      </c>
      <c r="L75" s="534">
        <v>0</v>
      </c>
      <c r="M75" s="526">
        <f>I75</f>
        <v>0</v>
      </c>
    </row>
    <row r="76" spans="1:13" s="2" customFormat="1" ht="12.75" thickTop="1" thickBot="1" x14ac:dyDescent="0.25">
      <c r="A76" s="458" t="s">
        <v>1732</v>
      </c>
      <c r="B76" s="459">
        <v>3160</v>
      </c>
      <c r="C76" s="459">
        <v>510</v>
      </c>
      <c r="D76" s="534">
        <v>0</v>
      </c>
      <c r="E76" s="534">
        <v>0</v>
      </c>
      <c r="F76" s="534">
        <v>0</v>
      </c>
      <c r="G76" s="534">
        <v>0</v>
      </c>
      <c r="H76" s="534">
        <v>0</v>
      </c>
      <c r="I76" s="526">
        <f>SUM(J76:K76)</f>
        <v>0</v>
      </c>
      <c r="J76" s="534">
        <v>0</v>
      </c>
      <c r="K76" s="534">
        <v>0</v>
      </c>
      <c r="L76" s="534">
        <v>0</v>
      </c>
      <c r="M76" s="526">
        <f>I76</f>
        <v>0</v>
      </c>
    </row>
    <row r="77" spans="1:13" s="2" customFormat="1" ht="12" customHeight="1" thickTop="1" thickBot="1" x14ac:dyDescent="0.25">
      <c r="A77" s="538" t="s">
        <v>4348</v>
      </c>
      <c r="B77" s="453">
        <v>3200</v>
      </c>
      <c r="C77" s="453">
        <v>520</v>
      </c>
      <c r="D77" s="532">
        <f>SUM(D78:D81)</f>
        <v>0</v>
      </c>
      <c r="E77" s="532">
        <f t="shared" ref="E77:M77" si="17">SUM(E78:E81)</f>
        <v>0</v>
      </c>
      <c r="F77" s="532">
        <f t="shared" si="17"/>
        <v>0</v>
      </c>
      <c r="G77" s="532">
        <f t="shared" si="17"/>
        <v>0</v>
      </c>
      <c r="H77" s="532">
        <f t="shared" si="17"/>
        <v>0</v>
      </c>
      <c r="I77" s="532">
        <f t="shared" si="17"/>
        <v>0</v>
      </c>
      <c r="J77" s="532">
        <f t="shared" si="17"/>
        <v>0</v>
      </c>
      <c r="K77" s="532">
        <f t="shared" si="17"/>
        <v>0</v>
      </c>
      <c r="L77" s="532">
        <f t="shared" si="17"/>
        <v>0</v>
      </c>
      <c r="M77" s="532">
        <f t="shared" si="17"/>
        <v>0</v>
      </c>
    </row>
    <row r="78" spans="1:13" s="2" customFormat="1" ht="12.75" thickTop="1" thickBot="1" x14ac:dyDescent="0.25">
      <c r="A78" s="470" t="s">
        <v>4206</v>
      </c>
      <c r="B78" s="459">
        <v>3210</v>
      </c>
      <c r="C78" s="459">
        <v>530</v>
      </c>
      <c r="D78" s="534">
        <v>0</v>
      </c>
      <c r="E78" s="534">
        <v>0</v>
      </c>
      <c r="F78" s="534">
        <v>0</v>
      </c>
      <c r="G78" s="534">
        <v>0</v>
      </c>
      <c r="H78" s="534">
        <v>0</v>
      </c>
      <c r="I78" s="526">
        <f>SUM(J78:K78)</f>
        <v>0</v>
      </c>
      <c r="J78" s="534">
        <v>0</v>
      </c>
      <c r="K78" s="534">
        <v>0</v>
      </c>
      <c r="L78" s="534">
        <v>0</v>
      </c>
      <c r="M78" s="526">
        <f>I78</f>
        <v>0</v>
      </c>
    </row>
    <row r="79" spans="1:13" s="2" customFormat="1" ht="12.75" thickTop="1" thickBot="1" x14ac:dyDescent="0.25">
      <c r="A79" s="474" t="s">
        <v>4349</v>
      </c>
      <c r="B79" s="459">
        <v>3220</v>
      </c>
      <c r="C79" s="459">
        <v>540</v>
      </c>
      <c r="D79" s="534">
        <v>0</v>
      </c>
      <c r="E79" s="534">
        <v>0</v>
      </c>
      <c r="F79" s="534">
        <v>0</v>
      </c>
      <c r="G79" s="534">
        <v>0</v>
      </c>
      <c r="H79" s="534">
        <v>0</v>
      </c>
      <c r="I79" s="526">
        <f>SUM(J79:K79)</f>
        <v>0</v>
      </c>
      <c r="J79" s="534">
        <v>0</v>
      </c>
      <c r="K79" s="534">
        <v>0</v>
      </c>
      <c r="L79" s="534">
        <v>0</v>
      </c>
      <c r="M79" s="526">
        <f>I79</f>
        <v>0</v>
      </c>
    </row>
    <row r="80" spans="1:13" s="2" customFormat="1" ht="12.75" customHeight="1" thickTop="1" thickBot="1" x14ac:dyDescent="0.25">
      <c r="A80" s="458" t="s">
        <v>1733</v>
      </c>
      <c r="B80" s="459">
        <v>3230</v>
      </c>
      <c r="C80" s="459">
        <v>550</v>
      </c>
      <c r="D80" s="534">
        <v>0</v>
      </c>
      <c r="E80" s="534">
        <v>0</v>
      </c>
      <c r="F80" s="534">
        <v>0</v>
      </c>
      <c r="G80" s="534">
        <v>0</v>
      </c>
      <c r="H80" s="534">
        <v>0</v>
      </c>
      <c r="I80" s="526">
        <f>SUM(J80:K80)</f>
        <v>0</v>
      </c>
      <c r="J80" s="534">
        <v>0</v>
      </c>
      <c r="K80" s="534">
        <v>0</v>
      </c>
      <c r="L80" s="534">
        <v>0</v>
      </c>
      <c r="M80" s="526">
        <f>I80</f>
        <v>0</v>
      </c>
    </row>
    <row r="81" spans="1:13" s="2" customFormat="1" ht="12.75" thickTop="1" thickBot="1" x14ac:dyDescent="0.25">
      <c r="A81" s="458" t="s">
        <v>4350</v>
      </c>
      <c r="B81" s="459">
        <v>3240</v>
      </c>
      <c r="C81" s="459">
        <v>560</v>
      </c>
      <c r="D81" s="534">
        <v>0</v>
      </c>
      <c r="E81" s="534">
        <v>0</v>
      </c>
      <c r="F81" s="534">
        <v>0</v>
      </c>
      <c r="G81" s="534">
        <v>0</v>
      </c>
      <c r="H81" s="534">
        <v>0</v>
      </c>
      <c r="I81" s="526">
        <f>SUM(J81:K81)</f>
        <v>0</v>
      </c>
      <c r="J81" s="534">
        <v>0</v>
      </c>
      <c r="K81" s="534">
        <v>0</v>
      </c>
      <c r="L81" s="534">
        <v>0</v>
      </c>
      <c r="M81" s="526">
        <f>I81</f>
        <v>0</v>
      </c>
    </row>
    <row r="82" spans="1:13" ht="6" customHeight="1" thickTop="1" x14ac:dyDescent="0.25">
      <c r="A82" s="1" t="s">
        <v>4802</v>
      </c>
    </row>
    <row r="83" spans="1:13" ht="10.5" customHeight="1" x14ac:dyDescent="0.25">
      <c r="A83" s="947" t="s">
        <v>1217</v>
      </c>
      <c r="B83" s="947"/>
      <c r="C83" s="947"/>
      <c r="D83" s="947"/>
    </row>
    <row r="84" spans="1:13" x14ac:dyDescent="0.25">
      <c r="A84" s="11" t="str">
        <f>ЗАПОЛНИТЬ!F30</f>
        <v>Директор</v>
      </c>
      <c r="C84" s="11"/>
      <c r="D84" s="11"/>
      <c r="E84" s="11"/>
      <c r="F84" s="11"/>
      <c r="G84" s="896"/>
      <c r="H84" s="896"/>
      <c r="J84" s="797" t="str">
        <f>ЗАПОЛНИТЬ!F26</f>
        <v>О.Л.Матчишин</v>
      </c>
      <c r="K84" s="797"/>
      <c r="L84" s="797"/>
    </row>
    <row r="85" spans="1:13" x14ac:dyDescent="0.25">
      <c r="A85" s="11"/>
      <c r="C85" s="11"/>
      <c r="D85" s="11"/>
      <c r="E85" s="11"/>
      <c r="F85" s="11"/>
      <c r="G85" s="891" t="s">
        <v>4351</v>
      </c>
      <c r="H85" s="891"/>
      <c r="J85" s="890" t="s">
        <v>3574</v>
      </c>
      <c r="K85" s="890"/>
    </row>
    <row r="86" spans="1:13" x14ac:dyDescent="0.25">
      <c r="A86" s="11" t="str">
        <f>ЗАПОЛНИТЬ!F31</f>
        <v>Головний бухгалтер</v>
      </c>
      <c r="C86" s="11"/>
      <c r="D86" s="11"/>
      <c r="E86" s="11"/>
      <c r="F86" s="11"/>
      <c r="G86" s="896"/>
      <c r="H86" s="896"/>
      <c r="J86" s="797" t="str">
        <f>ЗАПОЛНИТЬ!F28</f>
        <v>О.Г.Шевчук</v>
      </c>
      <c r="K86" s="797"/>
      <c r="L86" s="797"/>
    </row>
    <row r="87" spans="1:13" x14ac:dyDescent="0.25">
      <c r="C87" s="11"/>
      <c r="D87" s="11"/>
      <c r="E87" s="11"/>
      <c r="F87" s="11"/>
      <c r="G87" s="891" t="s">
        <v>4351</v>
      </c>
      <c r="H87" s="891"/>
      <c r="J87" s="890" t="s">
        <v>3574</v>
      </c>
      <c r="K87" s="890"/>
      <c r="L87" s="731"/>
    </row>
    <row r="88" spans="1:13" x14ac:dyDescent="0.25">
      <c r="A88" s="1" t="str">
        <f>ЗАПОЛНИТЬ!C19</f>
        <v>"11" січня 2016 року</v>
      </c>
      <c r="C88" s="11"/>
      <c r="D88" s="11"/>
      <c r="E88" s="11"/>
      <c r="F88" s="11"/>
      <c r="G88" s="103"/>
      <c r="H88" s="103"/>
      <c r="J88" s="731"/>
      <c r="K88" s="731"/>
      <c r="L88" s="731"/>
    </row>
    <row r="89" spans="1:13" x14ac:dyDescent="0.25">
      <c r="A89" s="732" t="s">
        <v>267</v>
      </c>
    </row>
  </sheetData>
  <sheetProtection sheet="1" formatColumns="0" formatRows="0"/>
  <mergeCells count="43">
    <mergeCell ref="J84:L84"/>
    <mergeCell ref="C19:C24"/>
    <mergeCell ref="E20:F20"/>
    <mergeCell ref="G87:H87"/>
    <mergeCell ref="J87:K87"/>
    <mergeCell ref="G85:H85"/>
    <mergeCell ref="J85:K85"/>
    <mergeCell ref="G20:G24"/>
    <mergeCell ref="E21:E24"/>
    <mergeCell ref="I20:K20"/>
    <mergeCell ref="G86:H86"/>
    <mergeCell ref="J86:L86"/>
    <mergeCell ref="D19:G19"/>
    <mergeCell ref="H19:L19"/>
    <mergeCell ref="J21:K21"/>
    <mergeCell ref="J22:J24"/>
    <mergeCell ref="A83:D83"/>
    <mergeCell ref="G84:H84"/>
    <mergeCell ref="B19:B24"/>
    <mergeCell ref="H20:H24"/>
    <mergeCell ref="F21:F24"/>
    <mergeCell ref="D20:D24"/>
    <mergeCell ref="A18:L18"/>
    <mergeCell ref="L20:L24"/>
    <mergeCell ref="A12:D12"/>
    <mergeCell ref="F12:L12"/>
    <mergeCell ref="A13:D13"/>
    <mergeCell ref="F13:M13"/>
    <mergeCell ref="A14:D14"/>
    <mergeCell ref="F14:M14"/>
    <mergeCell ref="A15:D15"/>
    <mergeCell ref="F15:M15"/>
    <mergeCell ref="I21:I24"/>
    <mergeCell ref="A19:A24"/>
    <mergeCell ref="M19:M24"/>
    <mergeCell ref="K22:K24"/>
    <mergeCell ref="J1:M3"/>
    <mergeCell ref="A5:G5"/>
    <mergeCell ref="B10:J10"/>
    <mergeCell ref="B11:J11"/>
    <mergeCell ref="A4:M4"/>
    <mergeCell ref="A6:M6"/>
    <mergeCell ref="B9:J9"/>
  </mergeCells>
  <phoneticPr fontId="178" type="noConversion"/>
  <pageMargins left="0.19685039370078741" right="0.19685039370078741" top="0.35433070866141736" bottom="0.19685039370078741" header="0.11811023622047245" footer="0.19685039370078741"/>
  <pageSetup paperSize="9" scale="92" fitToHeight="2" orientation="landscape" r:id="rId1"/>
  <headerFooter differentOddEven="1">
    <evenHeader>&amp;R&amp;"Times New Roman,обычный"&amp;10Продовження додатка 10</evenHead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8">
    <pageSetUpPr fitToPage="1"/>
  </sheetPr>
  <dimension ref="A1:N45"/>
  <sheetViews>
    <sheetView workbookViewId="0">
      <selection activeCell="A15" sqref="A15:D15"/>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75"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1012"/>
      <c r="M9" s="51" t="str">
        <f>ЗАПОЛНИТЬ!A13</f>
        <v>за ЄДРПОУ</v>
      </c>
      <c r="N9" s="49" t="str">
        <f>ЗАПОЛНИТЬ!B13</f>
        <v>2080709</v>
      </c>
    </row>
    <row r="10" spans="1:14" s="36" customFormat="1" ht="11.25" customHeight="1" x14ac:dyDescent="0.2">
      <c r="A10" s="37" t="s">
        <v>4317</v>
      </c>
      <c r="B10" s="989" t="str">
        <f>ЗАПОЛНИТЬ!B5</f>
        <v>м.Дрогобич, вул.Л.Українки, 70</v>
      </c>
      <c r="C10" s="989"/>
      <c r="D10" s="989"/>
      <c r="E10" s="989"/>
      <c r="F10" s="989"/>
      <c r="G10" s="989"/>
      <c r="H10" s="989"/>
      <c r="I10" s="989"/>
      <c r="J10" s="989"/>
      <c r="K10" s="989"/>
      <c r="L10" s="989"/>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11" t="str">
        <f>ЗАПОЛНИТЬ!D15</f>
        <v>Комунальна організація (установа, заклад)</v>
      </c>
      <c r="C11" s="989"/>
      <c r="D11" s="989"/>
      <c r="E11" s="989"/>
      <c r="F11" s="989"/>
      <c r="G11" s="989"/>
      <c r="H11" s="989"/>
      <c r="I11" s="989"/>
      <c r="J11" s="989"/>
      <c r="K11" s="989"/>
      <c r="L11" s="989"/>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11.25" customHeight="1" x14ac:dyDescent="0.2">
      <c r="A13" s="988" t="s">
        <v>4321</v>
      </c>
      <c r="B13" s="988"/>
      <c r="C13" s="988"/>
      <c r="D13" s="988"/>
      <c r="E13" s="369"/>
      <c r="F13" s="989"/>
      <c r="G13" s="989"/>
      <c r="H13" s="989"/>
      <c r="I13" s="989"/>
      <c r="J13" s="989"/>
      <c r="K13" s="989"/>
      <c r="L13" s="989"/>
    </row>
    <row r="14" spans="1:14" s="36" customFormat="1" ht="11.25" customHeight="1" x14ac:dyDescent="0.2">
      <c r="A14" s="991" t="s">
        <v>1119</v>
      </c>
      <c r="B14" s="992"/>
      <c r="C14" s="992"/>
      <c r="D14" s="992"/>
      <c r="E14" s="208" t="str">
        <f>ЗАПОЛНИТЬ!H10</f>
        <v>03</v>
      </c>
      <c r="F14" s="1010" t="str">
        <f>ЗАПОЛНИТЬ!I10</f>
        <v>Державна адміністрація (…виконавчі органи місцевих рад)</v>
      </c>
      <c r="G14" s="1010"/>
      <c r="H14" s="1010"/>
      <c r="I14" s="1010"/>
      <c r="J14" s="1010"/>
      <c r="K14" s="1010"/>
      <c r="L14" s="1010"/>
    </row>
    <row r="15" spans="1:14" s="36" customFormat="1" ht="33.75" customHeight="1" x14ac:dyDescent="0.2">
      <c r="A15" s="991" t="s">
        <v>266</v>
      </c>
      <c r="B15" s="992"/>
      <c r="C15" s="992"/>
      <c r="D15" s="992"/>
      <c r="E15" s="67"/>
      <c r="F15" s="993"/>
      <c r="G15" s="993"/>
      <c r="H15" s="993"/>
      <c r="I15" s="993"/>
      <c r="J15" s="993"/>
      <c r="K15" s="993"/>
      <c r="L15" s="993"/>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4385</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f>'Ф.7.1(ЗФ).1'!D25+'Ф.7.1(ЗФ).2'!D25</f>
        <v>0</v>
      </c>
      <c r="E25" s="976">
        <f>'Ф.7.1(ЗФ).1'!E25:F25+'Ф.7.1(ЗФ).2'!E25:F25</f>
        <v>0</v>
      </c>
      <c r="F25" s="976"/>
      <c r="G25" s="976">
        <f>'Ф.7.1(ЗФ).1'!G25:H25+'Ф.7.1(ЗФ).2'!G25:H25</f>
        <v>0</v>
      </c>
      <c r="H25" s="976"/>
      <c r="I25" s="976">
        <f>'Ф.7.1(ЗФ).1'!I25:J25+'Ф.7.1(ЗФ).2'!I25:J25</f>
        <v>0</v>
      </c>
      <c r="J25" s="976"/>
      <c r="K25" s="979">
        <f>'Ф.7.1(ЗФ).1'!K25:N25+'Ф.7.1(ЗФ).2'!K25:N25</f>
        <v>0</v>
      </c>
      <c r="L25" s="980"/>
      <c r="M25" s="980"/>
      <c r="N25" s="981"/>
    </row>
    <row r="26" spans="1:14" s="36" customFormat="1" ht="12.75" thickTop="1" thickBot="1" x14ac:dyDescent="0.25">
      <c r="A26" s="458" t="s">
        <v>1709</v>
      </c>
      <c r="B26" s="459">
        <v>2240</v>
      </c>
      <c r="C26" s="459">
        <v>20</v>
      </c>
      <c r="D26" s="494">
        <f>'Ф.7.1(ЗФ).1'!D26+'Ф.7.1(ЗФ).2'!D26</f>
        <v>0</v>
      </c>
      <c r="E26" s="976">
        <f>'Ф.7.1(ЗФ).1'!E26:F26+'Ф.7.1(ЗФ).2'!E26:F26</f>
        <v>0</v>
      </c>
      <c r="F26" s="976"/>
      <c r="G26" s="976">
        <f>'Ф.7.1(ЗФ).1'!G26:H26+'Ф.7.1(ЗФ).2'!G26:H26</f>
        <v>0</v>
      </c>
      <c r="H26" s="976"/>
      <c r="I26" s="976">
        <f>'Ф.7.1(ЗФ).1'!I26:J26+'Ф.7.1(ЗФ).2'!I26:J26</f>
        <v>0</v>
      </c>
      <c r="J26" s="976"/>
      <c r="K26" s="979">
        <f>'Ф.7.1(ЗФ).1'!K26:N26+'Ф.7.1(ЗФ).2'!K26:N26</f>
        <v>0</v>
      </c>
      <c r="L26" s="980"/>
      <c r="M26" s="980"/>
      <c r="N26" s="981"/>
    </row>
    <row r="27" spans="1:14" s="36" customFormat="1" ht="15" customHeight="1" thickTop="1" thickBot="1" x14ac:dyDescent="0.25">
      <c r="A27" s="474" t="s">
        <v>1760</v>
      </c>
      <c r="B27" s="459">
        <v>2280</v>
      </c>
      <c r="C27" s="459">
        <v>30</v>
      </c>
      <c r="D27" s="494">
        <f>'Ф.7.1(ЗФ).1'!D27+'Ф.7.1(ЗФ).2'!D27</f>
        <v>0</v>
      </c>
      <c r="E27" s="976">
        <f>'Ф.7.1(ЗФ).1'!E27:F27+'Ф.7.1(ЗФ).2'!E27:F27</f>
        <v>0</v>
      </c>
      <c r="F27" s="976"/>
      <c r="G27" s="976">
        <f>'Ф.7.1(ЗФ).1'!G27:H27+'Ф.7.1(ЗФ).2'!G27:H27</f>
        <v>0</v>
      </c>
      <c r="H27" s="976"/>
      <c r="I27" s="976">
        <f>'Ф.7.1(ЗФ).1'!I27:J27+'Ф.7.1(ЗФ).2'!I27:J27</f>
        <v>0</v>
      </c>
      <c r="J27" s="976"/>
      <c r="K27" s="979">
        <f>'Ф.7.1(ЗФ).1'!K27:N27+'Ф.7.1(ЗФ).2'!K27:N27</f>
        <v>0</v>
      </c>
      <c r="L27" s="980"/>
      <c r="M27" s="980"/>
      <c r="N27" s="981"/>
    </row>
    <row r="28" spans="1:14" s="36" customFormat="1" ht="13.5" customHeight="1" thickTop="1" thickBot="1" x14ac:dyDescent="0.25">
      <c r="A28" s="475" t="s">
        <v>4383</v>
      </c>
      <c r="B28" s="465">
        <v>2281</v>
      </c>
      <c r="C28" s="465">
        <v>40</v>
      </c>
      <c r="D28" s="494">
        <f>'Ф.7.1(ЗФ).1'!D28+'Ф.7.1(ЗФ).2'!D28</f>
        <v>0</v>
      </c>
      <c r="E28" s="976">
        <f>'Ф.7.1(ЗФ).1'!E28:F28+'Ф.7.1(ЗФ).2'!E28:F28</f>
        <v>0</v>
      </c>
      <c r="F28" s="976"/>
      <c r="G28" s="976">
        <f>'Ф.7.1(ЗФ).1'!G28:H28+'Ф.7.1(ЗФ).2'!G28:H28</f>
        <v>0</v>
      </c>
      <c r="H28" s="976"/>
      <c r="I28" s="976">
        <f>'Ф.7.1(ЗФ).1'!I28:J28+'Ф.7.1(ЗФ).2'!I28:J28</f>
        <v>0</v>
      </c>
      <c r="J28" s="976"/>
      <c r="K28" s="979">
        <f>'Ф.7.1(ЗФ).1'!K28:N28+'Ф.7.1(ЗФ).2'!K28:N28</f>
        <v>0</v>
      </c>
      <c r="L28" s="980"/>
      <c r="M28" s="980"/>
      <c r="N28" s="981"/>
    </row>
    <row r="29" spans="1:14" s="36" customFormat="1" ht="13.5" customHeight="1" thickTop="1" thickBot="1" x14ac:dyDescent="0.25">
      <c r="A29" s="476" t="s">
        <v>1714</v>
      </c>
      <c r="B29" s="465">
        <v>2282</v>
      </c>
      <c r="C29" s="465">
        <v>50</v>
      </c>
      <c r="D29" s="494">
        <f>'Ф.7.1(ЗФ).1'!D29+'Ф.7.1(ЗФ).2'!D29</f>
        <v>0</v>
      </c>
      <c r="E29" s="976">
        <f>'Ф.7.1(ЗФ).1'!E29:F29+'Ф.7.1(ЗФ).2'!E29:F29</f>
        <v>0</v>
      </c>
      <c r="F29" s="976"/>
      <c r="G29" s="976">
        <f>'Ф.7.1(ЗФ).1'!G29:H29+'Ф.7.1(ЗФ).2'!G29:H29</f>
        <v>0</v>
      </c>
      <c r="H29" s="976"/>
      <c r="I29" s="976">
        <f>'Ф.7.1(ЗФ).1'!I29:J29+'Ф.7.1(ЗФ).2'!I29:J29</f>
        <v>0</v>
      </c>
      <c r="J29" s="976"/>
      <c r="K29" s="979">
        <f>'Ф.7.1(ЗФ).1'!K29:N29+'Ф.7.1(ЗФ).2'!K29:N29</f>
        <v>0</v>
      </c>
      <c r="L29" s="980"/>
      <c r="M29" s="980"/>
      <c r="N29" s="981"/>
    </row>
    <row r="30" spans="1:14" s="36" customFormat="1" ht="12.75" thickTop="1" thickBot="1" x14ac:dyDescent="0.25">
      <c r="A30" s="457" t="s">
        <v>1724</v>
      </c>
      <c r="B30" s="453">
        <v>2800</v>
      </c>
      <c r="C30" s="453">
        <v>60</v>
      </c>
      <c r="D30" s="494">
        <f>'Ф.7.1(ЗФ).1'!D30+'Ф.7.1(ЗФ).2'!D30</f>
        <v>0</v>
      </c>
      <c r="E30" s="976">
        <f>'Ф.7.1(ЗФ).1'!E30:F30+'Ф.7.1(ЗФ).2'!E30:F30</f>
        <v>0</v>
      </c>
      <c r="F30" s="976"/>
      <c r="G30" s="976">
        <f>'Ф.7.1(ЗФ).1'!G30:H30+'Ф.7.1(ЗФ).2'!G30:H30</f>
        <v>0</v>
      </c>
      <c r="H30" s="976"/>
      <c r="I30" s="976">
        <f>'Ф.7.1(ЗФ).1'!I30:J30+'Ф.7.1(ЗФ).2'!I30:J30</f>
        <v>0</v>
      </c>
      <c r="J30" s="976"/>
      <c r="K30" s="979">
        <f>'Ф.7.1(ЗФ).1'!K30:N30+'Ф.7.1(ЗФ).2'!K30:N30</f>
        <v>0</v>
      </c>
      <c r="L30" s="980"/>
      <c r="M30" s="980"/>
      <c r="N30" s="981"/>
    </row>
    <row r="31" spans="1:14" s="36" customFormat="1" ht="12.75" thickTop="1" thickBot="1" x14ac:dyDescent="0.25">
      <c r="A31" s="458" t="s">
        <v>4347</v>
      </c>
      <c r="B31" s="459">
        <v>3150</v>
      </c>
      <c r="C31" s="459">
        <v>70</v>
      </c>
      <c r="D31" s="494">
        <f>'Ф.7.1(ЗФ).1'!D31+'Ф.7.1(ЗФ).2'!D31</f>
        <v>0</v>
      </c>
      <c r="E31" s="976">
        <f>'Ф.7.1(ЗФ).1'!E31:F31+'Ф.7.1(ЗФ).2'!E31:F31</f>
        <v>0</v>
      </c>
      <c r="F31" s="976"/>
      <c r="G31" s="976">
        <f>'Ф.7.1(ЗФ).1'!G31:H31+'Ф.7.1(ЗФ).2'!G31:H31</f>
        <v>0</v>
      </c>
      <c r="H31" s="976"/>
      <c r="I31" s="976">
        <f>'Ф.7.1(ЗФ).1'!I31:J31+'Ф.7.1(ЗФ).2'!I31:J31</f>
        <v>0</v>
      </c>
      <c r="J31" s="976"/>
      <c r="K31" s="979">
        <f>'Ф.7.1(ЗФ).1'!K31:N31+'Ф.7.1(ЗФ).2'!K31:N31</f>
        <v>0</v>
      </c>
      <c r="L31" s="980"/>
      <c r="M31" s="980"/>
      <c r="N31" s="981"/>
    </row>
    <row r="32" spans="1:14" s="36" customFormat="1" ht="13.5" thickTop="1" thickBot="1" x14ac:dyDescent="0.25">
      <c r="A32" s="523" t="s">
        <v>4207</v>
      </c>
      <c r="B32" s="453">
        <v>4100</v>
      </c>
      <c r="C32" s="453">
        <v>80</v>
      </c>
      <c r="D32" s="494">
        <f>'Ф.7.1(ЗФ).1'!D32+'Ф.7.1(ЗФ).2'!D32</f>
        <v>0</v>
      </c>
      <c r="E32" s="976">
        <f>'Ф.7.1(ЗФ).1'!E32:F32+'Ф.7.1(ЗФ).2'!E32:F32</f>
        <v>0</v>
      </c>
      <c r="F32" s="976"/>
      <c r="G32" s="976">
        <f>'Ф.7.1(ЗФ).1'!G32:H32+'Ф.7.1(ЗФ).2'!G32:H32</f>
        <v>0</v>
      </c>
      <c r="H32" s="976"/>
      <c r="I32" s="976">
        <f>'Ф.7.1(ЗФ).1'!I32:J32+'Ф.7.1(ЗФ).2'!I32:J32</f>
        <v>0</v>
      </c>
      <c r="J32" s="976"/>
      <c r="K32" s="979">
        <f>'Ф.7.1(ЗФ).1'!K32:N32+'Ф.7.1(ЗФ).2'!K32:N32</f>
        <v>0</v>
      </c>
      <c r="L32" s="980"/>
      <c r="M32" s="980"/>
      <c r="N32" s="981"/>
    </row>
    <row r="33" spans="1:14" s="36" customFormat="1" ht="12.75" thickTop="1" thickBot="1" x14ac:dyDescent="0.25">
      <c r="A33" s="458" t="s">
        <v>4353</v>
      </c>
      <c r="B33" s="459">
        <v>4110</v>
      </c>
      <c r="C33" s="459">
        <v>90</v>
      </c>
      <c r="D33" s="494">
        <f>'Ф.7.1(ЗФ).1'!D33+'Ф.7.1(ЗФ).2'!D33</f>
        <v>0</v>
      </c>
      <c r="E33" s="976">
        <f>'Ф.7.1(ЗФ).1'!E33:F33+'Ф.7.1(ЗФ).2'!E33:F33</f>
        <v>0</v>
      </c>
      <c r="F33" s="976"/>
      <c r="G33" s="976">
        <f>'Ф.7.1(ЗФ).1'!G33:H33+'Ф.7.1(ЗФ).2'!G33:H33</f>
        <v>0</v>
      </c>
      <c r="H33" s="976"/>
      <c r="I33" s="976">
        <f>'Ф.7.1(ЗФ).1'!I33:J33+'Ф.7.1(ЗФ).2'!I33:J33</f>
        <v>0</v>
      </c>
      <c r="J33" s="976"/>
      <c r="K33" s="979">
        <f>'Ф.7.1(ЗФ).1'!K33:N33+'Ф.7.1(ЗФ).2'!K33:N33</f>
        <v>0</v>
      </c>
      <c r="L33" s="980"/>
      <c r="M33" s="980"/>
      <c r="N33" s="981"/>
    </row>
    <row r="34" spans="1:14" s="36" customFormat="1" ht="12.75" thickTop="1" thickBot="1" x14ac:dyDescent="0.25">
      <c r="A34" s="476" t="s">
        <v>4354</v>
      </c>
      <c r="B34" s="465">
        <v>4111</v>
      </c>
      <c r="C34" s="465">
        <v>100</v>
      </c>
      <c r="D34" s="494">
        <f>'Ф.7.1(ЗФ).1'!D34+'Ф.7.1(ЗФ).2'!D34</f>
        <v>0</v>
      </c>
      <c r="E34" s="976">
        <f>'Ф.7.1(ЗФ).1'!E34:F34+'Ф.7.1(ЗФ).2'!E34:F34</f>
        <v>0</v>
      </c>
      <c r="F34" s="976"/>
      <c r="G34" s="976">
        <f>'Ф.7.1(ЗФ).1'!G34:H34+'Ф.7.1(ЗФ).2'!G34:H34</f>
        <v>0</v>
      </c>
      <c r="H34" s="976"/>
      <c r="I34" s="976">
        <f>'Ф.7.1(ЗФ).1'!I34:J34+'Ф.7.1(ЗФ).2'!I34:J34</f>
        <v>0</v>
      </c>
      <c r="J34" s="976"/>
      <c r="K34" s="979">
        <f>'Ф.7.1(ЗФ).1'!K34:N34+'Ф.7.1(ЗФ).2'!K34:N34</f>
        <v>0</v>
      </c>
      <c r="L34" s="980"/>
      <c r="M34" s="980"/>
      <c r="N34" s="981"/>
    </row>
    <row r="35" spans="1:14" s="36" customFormat="1" ht="12.75" thickTop="1" thickBot="1" x14ac:dyDescent="0.25">
      <c r="A35" s="476" t="s">
        <v>4355</v>
      </c>
      <c r="B35" s="465">
        <v>4112</v>
      </c>
      <c r="C35" s="465">
        <v>110</v>
      </c>
      <c r="D35" s="494">
        <f>'Ф.7.1(ЗФ).1'!D35+'Ф.7.1(ЗФ).2'!D35</f>
        <v>0</v>
      </c>
      <c r="E35" s="976">
        <f>'Ф.7.1(ЗФ).1'!E35:F35+'Ф.7.1(ЗФ).2'!E35:F35</f>
        <v>0</v>
      </c>
      <c r="F35" s="976"/>
      <c r="G35" s="976">
        <f>'Ф.7.1(ЗФ).1'!G35:H35+'Ф.7.1(ЗФ).2'!G35:H35</f>
        <v>0</v>
      </c>
      <c r="H35" s="976"/>
      <c r="I35" s="976">
        <f>'Ф.7.1(ЗФ).1'!I35:J35+'Ф.7.1(ЗФ).2'!I35:J35</f>
        <v>0</v>
      </c>
      <c r="J35" s="976"/>
      <c r="K35" s="979">
        <f>'Ф.7.1(ЗФ).1'!K35:N35+'Ф.7.1(ЗФ).2'!K35:N35</f>
        <v>0</v>
      </c>
      <c r="L35" s="980"/>
      <c r="M35" s="980"/>
      <c r="N35" s="981"/>
    </row>
    <row r="36" spans="1:14" s="36" customFormat="1" ht="14.25" thickTop="1" thickBot="1" x14ac:dyDescent="0.25">
      <c r="A36" s="493" t="s">
        <v>4208</v>
      </c>
      <c r="B36" s="465">
        <v>4113</v>
      </c>
      <c r="C36" s="465">
        <v>120</v>
      </c>
      <c r="D36" s="494">
        <f>'Ф.7.1(ЗФ).1'!D36+'Ф.7.1(ЗФ).2'!D36</f>
        <v>0</v>
      </c>
      <c r="E36" s="976">
        <f>'Ф.7.1(ЗФ).1'!E36:F36+'Ф.7.1(ЗФ).2'!E36:F36</f>
        <v>0</v>
      </c>
      <c r="F36" s="976"/>
      <c r="G36" s="976">
        <f>'Ф.7.1(ЗФ).1'!G36:H36+'Ф.7.1(ЗФ).2'!G36:H36</f>
        <v>0</v>
      </c>
      <c r="H36" s="976"/>
      <c r="I36" s="976">
        <f>'Ф.7.1(ЗФ).1'!I36:J36+'Ф.7.1(ЗФ).2'!I36:J36</f>
        <v>0</v>
      </c>
      <c r="J36" s="976"/>
      <c r="K36" s="979">
        <f>'Ф.7.1(ЗФ).1'!K36:N36+'Ф.7.1(ЗФ).2'!K36:N36</f>
        <v>0</v>
      </c>
      <c r="L36" s="980"/>
      <c r="M36" s="980"/>
      <c r="N36" s="981"/>
    </row>
    <row r="37" spans="1:14" s="36" customFormat="1" ht="13.5" thickTop="1" thickBot="1" x14ac:dyDescent="0.25">
      <c r="A37" s="523" t="s">
        <v>4248</v>
      </c>
      <c r="B37" s="453">
        <v>4200</v>
      </c>
      <c r="C37" s="453">
        <v>130</v>
      </c>
      <c r="D37" s="494">
        <f>'Ф.7.1(ЗФ).1'!D37+'Ф.7.1(ЗФ).2'!D37</f>
        <v>0</v>
      </c>
      <c r="E37" s="976">
        <f>'Ф.7.1(ЗФ).1'!E37:F37+'Ф.7.1(ЗФ).2'!E37:F37</f>
        <v>0</v>
      </c>
      <c r="F37" s="976"/>
      <c r="G37" s="976">
        <f>'Ф.7.1(ЗФ).1'!G37:H37+'Ф.7.1(ЗФ).2'!G37:H37</f>
        <v>0</v>
      </c>
      <c r="H37" s="976"/>
      <c r="I37" s="976">
        <f>'Ф.7.1(ЗФ).1'!I37:J37+'Ф.7.1(ЗФ).2'!I37:J37</f>
        <v>0</v>
      </c>
      <c r="J37" s="976"/>
      <c r="K37" s="979">
        <f>'Ф.7.1(ЗФ).1'!K37:N37+'Ф.7.1(ЗФ).2'!K37:N37</f>
        <v>0</v>
      </c>
      <c r="L37" s="980"/>
      <c r="M37" s="980"/>
      <c r="N37" s="981"/>
    </row>
    <row r="38" spans="1:14" s="36" customFormat="1" ht="12.75" thickTop="1" thickBot="1" x14ac:dyDescent="0.25">
      <c r="A38" s="476" t="s">
        <v>4356</v>
      </c>
      <c r="B38" s="465">
        <v>4210</v>
      </c>
      <c r="C38" s="465">
        <v>140</v>
      </c>
      <c r="D38" s="494">
        <f>'Ф.7.1(ЗФ).1'!D38+'Ф.7.1(ЗФ).2'!D38</f>
        <v>0</v>
      </c>
      <c r="E38" s="976">
        <f>'Ф.7.1(ЗФ).1'!E38:F38+'Ф.7.1(ЗФ).2'!E38:F38</f>
        <v>0</v>
      </c>
      <c r="F38" s="976"/>
      <c r="G38" s="976">
        <f>'Ф.7.1(ЗФ).1'!G38:H38+'Ф.7.1(ЗФ).2'!G38:H38</f>
        <v>0</v>
      </c>
      <c r="H38" s="976"/>
      <c r="I38" s="976">
        <f>'Ф.7.1(ЗФ).1'!I38:J38+'Ф.7.1(ЗФ).2'!I38:J38</f>
        <v>0</v>
      </c>
      <c r="J38" s="976"/>
      <c r="K38" s="979">
        <f>'Ф.7.1(ЗФ).1'!K38:N38+'Ф.7.1(ЗФ).2'!K38:N38</f>
        <v>0</v>
      </c>
      <c r="L38" s="980"/>
      <c r="M38" s="980"/>
      <c r="N38" s="981"/>
    </row>
    <row r="39" spans="1:14" s="36" customFormat="1" ht="12" hidden="1" customHeight="1" thickTop="1" x14ac:dyDescent="0.2">
      <c r="A39" s="81" t="s">
        <v>4356</v>
      </c>
      <c r="B39" s="130">
        <v>4210</v>
      </c>
      <c r="C39" s="130">
        <v>140</v>
      </c>
      <c r="D39" s="58" t="str">
        <f>IF((SUM('Ф.7.1(ЗФ).1'!D39)+SUM('Ф.7.1(ЗФ).2'!D39))&gt;0,SUM('Ф.7.1(ЗФ).1'!D39)+SUM('Ф.7.1(ЗФ).2'!D39),"-")</f>
        <v>-</v>
      </c>
      <c r="E39" s="977" t="str">
        <f>IF((SUM('Ф.7.1(ЗФ).1'!E39:F39)+SUM('Ф.7.1(ЗФ).2'!E39:F39))&gt;0,SUM('Ф.7.1(ЗФ).1'!E39:F39)+SUM('Ф.7.1(ЗФ).2'!E39:F39),"-")</f>
        <v>-</v>
      </c>
      <c r="F39" s="978"/>
      <c r="G39" s="976" t="e">
        <f>'Ф.7.1(ЗФ).1'!G39:H39+'Ф.7.1(ЗФ).2'!G39:H39</f>
        <v>#VALUE!</v>
      </c>
      <c r="H39" s="976"/>
      <c r="I39" s="984" t="str">
        <f>IF((SUM('Ф.7.1(ЗФ).1'!I39:J39)+SUM('Ф.7.1(ЗФ).2'!I39:J39))&gt;0,SUM('Ф.7.1(ЗФ).1'!I39:J39)+SUM('Ф.7.1(ЗФ).2'!I39:J39),"-")</f>
        <v>-</v>
      </c>
      <c r="J39" s="985"/>
      <c r="K39" s="984" t="str">
        <f>IF((SUM('Ф.7.1(ЗФ).1'!K39:L39)+SUM('Ф.7.1(ЗФ).2'!K39:L39))&gt;0,SUM('Ф.7.1(ЗФ).1'!K39:L39)+SUM('Ф.7.1(ЗФ).2'!K39:L39),"-")</f>
        <v>-</v>
      </c>
      <c r="L39" s="985"/>
      <c r="M39" s="986" t="s">
        <v>4333</v>
      </c>
      <c r="N39" s="986"/>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90" t="s">
        <v>3574</v>
      </c>
      <c r="K42" s="890"/>
      <c r="L42" s="890"/>
      <c r="M42" s="890"/>
      <c r="N42" s="890"/>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90" t="s">
        <v>3574</v>
      </c>
      <c r="K44" s="890"/>
      <c r="L44" s="890"/>
      <c r="M44" s="890"/>
      <c r="N44" s="890"/>
    </row>
    <row r="45" spans="1:14" x14ac:dyDescent="0.25">
      <c r="A45" s="732" t="s">
        <v>267</v>
      </c>
    </row>
  </sheetData>
  <sheetProtection formatColumns="0" formatRows="0"/>
  <mergeCells count="100">
    <mergeCell ref="K24:N24"/>
    <mergeCell ref="K19:N23"/>
    <mergeCell ref="A4:N4"/>
    <mergeCell ref="F14:L14"/>
    <mergeCell ref="A13:D13"/>
    <mergeCell ref="F13:L13"/>
    <mergeCell ref="B11:L11"/>
    <mergeCell ref="B9:L9"/>
    <mergeCell ref="A5:H5"/>
    <mergeCell ref="C19:C23"/>
    <mergeCell ref="H1:N3"/>
    <mergeCell ref="D20:D23"/>
    <mergeCell ref="G20:H23"/>
    <mergeCell ref="E20:F23"/>
    <mergeCell ref="I20:J23"/>
    <mergeCell ref="A14:D14"/>
    <mergeCell ref="A6:N6"/>
    <mergeCell ref="F12:L12"/>
    <mergeCell ref="A12:D12"/>
    <mergeCell ref="B10:L10"/>
    <mergeCell ref="G19:J19"/>
    <mergeCell ref="A15:D15"/>
    <mergeCell ref="F15:L15"/>
    <mergeCell ref="A18:L18"/>
    <mergeCell ref="D19:F19"/>
    <mergeCell ref="A19:A23"/>
    <mergeCell ref="B19:B23"/>
    <mergeCell ref="K32:N32"/>
    <mergeCell ref="K33:N33"/>
    <mergeCell ref="K34:N34"/>
    <mergeCell ref="I34:J34"/>
    <mergeCell ref="G25:H25"/>
    <mergeCell ref="K25:N25"/>
    <mergeCell ref="E26:F26"/>
    <mergeCell ref="I24:J24"/>
    <mergeCell ref="I26:J26"/>
    <mergeCell ref="G24:H24"/>
    <mergeCell ref="G26:H26"/>
    <mergeCell ref="I25:J25"/>
    <mergeCell ref="E24:F24"/>
    <mergeCell ref="E25:F25"/>
    <mergeCell ref="I27:J27"/>
    <mergeCell ref="G28:H28"/>
    <mergeCell ref="K28:N28"/>
    <mergeCell ref="I30:J30"/>
    <mergeCell ref="K27:N27"/>
    <mergeCell ref="I28:J28"/>
    <mergeCell ref="K29:N29"/>
    <mergeCell ref="K30:N30"/>
    <mergeCell ref="G27:H27"/>
    <mergeCell ref="E35:F35"/>
    <mergeCell ref="E34:F34"/>
    <mergeCell ref="E27:F27"/>
    <mergeCell ref="E30:F30"/>
    <mergeCell ref="E29:F29"/>
    <mergeCell ref="E33:F33"/>
    <mergeCell ref="E31:F31"/>
    <mergeCell ref="E32:F32"/>
    <mergeCell ref="E28:F28"/>
    <mergeCell ref="K37:N37"/>
    <mergeCell ref="J41:N41"/>
    <mergeCell ref="G34:H34"/>
    <mergeCell ref="I33:J33"/>
    <mergeCell ref="G29:H29"/>
    <mergeCell ref="G31:H31"/>
    <mergeCell ref="G30:H30"/>
    <mergeCell ref="G32:H32"/>
    <mergeCell ref="I29:J29"/>
    <mergeCell ref="I31:J31"/>
    <mergeCell ref="I32:J32"/>
    <mergeCell ref="I35:J35"/>
    <mergeCell ref="K38:N38"/>
    <mergeCell ref="I38:J38"/>
    <mergeCell ref="K35:N35"/>
    <mergeCell ref="K31:N31"/>
    <mergeCell ref="K26:N26"/>
    <mergeCell ref="G44:H44"/>
    <mergeCell ref="G33:H33"/>
    <mergeCell ref="G38:H38"/>
    <mergeCell ref="J44:N44"/>
    <mergeCell ref="G41:H41"/>
    <mergeCell ref="G42:H42"/>
    <mergeCell ref="G43:H43"/>
    <mergeCell ref="G35:H35"/>
    <mergeCell ref="G36:H36"/>
    <mergeCell ref="J43:N43"/>
    <mergeCell ref="K39:L39"/>
    <mergeCell ref="I39:J39"/>
    <mergeCell ref="J42:N42"/>
    <mergeCell ref="M39:N39"/>
    <mergeCell ref="K36:N36"/>
    <mergeCell ref="A40:D40"/>
    <mergeCell ref="I37:J37"/>
    <mergeCell ref="E36:F36"/>
    <mergeCell ref="E38:F38"/>
    <mergeCell ref="G37:H37"/>
    <mergeCell ref="I36:J36"/>
    <mergeCell ref="E37:F37"/>
    <mergeCell ref="G39:H39"/>
    <mergeCell ref="E39:F39"/>
  </mergeCells>
  <phoneticPr fontId="0" type="noConversion"/>
  <pageMargins left="0.15748031496062992" right="0.15748031496062992" top="0.19685039370078741" bottom="0.19685039370078741" header="7.874015748031496E-2" footer="0.15748031496062992"/>
  <pageSetup paperSize="9" scale="95"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9">
    <pageSetUpPr fitToPage="1"/>
  </sheetPr>
  <dimension ref="A1:N45"/>
  <sheetViews>
    <sheetView workbookViewId="0">
      <selection activeCell="A15" sqref="A15:D15"/>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75"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1012"/>
      <c r="M9" s="51" t="str">
        <f>ЗАПОЛНИТЬ!A13</f>
        <v>за ЄДРПОУ</v>
      </c>
      <c r="N9" s="49" t="str">
        <f>ЗАПОЛНИТЬ!B13</f>
        <v>2080709</v>
      </c>
    </row>
    <row r="10" spans="1:14" s="36" customFormat="1" ht="11.25" customHeight="1" x14ac:dyDescent="0.2">
      <c r="A10" s="37" t="s">
        <v>4317</v>
      </c>
      <c r="B10" s="989" t="str">
        <f>ЗАПОЛНИТЬ!B5</f>
        <v>м.Дрогобич, вул.Л.Українки, 70</v>
      </c>
      <c r="C10" s="989"/>
      <c r="D10" s="989"/>
      <c r="E10" s="989"/>
      <c r="F10" s="989"/>
      <c r="G10" s="989"/>
      <c r="H10" s="989"/>
      <c r="I10" s="989"/>
      <c r="J10" s="989"/>
      <c r="K10" s="989"/>
      <c r="L10" s="989"/>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11" t="str">
        <f>ЗАПОЛНИТЬ!D15</f>
        <v>Комунальна організація (установа, заклад)</v>
      </c>
      <c r="C11" s="989"/>
      <c r="D11" s="989"/>
      <c r="E11" s="989"/>
      <c r="F11" s="989"/>
      <c r="G11" s="989"/>
      <c r="H11" s="989"/>
      <c r="I11" s="989"/>
      <c r="J11" s="989"/>
      <c r="K11" s="989"/>
      <c r="L11" s="989"/>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11.25" customHeight="1" x14ac:dyDescent="0.2">
      <c r="A13" s="988" t="s">
        <v>4321</v>
      </c>
      <c r="B13" s="988"/>
      <c r="C13" s="988"/>
      <c r="D13" s="988"/>
      <c r="E13" s="372"/>
      <c r="F13" s="1010" t="str">
        <f>IF(E13&gt;0,VLOOKUP(E13,ДовидникКПК!B:C,2,FALSE),"")</f>
        <v/>
      </c>
      <c r="G13" s="1010"/>
      <c r="H13" s="1010"/>
      <c r="I13" s="1010"/>
      <c r="J13" s="1010"/>
      <c r="K13" s="1010"/>
      <c r="L13" s="1010"/>
    </row>
    <row r="14" spans="1:14" s="36" customFormat="1" ht="11.25" customHeight="1" x14ac:dyDescent="0.2">
      <c r="A14" s="992" t="s">
        <v>1119</v>
      </c>
      <c r="B14" s="992"/>
      <c r="C14" s="992"/>
      <c r="D14" s="992"/>
      <c r="E14" s="208" t="str">
        <f>ЗАПОЛНИТЬ!H10</f>
        <v>03</v>
      </c>
      <c r="F14" s="1010" t="str">
        <f>ЗАПОЛНИТЬ!I10</f>
        <v>Державна адміністрація (…виконавчі органи місцевих рад)</v>
      </c>
      <c r="G14" s="1010"/>
      <c r="H14" s="1010"/>
      <c r="I14" s="1010"/>
      <c r="J14" s="1010"/>
      <c r="K14" s="1010"/>
      <c r="L14" s="1010"/>
    </row>
    <row r="15" spans="1:14" s="36" customFormat="1" ht="33.75" customHeight="1" x14ac:dyDescent="0.2">
      <c r="A15" s="992" t="s">
        <v>266</v>
      </c>
      <c r="B15" s="992"/>
      <c r="C15" s="992"/>
      <c r="D15" s="992"/>
      <c r="E15" s="62"/>
      <c r="F15" s="929" t="str">
        <f>IF(E15&gt;0,VLOOKUP(E15,ДовидникКФК!A:B,2,FALSE),"")</f>
        <v/>
      </c>
      <c r="G15" s="929"/>
      <c r="H15" s="929"/>
      <c r="I15" s="929"/>
      <c r="J15" s="929"/>
      <c r="K15" s="929"/>
      <c r="L15" s="929"/>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4385</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v>0</v>
      </c>
      <c r="E25" s="976">
        <v>0</v>
      </c>
      <c r="F25" s="976"/>
      <c r="G25" s="976">
        <v>0</v>
      </c>
      <c r="H25" s="976"/>
      <c r="I25" s="976">
        <v>0</v>
      </c>
      <c r="J25" s="976"/>
      <c r="K25" s="979">
        <v>0</v>
      </c>
      <c r="L25" s="980"/>
      <c r="M25" s="980"/>
      <c r="N25" s="981"/>
    </row>
    <row r="26" spans="1:14" s="36" customFormat="1" ht="12.75" thickTop="1" thickBot="1" x14ac:dyDescent="0.25">
      <c r="A26" s="458" t="s">
        <v>1709</v>
      </c>
      <c r="B26" s="459">
        <v>2240</v>
      </c>
      <c r="C26" s="459">
        <v>20</v>
      </c>
      <c r="D26" s="494">
        <v>0</v>
      </c>
      <c r="E26" s="976">
        <v>0</v>
      </c>
      <c r="F26" s="976"/>
      <c r="G26" s="976">
        <v>0</v>
      </c>
      <c r="H26" s="976"/>
      <c r="I26" s="1016">
        <v>0</v>
      </c>
      <c r="J26" s="1016"/>
      <c r="K26" s="979">
        <v>0</v>
      </c>
      <c r="L26" s="980"/>
      <c r="M26" s="980"/>
      <c r="N26" s="981"/>
    </row>
    <row r="27" spans="1:14" s="36" customFormat="1" ht="15" customHeight="1" thickTop="1" thickBot="1" x14ac:dyDescent="0.25">
      <c r="A27" s="474" t="s">
        <v>1760</v>
      </c>
      <c r="B27" s="459">
        <v>2280</v>
      </c>
      <c r="C27" s="459">
        <v>30</v>
      </c>
      <c r="D27" s="494">
        <v>0</v>
      </c>
      <c r="E27" s="976">
        <v>0</v>
      </c>
      <c r="F27" s="976"/>
      <c r="G27" s="976">
        <v>0</v>
      </c>
      <c r="H27" s="976"/>
      <c r="I27" s="976">
        <v>0</v>
      </c>
      <c r="J27" s="976"/>
      <c r="K27" s="979">
        <v>0</v>
      </c>
      <c r="L27" s="980"/>
      <c r="M27" s="980"/>
      <c r="N27" s="981"/>
    </row>
    <row r="28" spans="1:14" s="36" customFormat="1" ht="13.5" customHeight="1" thickTop="1" thickBot="1" x14ac:dyDescent="0.25">
      <c r="A28" s="475" t="s">
        <v>4383</v>
      </c>
      <c r="B28" s="465">
        <v>2281</v>
      </c>
      <c r="C28" s="465">
        <v>40</v>
      </c>
      <c r="D28" s="494"/>
      <c r="E28" s="1016"/>
      <c r="F28" s="1016"/>
      <c r="G28" s="1016"/>
      <c r="H28" s="1016"/>
      <c r="I28" s="1016"/>
      <c r="J28" s="1016"/>
      <c r="K28" s="1021"/>
      <c r="L28" s="1022"/>
      <c r="M28" s="1022"/>
      <c r="N28" s="1023"/>
    </row>
    <row r="29" spans="1:14" s="36" customFormat="1" ht="13.5" customHeight="1" thickTop="1" thickBot="1" x14ac:dyDescent="0.25">
      <c r="A29" s="476" t="s">
        <v>1714</v>
      </c>
      <c r="B29" s="465">
        <v>2282</v>
      </c>
      <c r="C29" s="465">
        <v>50</v>
      </c>
      <c r="D29" s="619">
        <v>0</v>
      </c>
      <c r="E29" s="1015">
        <v>0</v>
      </c>
      <c r="F29" s="1015"/>
      <c r="G29" s="1015">
        <v>0</v>
      </c>
      <c r="H29" s="1015"/>
      <c r="I29" s="1015">
        <v>0</v>
      </c>
      <c r="J29" s="1015"/>
      <c r="K29" s="1018">
        <v>0</v>
      </c>
      <c r="L29" s="1019"/>
      <c r="M29" s="1019"/>
      <c r="N29" s="1020"/>
    </row>
    <row r="30" spans="1:14" s="36" customFormat="1" ht="12.75" thickTop="1" thickBot="1" x14ac:dyDescent="0.25">
      <c r="A30" s="457" t="s">
        <v>1724</v>
      </c>
      <c r="B30" s="453">
        <v>2800</v>
      </c>
      <c r="C30" s="453">
        <v>60</v>
      </c>
      <c r="D30" s="494">
        <v>0</v>
      </c>
      <c r="E30" s="976">
        <v>0</v>
      </c>
      <c r="F30" s="976"/>
      <c r="G30" s="976">
        <v>0</v>
      </c>
      <c r="H30" s="976"/>
      <c r="I30" s="976">
        <v>0</v>
      </c>
      <c r="J30" s="976"/>
      <c r="K30" s="979">
        <v>0</v>
      </c>
      <c r="L30" s="980"/>
      <c r="M30" s="980"/>
      <c r="N30" s="981"/>
    </row>
    <row r="31" spans="1:14" s="36" customFormat="1" ht="12.75" thickTop="1" thickBot="1" x14ac:dyDescent="0.25">
      <c r="A31" s="458" t="s">
        <v>4347</v>
      </c>
      <c r="B31" s="459">
        <v>3150</v>
      </c>
      <c r="C31" s="459">
        <v>70</v>
      </c>
      <c r="D31" s="494">
        <v>0</v>
      </c>
      <c r="E31" s="976">
        <v>0</v>
      </c>
      <c r="F31" s="976"/>
      <c r="G31" s="976">
        <v>0</v>
      </c>
      <c r="H31" s="976"/>
      <c r="I31" s="976">
        <v>0</v>
      </c>
      <c r="J31" s="976"/>
      <c r="K31" s="979">
        <v>0</v>
      </c>
      <c r="L31" s="980"/>
      <c r="M31" s="980"/>
      <c r="N31" s="981"/>
    </row>
    <row r="32" spans="1:14" s="36" customFormat="1" ht="13.5" thickTop="1" thickBot="1" x14ac:dyDescent="0.25">
      <c r="A32" s="523" t="s">
        <v>4207</v>
      </c>
      <c r="B32" s="453">
        <v>4100</v>
      </c>
      <c r="C32" s="453">
        <v>80</v>
      </c>
      <c r="D32" s="494">
        <v>0</v>
      </c>
      <c r="E32" s="976">
        <v>0</v>
      </c>
      <c r="F32" s="976"/>
      <c r="G32" s="976">
        <v>0</v>
      </c>
      <c r="H32" s="976"/>
      <c r="I32" s="976">
        <v>0</v>
      </c>
      <c r="J32" s="976"/>
      <c r="K32" s="979">
        <v>0</v>
      </c>
      <c r="L32" s="980"/>
      <c r="M32" s="980"/>
      <c r="N32" s="981"/>
    </row>
    <row r="33" spans="1:14" s="36" customFormat="1" ht="12.75" thickTop="1" thickBot="1" x14ac:dyDescent="0.25">
      <c r="A33" s="458" t="s">
        <v>4353</v>
      </c>
      <c r="B33" s="459">
        <v>4110</v>
      </c>
      <c r="C33" s="459">
        <v>90</v>
      </c>
      <c r="D33" s="619">
        <v>0</v>
      </c>
      <c r="E33" s="1015">
        <v>0</v>
      </c>
      <c r="F33" s="1015"/>
      <c r="G33" s="1015">
        <v>0</v>
      </c>
      <c r="H33" s="1015"/>
      <c r="I33" s="1015">
        <v>0</v>
      </c>
      <c r="J33" s="1015"/>
      <c r="K33" s="1018">
        <v>0</v>
      </c>
      <c r="L33" s="1019"/>
      <c r="M33" s="1019"/>
      <c r="N33" s="1020"/>
    </row>
    <row r="34" spans="1:14" s="36" customFormat="1" ht="12.75" thickTop="1" thickBot="1" x14ac:dyDescent="0.25">
      <c r="A34" s="476" t="s">
        <v>4354</v>
      </c>
      <c r="B34" s="465">
        <v>4111</v>
      </c>
      <c r="C34" s="465">
        <v>100</v>
      </c>
      <c r="D34" s="494">
        <v>0</v>
      </c>
      <c r="E34" s="976">
        <v>0</v>
      </c>
      <c r="F34" s="976"/>
      <c r="G34" s="976">
        <v>0</v>
      </c>
      <c r="H34" s="976"/>
      <c r="I34" s="976">
        <v>0</v>
      </c>
      <c r="J34" s="976"/>
      <c r="K34" s="979">
        <v>0</v>
      </c>
      <c r="L34" s="980"/>
      <c r="M34" s="980"/>
      <c r="N34" s="981"/>
    </row>
    <row r="35" spans="1:14" s="36" customFormat="1" ht="12.75" thickTop="1" thickBot="1" x14ac:dyDescent="0.25">
      <c r="A35" s="476" t="s">
        <v>4355</v>
      </c>
      <c r="B35" s="465">
        <v>4112</v>
      </c>
      <c r="C35" s="465">
        <v>110</v>
      </c>
      <c r="D35" s="494">
        <v>0</v>
      </c>
      <c r="E35" s="976">
        <v>0</v>
      </c>
      <c r="F35" s="976"/>
      <c r="G35" s="976">
        <v>0</v>
      </c>
      <c r="H35" s="976"/>
      <c r="I35" s="976">
        <v>0</v>
      </c>
      <c r="J35" s="976"/>
      <c r="K35" s="979">
        <v>0</v>
      </c>
      <c r="L35" s="980"/>
      <c r="M35" s="980"/>
      <c r="N35" s="981"/>
    </row>
    <row r="36" spans="1:14" s="36" customFormat="1" ht="14.25" thickTop="1" thickBot="1" x14ac:dyDescent="0.25">
      <c r="A36" s="493" t="s">
        <v>4208</v>
      </c>
      <c r="B36" s="465">
        <v>4113</v>
      </c>
      <c r="C36" s="465">
        <v>120</v>
      </c>
      <c r="D36" s="494">
        <v>0</v>
      </c>
      <c r="E36" s="976">
        <v>0</v>
      </c>
      <c r="F36" s="976"/>
      <c r="G36" s="976">
        <v>0</v>
      </c>
      <c r="H36" s="976"/>
      <c r="I36" s="976">
        <v>0</v>
      </c>
      <c r="J36" s="976"/>
      <c r="K36" s="979">
        <v>0</v>
      </c>
      <c r="L36" s="980"/>
      <c r="M36" s="980"/>
      <c r="N36" s="981"/>
    </row>
    <row r="37" spans="1:14" s="36" customFormat="1" ht="13.5" thickTop="1" thickBot="1" x14ac:dyDescent="0.25">
      <c r="A37" s="523" t="s">
        <v>4248</v>
      </c>
      <c r="B37" s="453">
        <v>4200</v>
      </c>
      <c r="C37" s="453">
        <v>130</v>
      </c>
      <c r="D37" s="494">
        <v>0</v>
      </c>
      <c r="E37" s="976">
        <v>0</v>
      </c>
      <c r="F37" s="976"/>
      <c r="G37" s="976">
        <v>0</v>
      </c>
      <c r="H37" s="976"/>
      <c r="I37" s="976">
        <v>0</v>
      </c>
      <c r="J37" s="976"/>
      <c r="K37" s="979">
        <v>0</v>
      </c>
      <c r="L37" s="980"/>
      <c r="M37" s="980"/>
      <c r="N37" s="981"/>
    </row>
    <row r="38" spans="1:14" s="36" customFormat="1" ht="12.75" thickTop="1" thickBot="1" x14ac:dyDescent="0.25">
      <c r="A38" s="476" t="s">
        <v>4356</v>
      </c>
      <c r="B38" s="465">
        <v>4210</v>
      </c>
      <c r="C38" s="465">
        <v>140</v>
      </c>
      <c r="D38" s="494">
        <v>0</v>
      </c>
      <c r="E38" s="976">
        <v>0</v>
      </c>
      <c r="F38" s="976"/>
      <c r="G38" s="976">
        <v>0</v>
      </c>
      <c r="H38" s="976"/>
      <c r="I38" s="976">
        <v>0</v>
      </c>
      <c r="J38" s="976"/>
      <c r="K38" s="979">
        <v>0</v>
      </c>
      <c r="L38" s="980"/>
      <c r="M38" s="980"/>
      <c r="N38" s="981"/>
    </row>
    <row r="39" spans="1:14" s="36" customFormat="1" ht="12" hidden="1" thickTop="1" x14ac:dyDescent="0.2">
      <c r="A39" s="81" t="s">
        <v>4356</v>
      </c>
      <c r="B39" s="130">
        <v>4210</v>
      </c>
      <c r="C39" s="130">
        <v>140</v>
      </c>
      <c r="D39" s="106" t="s">
        <v>4334</v>
      </c>
      <c r="E39" s="1013" t="s">
        <v>4334</v>
      </c>
      <c r="F39" s="1014"/>
      <c r="G39" s="1013" t="s">
        <v>4334</v>
      </c>
      <c r="H39" s="1014"/>
      <c r="I39" s="1013" t="s">
        <v>4334</v>
      </c>
      <c r="J39" s="1014"/>
      <c r="K39" s="1013" t="s">
        <v>4334</v>
      </c>
      <c r="L39" s="1014"/>
      <c r="M39" s="1017" t="s">
        <v>4333</v>
      </c>
      <c r="N39" s="1017"/>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90" t="s">
        <v>3574</v>
      </c>
      <c r="K42" s="890"/>
      <c r="L42" s="890"/>
      <c r="M42" s="890"/>
      <c r="N42" s="890"/>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90" t="s">
        <v>3574</v>
      </c>
      <c r="K44" s="890"/>
      <c r="L44" s="890"/>
      <c r="M44" s="890"/>
      <c r="N44" s="890"/>
    </row>
    <row r="45" spans="1:14" x14ac:dyDescent="0.25">
      <c r="A45" s="732" t="s">
        <v>267</v>
      </c>
    </row>
  </sheetData>
  <sheetProtection formatColumns="0"/>
  <mergeCells count="100">
    <mergeCell ref="K33:N33"/>
    <mergeCell ref="K34:N34"/>
    <mergeCell ref="K35:N35"/>
    <mergeCell ref="K25:N25"/>
    <mergeCell ref="K26:N26"/>
    <mergeCell ref="K27:N27"/>
    <mergeCell ref="K28:N28"/>
    <mergeCell ref="K32:N32"/>
    <mergeCell ref="K30:N30"/>
    <mergeCell ref="K31:N31"/>
    <mergeCell ref="I30:J30"/>
    <mergeCell ref="I24:J24"/>
    <mergeCell ref="K24:N24"/>
    <mergeCell ref="I27:J27"/>
    <mergeCell ref="I26:J26"/>
    <mergeCell ref="K29:N29"/>
    <mergeCell ref="I35:J35"/>
    <mergeCell ref="I31:J31"/>
    <mergeCell ref="E25:F25"/>
    <mergeCell ref="E30:F30"/>
    <mergeCell ref="I29:J29"/>
    <mergeCell ref="G27:H27"/>
    <mergeCell ref="G30:H30"/>
    <mergeCell ref="I28:J28"/>
    <mergeCell ref="I32:J32"/>
    <mergeCell ref="B9:L9"/>
    <mergeCell ref="B10:L10"/>
    <mergeCell ref="A12:D12"/>
    <mergeCell ref="A5:H5"/>
    <mergeCell ref="A14:D14"/>
    <mergeCell ref="F14:L14"/>
    <mergeCell ref="F12:L12"/>
    <mergeCell ref="A6:N6"/>
    <mergeCell ref="A13:D13"/>
    <mergeCell ref="A15:D15"/>
    <mergeCell ref="F15:L15"/>
    <mergeCell ref="B11:L11"/>
    <mergeCell ref="A18:L18"/>
    <mergeCell ref="E24:F24"/>
    <mergeCell ref="A19:A23"/>
    <mergeCell ref="D20:D23"/>
    <mergeCell ref="B19:B23"/>
    <mergeCell ref="C19:C23"/>
    <mergeCell ref="D19:F19"/>
    <mergeCell ref="G20:H23"/>
    <mergeCell ref="I39:J39"/>
    <mergeCell ref="J43:N43"/>
    <mergeCell ref="M39:N39"/>
    <mergeCell ref="I37:J37"/>
    <mergeCell ref="H1:N3"/>
    <mergeCell ref="I33:J33"/>
    <mergeCell ref="I34:J34"/>
    <mergeCell ref="G24:H24"/>
    <mergeCell ref="I25:J25"/>
    <mergeCell ref="G25:H25"/>
    <mergeCell ref="G28:H28"/>
    <mergeCell ref="G29:H29"/>
    <mergeCell ref="G26:H26"/>
    <mergeCell ref="G32:H32"/>
    <mergeCell ref="F13:L13"/>
    <mergeCell ref="A4:N4"/>
    <mergeCell ref="G44:H44"/>
    <mergeCell ref="G41:H41"/>
    <mergeCell ref="G42:H42"/>
    <mergeCell ref="J44:N44"/>
    <mergeCell ref="K36:N36"/>
    <mergeCell ref="K37:N37"/>
    <mergeCell ref="K38:N38"/>
    <mergeCell ref="J41:N41"/>
    <mergeCell ref="I36:J36"/>
    <mergeCell ref="J42:N42"/>
    <mergeCell ref="G37:H37"/>
    <mergeCell ref="G43:H43"/>
    <mergeCell ref="G38:H38"/>
    <mergeCell ref="G39:H39"/>
    <mergeCell ref="K39:L39"/>
    <mergeCell ref="I38:J38"/>
    <mergeCell ref="E26:F26"/>
    <mergeCell ref="E29:F29"/>
    <mergeCell ref="E28:F28"/>
    <mergeCell ref="E27:F27"/>
    <mergeCell ref="K19:N23"/>
    <mergeCell ref="G19:J19"/>
    <mergeCell ref="E20:F23"/>
    <mergeCell ref="I20:J23"/>
    <mergeCell ref="G34:H34"/>
    <mergeCell ref="G31:H31"/>
    <mergeCell ref="E35:F35"/>
    <mergeCell ref="G36:H36"/>
    <mergeCell ref="G35:H35"/>
    <mergeCell ref="G33:H33"/>
    <mergeCell ref="E33:F33"/>
    <mergeCell ref="E31:F31"/>
    <mergeCell ref="E32:F32"/>
    <mergeCell ref="A40:D40"/>
    <mergeCell ref="E38:F38"/>
    <mergeCell ref="E36:F36"/>
    <mergeCell ref="E34:F34"/>
    <mergeCell ref="E37:F37"/>
    <mergeCell ref="E39:F39"/>
  </mergeCells>
  <phoneticPr fontId="0" type="noConversion"/>
  <pageMargins left="0.15748031496062992" right="0.15748031496062992" top="0.19685039370078741" bottom="0.19685039370078741" header="7.874015748031496E-2" footer="0.15748031496062992"/>
  <pageSetup paperSize="9" scale="95"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0">
    <pageSetUpPr fitToPage="1"/>
  </sheetPr>
  <dimension ref="A1:N45"/>
  <sheetViews>
    <sheetView workbookViewId="0">
      <selection activeCell="A15" sqref="A15:D15"/>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75"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1012"/>
      <c r="M9" s="51" t="str">
        <f>ЗАПОЛНИТЬ!A13</f>
        <v>за ЄДРПОУ</v>
      </c>
      <c r="N9" s="49" t="str">
        <f>ЗАПОЛНИТЬ!B13</f>
        <v>2080709</v>
      </c>
    </row>
    <row r="10" spans="1:14" s="36" customFormat="1" ht="11.25" customHeight="1" x14ac:dyDescent="0.2">
      <c r="A10" s="37" t="s">
        <v>4317</v>
      </c>
      <c r="B10" s="989" t="str">
        <f>ЗАПОЛНИТЬ!B5</f>
        <v>м.Дрогобич, вул.Л.Українки, 70</v>
      </c>
      <c r="C10" s="989"/>
      <c r="D10" s="989"/>
      <c r="E10" s="989"/>
      <c r="F10" s="989"/>
      <c r="G10" s="989"/>
      <c r="H10" s="989"/>
      <c r="I10" s="989"/>
      <c r="J10" s="989"/>
      <c r="K10" s="989"/>
      <c r="L10" s="989"/>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11" t="str">
        <f>ЗАПОЛНИТЬ!D15</f>
        <v>Комунальна організація (установа, заклад)</v>
      </c>
      <c r="C11" s="989"/>
      <c r="D11" s="989"/>
      <c r="E11" s="989"/>
      <c r="F11" s="989"/>
      <c r="G11" s="989"/>
      <c r="H11" s="989"/>
      <c r="I11" s="989"/>
      <c r="J11" s="989"/>
      <c r="K11" s="989"/>
      <c r="L11" s="989"/>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11.25" customHeight="1" x14ac:dyDescent="0.2">
      <c r="A13" s="988" t="s">
        <v>4321</v>
      </c>
      <c r="B13" s="988"/>
      <c r="C13" s="988"/>
      <c r="D13" s="988"/>
      <c r="E13" s="372"/>
      <c r="F13" s="1010" t="str">
        <f>IF(E13&gt;0,VLOOKUP(E13,ДовидникКПК!B:C,2,FALSE),"")</f>
        <v/>
      </c>
      <c r="G13" s="1010"/>
      <c r="H13" s="1010"/>
      <c r="I13" s="1010"/>
      <c r="J13" s="1010"/>
      <c r="K13" s="1010"/>
      <c r="L13" s="1010"/>
    </row>
    <row r="14" spans="1:14" s="36" customFormat="1" ht="11.25" customHeight="1" x14ac:dyDescent="0.2">
      <c r="A14" s="992" t="s">
        <v>1119</v>
      </c>
      <c r="B14" s="992"/>
      <c r="C14" s="992"/>
      <c r="D14" s="992"/>
      <c r="E14" s="208" t="str">
        <f>ЗАПОЛНИТЬ!H10</f>
        <v>03</v>
      </c>
      <c r="F14" s="1010" t="str">
        <f>ЗАПОЛНИТЬ!I10</f>
        <v>Державна адміністрація (…виконавчі органи місцевих рад)</v>
      </c>
      <c r="G14" s="1010"/>
      <c r="H14" s="1010"/>
      <c r="I14" s="1010"/>
      <c r="J14" s="1010"/>
      <c r="K14" s="1010"/>
      <c r="L14" s="1010"/>
    </row>
    <row r="15" spans="1:14" s="36" customFormat="1" ht="33.75" customHeight="1" x14ac:dyDescent="0.2">
      <c r="A15" s="992" t="s">
        <v>266</v>
      </c>
      <c r="B15" s="992"/>
      <c r="C15" s="992"/>
      <c r="D15" s="992"/>
      <c r="E15" s="62"/>
      <c r="F15" s="929" t="str">
        <f>IF(E15&gt;0,VLOOKUP(E15,ДовидникКФК!A:B,2,FALSE),"")</f>
        <v/>
      </c>
      <c r="G15" s="929"/>
      <c r="H15" s="929"/>
      <c r="I15" s="929"/>
      <c r="J15" s="929"/>
      <c r="K15" s="929"/>
      <c r="L15" s="929"/>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4385</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v>0</v>
      </c>
      <c r="E25" s="976">
        <v>0</v>
      </c>
      <c r="F25" s="976"/>
      <c r="G25" s="976">
        <v>0</v>
      </c>
      <c r="H25" s="976"/>
      <c r="I25" s="976">
        <v>0</v>
      </c>
      <c r="J25" s="976"/>
      <c r="K25" s="979">
        <v>0</v>
      </c>
      <c r="L25" s="980"/>
      <c r="M25" s="980"/>
      <c r="N25" s="981"/>
    </row>
    <row r="26" spans="1:14" s="36" customFormat="1" ht="12.75" thickTop="1" thickBot="1" x14ac:dyDescent="0.25">
      <c r="A26" s="458" t="s">
        <v>1709</v>
      </c>
      <c r="B26" s="459">
        <v>2240</v>
      </c>
      <c r="C26" s="459">
        <v>20</v>
      </c>
      <c r="D26" s="494">
        <v>0</v>
      </c>
      <c r="E26" s="976">
        <v>0</v>
      </c>
      <c r="F26" s="976"/>
      <c r="G26" s="976">
        <v>0</v>
      </c>
      <c r="H26" s="976"/>
      <c r="I26" s="1016">
        <v>0</v>
      </c>
      <c r="J26" s="1016"/>
      <c r="K26" s="979">
        <v>0</v>
      </c>
      <c r="L26" s="980"/>
      <c r="M26" s="980"/>
      <c r="N26" s="981"/>
    </row>
    <row r="27" spans="1:14" s="36" customFormat="1" ht="15" customHeight="1" thickTop="1" thickBot="1" x14ac:dyDescent="0.25">
      <c r="A27" s="474" t="s">
        <v>1760</v>
      </c>
      <c r="B27" s="459">
        <v>2280</v>
      </c>
      <c r="C27" s="459">
        <v>30</v>
      </c>
      <c r="D27" s="494">
        <v>0</v>
      </c>
      <c r="E27" s="976">
        <v>0</v>
      </c>
      <c r="F27" s="976"/>
      <c r="G27" s="976">
        <v>0</v>
      </c>
      <c r="H27" s="976"/>
      <c r="I27" s="976">
        <v>0</v>
      </c>
      <c r="J27" s="976"/>
      <c r="K27" s="979">
        <v>0</v>
      </c>
      <c r="L27" s="980"/>
      <c r="M27" s="980"/>
      <c r="N27" s="981"/>
    </row>
    <row r="28" spans="1:14" s="36" customFormat="1" ht="13.5" customHeight="1" thickTop="1" thickBot="1" x14ac:dyDescent="0.25">
      <c r="A28" s="475" t="s">
        <v>4383</v>
      </c>
      <c r="B28" s="465">
        <v>2281</v>
      </c>
      <c r="C28" s="465">
        <v>40</v>
      </c>
      <c r="D28" s="494"/>
      <c r="E28" s="1016"/>
      <c r="F28" s="1016"/>
      <c r="G28" s="1016"/>
      <c r="H28" s="1016"/>
      <c r="I28" s="1016"/>
      <c r="J28" s="1016"/>
      <c r="K28" s="1021"/>
      <c r="L28" s="1022"/>
      <c r="M28" s="1022"/>
      <c r="N28" s="1023"/>
    </row>
    <row r="29" spans="1:14" s="36" customFormat="1" ht="13.5" customHeight="1" thickTop="1" thickBot="1" x14ac:dyDescent="0.25">
      <c r="A29" s="476" t="s">
        <v>1714</v>
      </c>
      <c r="B29" s="465">
        <v>2282</v>
      </c>
      <c r="C29" s="465">
        <v>50</v>
      </c>
      <c r="D29" s="619">
        <v>0</v>
      </c>
      <c r="E29" s="1015">
        <v>0</v>
      </c>
      <c r="F29" s="1015"/>
      <c r="G29" s="1015">
        <v>0</v>
      </c>
      <c r="H29" s="1015"/>
      <c r="I29" s="1015">
        <v>0</v>
      </c>
      <c r="J29" s="1015"/>
      <c r="K29" s="1018">
        <v>0</v>
      </c>
      <c r="L29" s="1019"/>
      <c r="M29" s="1019"/>
      <c r="N29" s="1020"/>
    </row>
    <row r="30" spans="1:14" s="36" customFormat="1" ht="12.75" thickTop="1" thickBot="1" x14ac:dyDescent="0.25">
      <c r="A30" s="457" t="s">
        <v>1724</v>
      </c>
      <c r="B30" s="453">
        <v>2800</v>
      </c>
      <c r="C30" s="453">
        <v>60</v>
      </c>
      <c r="D30" s="494">
        <v>0</v>
      </c>
      <c r="E30" s="976">
        <v>0</v>
      </c>
      <c r="F30" s="976"/>
      <c r="G30" s="976">
        <v>0</v>
      </c>
      <c r="H30" s="976"/>
      <c r="I30" s="976">
        <v>0</v>
      </c>
      <c r="J30" s="976"/>
      <c r="K30" s="979">
        <v>0</v>
      </c>
      <c r="L30" s="980"/>
      <c r="M30" s="980"/>
      <c r="N30" s="981"/>
    </row>
    <row r="31" spans="1:14" s="36" customFormat="1" ht="12.75" thickTop="1" thickBot="1" x14ac:dyDescent="0.25">
      <c r="A31" s="458" t="s">
        <v>4347</v>
      </c>
      <c r="B31" s="459">
        <v>3150</v>
      </c>
      <c r="C31" s="459">
        <v>70</v>
      </c>
      <c r="D31" s="494">
        <v>0</v>
      </c>
      <c r="E31" s="976">
        <v>0</v>
      </c>
      <c r="F31" s="976"/>
      <c r="G31" s="976">
        <v>0</v>
      </c>
      <c r="H31" s="976"/>
      <c r="I31" s="976">
        <v>0</v>
      </c>
      <c r="J31" s="976"/>
      <c r="K31" s="979">
        <v>0</v>
      </c>
      <c r="L31" s="980"/>
      <c r="M31" s="980"/>
      <c r="N31" s="981"/>
    </row>
    <row r="32" spans="1:14" s="36" customFormat="1" ht="13.5" thickTop="1" thickBot="1" x14ac:dyDescent="0.25">
      <c r="A32" s="523" t="s">
        <v>4207</v>
      </c>
      <c r="B32" s="453">
        <v>4100</v>
      </c>
      <c r="C32" s="453">
        <v>80</v>
      </c>
      <c r="D32" s="494">
        <v>0</v>
      </c>
      <c r="E32" s="976">
        <v>0</v>
      </c>
      <c r="F32" s="976"/>
      <c r="G32" s="976">
        <v>0</v>
      </c>
      <c r="H32" s="976"/>
      <c r="I32" s="976">
        <v>0</v>
      </c>
      <c r="J32" s="976"/>
      <c r="K32" s="979">
        <v>0</v>
      </c>
      <c r="L32" s="980"/>
      <c r="M32" s="980"/>
      <c r="N32" s="981"/>
    </row>
    <row r="33" spans="1:14" s="36" customFormat="1" ht="12.75" thickTop="1" thickBot="1" x14ac:dyDescent="0.25">
      <c r="A33" s="458" t="s">
        <v>4353</v>
      </c>
      <c r="B33" s="459">
        <v>4110</v>
      </c>
      <c r="C33" s="459">
        <v>90</v>
      </c>
      <c r="D33" s="619">
        <v>0</v>
      </c>
      <c r="E33" s="1015">
        <v>0</v>
      </c>
      <c r="F33" s="1015"/>
      <c r="G33" s="1015">
        <v>0</v>
      </c>
      <c r="H33" s="1015"/>
      <c r="I33" s="1015">
        <v>0</v>
      </c>
      <c r="J33" s="1015"/>
      <c r="K33" s="1018">
        <v>0</v>
      </c>
      <c r="L33" s="1019"/>
      <c r="M33" s="1019"/>
      <c r="N33" s="1020"/>
    </row>
    <row r="34" spans="1:14" s="36" customFormat="1" ht="12.75" thickTop="1" thickBot="1" x14ac:dyDescent="0.25">
      <c r="A34" s="476" t="s">
        <v>4354</v>
      </c>
      <c r="B34" s="465">
        <v>4111</v>
      </c>
      <c r="C34" s="465">
        <v>100</v>
      </c>
      <c r="D34" s="494">
        <v>0</v>
      </c>
      <c r="E34" s="976">
        <v>0</v>
      </c>
      <c r="F34" s="976"/>
      <c r="G34" s="976">
        <v>0</v>
      </c>
      <c r="H34" s="976"/>
      <c r="I34" s="976">
        <v>0</v>
      </c>
      <c r="J34" s="976"/>
      <c r="K34" s="979">
        <v>0</v>
      </c>
      <c r="L34" s="980"/>
      <c r="M34" s="980"/>
      <c r="N34" s="981"/>
    </row>
    <row r="35" spans="1:14" s="36" customFormat="1" ht="12.75" thickTop="1" thickBot="1" x14ac:dyDescent="0.25">
      <c r="A35" s="476" t="s">
        <v>4355</v>
      </c>
      <c r="B35" s="465">
        <v>4112</v>
      </c>
      <c r="C35" s="465">
        <v>110</v>
      </c>
      <c r="D35" s="494">
        <v>0</v>
      </c>
      <c r="E35" s="976">
        <v>0</v>
      </c>
      <c r="F35" s="976"/>
      <c r="G35" s="976">
        <v>0</v>
      </c>
      <c r="H35" s="976"/>
      <c r="I35" s="976">
        <v>0</v>
      </c>
      <c r="J35" s="976"/>
      <c r="K35" s="979">
        <v>0</v>
      </c>
      <c r="L35" s="980"/>
      <c r="M35" s="980"/>
      <c r="N35" s="981"/>
    </row>
    <row r="36" spans="1:14" s="36" customFormat="1" ht="14.25" thickTop="1" thickBot="1" x14ac:dyDescent="0.25">
      <c r="A36" s="493" t="s">
        <v>4208</v>
      </c>
      <c r="B36" s="465">
        <v>4113</v>
      </c>
      <c r="C36" s="465">
        <v>120</v>
      </c>
      <c r="D36" s="494">
        <v>0</v>
      </c>
      <c r="E36" s="976">
        <v>0</v>
      </c>
      <c r="F36" s="976"/>
      <c r="G36" s="976">
        <v>0</v>
      </c>
      <c r="H36" s="976"/>
      <c r="I36" s="976">
        <v>0</v>
      </c>
      <c r="J36" s="976"/>
      <c r="K36" s="979">
        <v>0</v>
      </c>
      <c r="L36" s="980"/>
      <c r="M36" s="980"/>
      <c r="N36" s="981"/>
    </row>
    <row r="37" spans="1:14" s="36" customFormat="1" ht="13.5" thickTop="1" thickBot="1" x14ac:dyDescent="0.25">
      <c r="A37" s="523" t="s">
        <v>4248</v>
      </c>
      <c r="B37" s="453">
        <v>4200</v>
      </c>
      <c r="C37" s="453">
        <v>130</v>
      </c>
      <c r="D37" s="494">
        <v>0</v>
      </c>
      <c r="E37" s="976">
        <v>0</v>
      </c>
      <c r="F37" s="976"/>
      <c r="G37" s="976">
        <v>0</v>
      </c>
      <c r="H37" s="976"/>
      <c r="I37" s="976">
        <v>0</v>
      </c>
      <c r="J37" s="976"/>
      <c r="K37" s="979">
        <v>0</v>
      </c>
      <c r="L37" s="980"/>
      <c r="M37" s="980"/>
      <c r="N37" s="981"/>
    </row>
    <row r="38" spans="1:14" s="36" customFormat="1" ht="12.75" thickTop="1" thickBot="1" x14ac:dyDescent="0.25">
      <c r="A38" s="476" t="s">
        <v>4356</v>
      </c>
      <c r="B38" s="465">
        <v>4210</v>
      </c>
      <c r="C38" s="465">
        <v>140</v>
      </c>
      <c r="D38" s="494">
        <v>0</v>
      </c>
      <c r="E38" s="976">
        <v>0</v>
      </c>
      <c r="F38" s="976"/>
      <c r="G38" s="976">
        <v>0</v>
      </c>
      <c r="H38" s="976"/>
      <c r="I38" s="976">
        <v>0</v>
      </c>
      <c r="J38" s="976"/>
      <c r="K38" s="979">
        <v>0</v>
      </c>
      <c r="L38" s="980"/>
      <c r="M38" s="980"/>
      <c r="N38" s="981"/>
    </row>
    <row r="39" spans="1:14" s="36" customFormat="1" ht="12" hidden="1" thickTop="1" x14ac:dyDescent="0.2">
      <c r="A39" s="81" t="s">
        <v>4356</v>
      </c>
      <c r="B39" s="130">
        <v>4210</v>
      </c>
      <c r="C39" s="130">
        <v>140</v>
      </c>
      <c r="D39" s="106" t="s">
        <v>4334</v>
      </c>
      <c r="E39" s="1013" t="s">
        <v>4334</v>
      </c>
      <c r="F39" s="1014"/>
      <c r="G39" s="1013" t="s">
        <v>4334</v>
      </c>
      <c r="H39" s="1014"/>
      <c r="I39" s="1013" t="s">
        <v>4334</v>
      </c>
      <c r="J39" s="1014"/>
      <c r="K39" s="1013" t="s">
        <v>4334</v>
      </c>
      <c r="L39" s="1014"/>
      <c r="M39" s="1017" t="s">
        <v>4333</v>
      </c>
      <c r="N39" s="1017"/>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90" t="s">
        <v>3574</v>
      </c>
      <c r="K42" s="890"/>
      <c r="L42" s="890"/>
      <c r="M42" s="890"/>
      <c r="N42" s="890"/>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90" t="s">
        <v>3574</v>
      </c>
      <c r="K44" s="890"/>
      <c r="L44" s="890"/>
      <c r="M44" s="890"/>
      <c r="N44" s="890"/>
    </row>
    <row r="45" spans="1:14" x14ac:dyDescent="0.25">
      <c r="A45" s="732" t="s">
        <v>267</v>
      </c>
    </row>
  </sheetData>
  <sheetProtection formatColumns="0"/>
  <mergeCells count="100">
    <mergeCell ref="K33:N33"/>
    <mergeCell ref="K34:N34"/>
    <mergeCell ref="K35:N35"/>
    <mergeCell ref="K25:N25"/>
    <mergeCell ref="K26:N26"/>
    <mergeCell ref="K27:N27"/>
    <mergeCell ref="K28:N28"/>
    <mergeCell ref="K32:N32"/>
    <mergeCell ref="K30:N30"/>
    <mergeCell ref="K31:N31"/>
    <mergeCell ref="I30:J30"/>
    <mergeCell ref="I24:J24"/>
    <mergeCell ref="K24:N24"/>
    <mergeCell ref="I27:J27"/>
    <mergeCell ref="I26:J26"/>
    <mergeCell ref="K29:N29"/>
    <mergeCell ref="I35:J35"/>
    <mergeCell ref="I31:J31"/>
    <mergeCell ref="E25:F25"/>
    <mergeCell ref="E30:F30"/>
    <mergeCell ref="I29:J29"/>
    <mergeCell ref="G27:H27"/>
    <mergeCell ref="G30:H30"/>
    <mergeCell ref="I28:J28"/>
    <mergeCell ref="I32:J32"/>
    <mergeCell ref="B9:L9"/>
    <mergeCell ref="B10:L10"/>
    <mergeCell ref="A12:D12"/>
    <mergeCell ref="A5:H5"/>
    <mergeCell ref="A14:D14"/>
    <mergeCell ref="F14:L14"/>
    <mergeCell ref="F12:L12"/>
    <mergeCell ref="A6:N6"/>
    <mergeCell ref="A13:D13"/>
    <mergeCell ref="A15:D15"/>
    <mergeCell ref="F15:L15"/>
    <mergeCell ref="B11:L11"/>
    <mergeCell ref="A18:L18"/>
    <mergeCell ref="E24:F24"/>
    <mergeCell ref="A19:A23"/>
    <mergeCell ref="D20:D23"/>
    <mergeCell ref="B19:B23"/>
    <mergeCell ref="C19:C23"/>
    <mergeCell ref="D19:F19"/>
    <mergeCell ref="G20:H23"/>
    <mergeCell ref="I39:J39"/>
    <mergeCell ref="J43:N43"/>
    <mergeCell ref="M39:N39"/>
    <mergeCell ref="I37:J37"/>
    <mergeCell ref="H1:N3"/>
    <mergeCell ref="I33:J33"/>
    <mergeCell ref="I34:J34"/>
    <mergeCell ref="G24:H24"/>
    <mergeCell ref="I25:J25"/>
    <mergeCell ref="G25:H25"/>
    <mergeCell ref="G28:H28"/>
    <mergeCell ref="G29:H29"/>
    <mergeCell ref="G26:H26"/>
    <mergeCell ref="G32:H32"/>
    <mergeCell ref="F13:L13"/>
    <mergeCell ref="A4:N4"/>
    <mergeCell ref="G44:H44"/>
    <mergeCell ref="G41:H41"/>
    <mergeCell ref="G42:H42"/>
    <mergeCell ref="J44:N44"/>
    <mergeCell ref="K36:N36"/>
    <mergeCell ref="K37:N37"/>
    <mergeCell ref="K38:N38"/>
    <mergeCell ref="J41:N41"/>
    <mergeCell ref="I36:J36"/>
    <mergeCell ref="J42:N42"/>
    <mergeCell ref="G37:H37"/>
    <mergeCell ref="G43:H43"/>
    <mergeCell ref="G38:H38"/>
    <mergeCell ref="G39:H39"/>
    <mergeCell ref="K39:L39"/>
    <mergeCell ref="I38:J38"/>
    <mergeCell ref="E26:F26"/>
    <mergeCell ref="E29:F29"/>
    <mergeCell ref="E28:F28"/>
    <mergeCell ref="E27:F27"/>
    <mergeCell ref="K19:N23"/>
    <mergeCell ref="G19:J19"/>
    <mergeCell ref="E20:F23"/>
    <mergeCell ref="I20:J23"/>
    <mergeCell ref="G34:H34"/>
    <mergeCell ref="G31:H31"/>
    <mergeCell ref="E35:F35"/>
    <mergeCell ref="G36:H36"/>
    <mergeCell ref="G35:H35"/>
    <mergeCell ref="G33:H33"/>
    <mergeCell ref="E33:F33"/>
    <mergeCell ref="E31:F31"/>
    <mergeCell ref="E32:F32"/>
    <mergeCell ref="A40:D40"/>
    <mergeCell ref="E38:F38"/>
    <mergeCell ref="E36:F36"/>
    <mergeCell ref="E34:F34"/>
    <mergeCell ref="E37:F37"/>
    <mergeCell ref="E39:F39"/>
  </mergeCells>
  <phoneticPr fontId="0" type="noConversion"/>
  <pageMargins left="0.15748031496062992" right="0.15748031496062992" top="0.19685039370078741" bottom="0.19685039370078741" header="7.874015748031496E-2" footer="0.15748031496062992"/>
  <pageSetup paperSize="9" scale="95"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1">
    <pageSetUpPr fitToPage="1"/>
  </sheetPr>
  <dimension ref="A1:N45"/>
  <sheetViews>
    <sheetView topLeftCell="A10" workbookViewId="0">
      <selection activeCell="A15" sqref="A15:D15"/>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235"/>
      <c r="M9" s="51" t="str">
        <f>ЗАПОЛНИТЬ!A13</f>
        <v>за ЄДРПОУ</v>
      </c>
      <c r="N9" s="49" t="str">
        <f>ЗАПОЛНИТЬ!B13</f>
        <v>2080709</v>
      </c>
    </row>
    <row r="10" spans="1:14" s="36" customFormat="1" ht="11.25" customHeight="1" x14ac:dyDescent="0.2">
      <c r="A10" s="37" t="s">
        <v>4317</v>
      </c>
      <c r="B10" s="1026" t="str">
        <f>ЗАПОЛНИТЬ!B5</f>
        <v>м.Дрогобич, вул.Л.Українки, 70</v>
      </c>
      <c r="C10" s="1026"/>
      <c r="D10" s="1026"/>
      <c r="E10" s="1026"/>
      <c r="F10" s="1026"/>
      <c r="G10" s="1026"/>
      <c r="H10" s="1026"/>
      <c r="I10" s="1026"/>
      <c r="J10" s="1026"/>
      <c r="K10" s="1026"/>
      <c r="L10" s="236"/>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27" t="str">
        <f>ЗАПОЛНИТЬ!D15</f>
        <v>Комунальна організація (установа, заклад)</v>
      </c>
      <c r="C11" s="1028"/>
      <c r="D11" s="1028"/>
      <c r="E11" s="1028"/>
      <c r="F11" s="1028"/>
      <c r="G11" s="1028"/>
      <c r="H11" s="1028"/>
      <c r="I11" s="1028"/>
      <c r="J11" s="1028"/>
      <c r="K11" s="1028"/>
      <c r="L11" s="1028"/>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22.5" customHeight="1" x14ac:dyDescent="0.25">
      <c r="A13" s="1029" t="s">
        <v>4321</v>
      </c>
      <c r="B13" s="1029"/>
      <c r="C13" s="1029"/>
      <c r="D13" s="1029"/>
      <c r="E13" s="371"/>
      <c r="F13" s="918"/>
      <c r="G13" s="918"/>
      <c r="H13" s="918"/>
      <c r="I13" s="918"/>
      <c r="J13" s="918"/>
      <c r="K13" s="918"/>
      <c r="L13" s="918"/>
      <c r="M13" s="969"/>
      <c r="N13" s="969"/>
    </row>
    <row r="14" spans="1:14" s="36" customFormat="1" ht="22.5" customHeight="1" x14ac:dyDescent="0.2">
      <c r="A14" s="1025" t="s">
        <v>1119</v>
      </c>
      <c r="B14" s="1025"/>
      <c r="C14" s="1025"/>
      <c r="D14" s="1025"/>
      <c r="E14" s="208" t="str">
        <f>ЗАПОЛНИТЬ!H10</f>
        <v>03</v>
      </c>
      <c r="F14" s="929" t="str">
        <f>ЗАПОЛНИТЬ!I10</f>
        <v>Державна адміністрація (…виконавчі органи місцевих рад)</v>
      </c>
      <c r="G14" s="929"/>
      <c r="H14" s="929"/>
      <c r="I14" s="929"/>
      <c r="J14" s="929"/>
      <c r="K14" s="929"/>
      <c r="L14" s="929"/>
      <c r="M14" s="1024"/>
      <c r="N14" s="1024"/>
    </row>
    <row r="15" spans="1:14" s="36" customFormat="1" ht="33.75" customHeight="1" x14ac:dyDescent="0.25">
      <c r="A15" s="1025" t="s">
        <v>266</v>
      </c>
      <c r="B15" s="1025"/>
      <c r="C15" s="1025"/>
      <c r="D15" s="1025"/>
      <c r="E15" s="67"/>
      <c r="F15" s="906"/>
      <c r="G15" s="906"/>
      <c r="H15" s="906"/>
      <c r="I15" s="906"/>
      <c r="J15" s="906"/>
      <c r="K15" s="906"/>
      <c r="L15" s="906"/>
      <c r="M15" s="965"/>
      <c r="N15" s="965"/>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4386</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f>'Ф.7.1(СФ).1'!D25+'Ф.7.1(СФ).2'!D25</f>
        <v>0</v>
      </c>
      <c r="E25" s="976">
        <f>'Ф.7.1(СФ).1'!E25:F25+'Ф.7.1(СФ).2'!E25:F25</f>
        <v>0</v>
      </c>
      <c r="F25" s="976"/>
      <c r="G25" s="976">
        <f>'Ф.7.1(СФ).1'!G25:H25+'Ф.7.1(СФ).2'!G25:H25</f>
        <v>0</v>
      </c>
      <c r="H25" s="976"/>
      <c r="I25" s="976">
        <f>'Ф.7.1(СФ).1'!I25:J25+'Ф.7.1(СФ).2'!I25:J25</f>
        <v>0</v>
      </c>
      <c r="J25" s="976"/>
      <c r="K25" s="979">
        <f>'Ф.7.1(СФ).1'!K25:N25+'Ф.7.1(СФ).2'!K25:N25</f>
        <v>0</v>
      </c>
      <c r="L25" s="980"/>
      <c r="M25" s="980"/>
      <c r="N25" s="981"/>
    </row>
    <row r="26" spans="1:14" s="36" customFormat="1" ht="12.75" thickTop="1" thickBot="1" x14ac:dyDescent="0.25">
      <c r="A26" s="458" t="s">
        <v>1709</v>
      </c>
      <c r="B26" s="459">
        <v>2240</v>
      </c>
      <c r="C26" s="459">
        <v>20</v>
      </c>
      <c r="D26" s="494">
        <f>'Ф.7.1(СФ).1'!D26+'Ф.7.1(СФ).2'!D26</f>
        <v>0</v>
      </c>
      <c r="E26" s="976">
        <f>'Ф.7.1(СФ).1'!E26:F26+'Ф.7.1(СФ).2'!E26:F26</f>
        <v>0</v>
      </c>
      <c r="F26" s="976"/>
      <c r="G26" s="976">
        <f>'Ф.7.1(СФ).1'!G26:H26+'Ф.7.1(СФ).2'!G26:H26</f>
        <v>0</v>
      </c>
      <c r="H26" s="976"/>
      <c r="I26" s="976">
        <f>'Ф.7.1(СФ).1'!I26:J26+'Ф.7.1(СФ).2'!I26:J26</f>
        <v>0</v>
      </c>
      <c r="J26" s="976"/>
      <c r="K26" s="979">
        <f>'Ф.7.1(СФ).1'!K26:N26+'Ф.7.1(СФ).2'!K26:N26</f>
        <v>0</v>
      </c>
      <c r="L26" s="980"/>
      <c r="M26" s="980"/>
      <c r="N26" s="981"/>
    </row>
    <row r="27" spans="1:14" s="36" customFormat="1" ht="15" customHeight="1" thickTop="1" thickBot="1" x14ac:dyDescent="0.25">
      <c r="A27" s="474" t="s">
        <v>1760</v>
      </c>
      <c r="B27" s="459">
        <v>2280</v>
      </c>
      <c r="C27" s="459">
        <v>30</v>
      </c>
      <c r="D27" s="494">
        <f>'Ф.7.1(СФ).1'!D27+'Ф.7.1(СФ).2'!D27</f>
        <v>0</v>
      </c>
      <c r="E27" s="976">
        <f>'Ф.7.1(СФ).1'!E27:F27+'Ф.7.1(СФ).2'!E27:F27</f>
        <v>0</v>
      </c>
      <c r="F27" s="976"/>
      <c r="G27" s="976">
        <f>'Ф.7.1(СФ).1'!G27:H27+'Ф.7.1(СФ).2'!G27:H27</f>
        <v>0</v>
      </c>
      <c r="H27" s="976"/>
      <c r="I27" s="976">
        <f>'Ф.7.1(СФ).1'!I27:J27+'Ф.7.1(СФ).2'!I27:J27</f>
        <v>0</v>
      </c>
      <c r="J27" s="976"/>
      <c r="K27" s="979">
        <f>'Ф.7.1(СФ).1'!K27:N27+'Ф.7.1(СФ).2'!K27:N27</f>
        <v>0</v>
      </c>
      <c r="L27" s="980"/>
      <c r="M27" s="980"/>
      <c r="N27" s="981"/>
    </row>
    <row r="28" spans="1:14" s="36" customFormat="1" ht="13.5" customHeight="1" thickTop="1" thickBot="1" x14ac:dyDescent="0.25">
      <c r="A28" s="475" t="s">
        <v>4383</v>
      </c>
      <c r="B28" s="465">
        <v>2281</v>
      </c>
      <c r="C28" s="465">
        <v>40</v>
      </c>
      <c r="D28" s="494">
        <f>'Ф.7.1(СФ).1'!D28+'Ф.7.1(СФ).2'!D28</f>
        <v>0</v>
      </c>
      <c r="E28" s="976">
        <f>'Ф.7.1(СФ).1'!E28:F28+'Ф.7.1(СФ).2'!E28:F28</f>
        <v>0</v>
      </c>
      <c r="F28" s="976"/>
      <c r="G28" s="976">
        <f>'Ф.7.1(СФ).1'!G28:H28+'Ф.7.1(СФ).2'!G28:H28</f>
        <v>0</v>
      </c>
      <c r="H28" s="976"/>
      <c r="I28" s="976">
        <f>'Ф.7.1(СФ).1'!I28:J28+'Ф.7.1(СФ).2'!I28:J28</f>
        <v>0</v>
      </c>
      <c r="J28" s="976"/>
      <c r="K28" s="979">
        <f>'Ф.7.1(СФ).1'!K28:N28+'Ф.7.1(СФ).2'!K28:N28</f>
        <v>0</v>
      </c>
      <c r="L28" s="980"/>
      <c r="M28" s="980"/>
      <c r="N28" s="981"/>
    </row>
    <row r="29" spans="1:14" s="36" customFormat="1" ht="13.5" customHeight="1" thickTop="1" thickBot="1" x14ac:dyDescent="0.25">
      <c r="A29" s="476" t="s">
        <v>1714</v>
      </c>
      <c r="B29" s="465">
        <v>2282</v>
      </c>
      <c r="C29" s="465">
        <v>50</v>
      </c>
      <c r="D29" s="494">
        <f>'Ф.7.1(СФ).1'!D29+'Ф.7.1(СФ).2'!D29</f>
        <v>0</v>
      </c>
      <c r="E29" s="976">
        <f>'Ф.7.1(СФ).1'!E29:F29+'Ф.7.1(СФ).2'!E29:F29</f>
        <v>0</v>
      </c>
      <c r="F29" s="976"/>
      <c r="G29" s="976">
        <f>'Ф.7.1(СФ).1'!G29:H29+'Ф.7.1(СФ).2'!G29:H29</f>
        <v>0</v>
      </c>
      <c r="H29" s="976"/>
      <c r="I29" s="976">
        <f>'Ф.7.1(СФ).1'!I29:J29+'Ф.7.1(СФ).2'!I29:J29</f>
        <v>0</v>
      </c>
      <c r="J29" s="976"/>
      <c r="K29" s="979">
        <f>'Ф.7.1(СФ).1'!K29:N29+'Ф.7.1(СФ).2'!K29:N29</f>
        <v>0</v>
      </c>
      <c r="L29" s="980"/>
      <c r="M29" s="980"/>
      <c r="N29" s="981"/>
    </row>
    <row r="30" spans="1:14" s="36" customFormat="1" ht="12.75" thickTop="1" thickBot="1" x14ac:dyDescent="0.25">
      <c r="A30" s="457" t="s">
        <v>1724</v>
      </c>
      <c r="B30" s="453">
        <v>2800</v>
      </c>
      <c r="C30" s="453">
        <v>60</v>
      </c>
      <c r="D30" s="494">
        <f>'Ф.7.1(СФ).1'!D30+'Ф.7.1(СФ).2'!D30</f>
        <v>0</v>
      </c>
      <c r="E30" s="976">
        <f>'Ф.7.1(СФ).1'!E30:F30+'Ф.7.1(СФ).2'!E30:F30</f>
        <v>0</v>
      </c>
      <c r="F30" s="976"/>
      <c r="G30" s="976">
        <f>'Ф.7.1(СФ).1'!G30:H30+'Ф.7.1(СФ).2'!G30:H30</f>
        <v>0</v>
      </c>
      <c r="H30" s="976"/>
      <c r="I30" s="976">
        <f>'Ф.7.1(СФ).1'!I30:J30+'Ф.7.1(СФ).2'!I30:J30</f>
        <v>0</v>
      </c>
      <c r="J30" s="976"/>
      <c r="K30" s="979">
        <f>'Ф.7.1(СФ).1'!K30:N30+'Ф.7.1(СФ).2'!K30:N30</f>
        <v>0</v>
      </c>
      <c r="L30" s="980"/>
      <c r="M30" s="980"/>
      <c r="N30" s="981"/>
    </row>
    <row r="31" spans="1:14" s="36" customFormat="1" ht="12.75" thickTop="1" thickBot="1" x14ac:dyDescent="0.25">
      <c r="A31" s="458" t="s">
        <v>4347</v>
      </c>
      <c r="B31" s="459">
        <v>3150</v>
      </c>
      <c r="C31" s="459">
        <v>70</v>
      </c>
      <c r="D31" s="494">
        <f>'Ф.7.1(СФ).1'!D31+'Ф.7.1(СФ).2'!D31</f>
        <v>0</v>
      </c>
      <c r="E31" s="976">
        <f>'Ф.7.1(СФ).1'!E31:F31+'Ф.7.1(СФ).2'!E31:F31</f>
        <v>0</v>
      </c>
      <c r="F31" s="976"/>
      <c r="G31" s="976">
        <f>'Ф.7.1(СФ).1'!G31:H31+'Ф.7.1(СФ).2'!G31:H31</f>
        <v>0</v>
      </c>
      <c r="H31" s="976"/>
      <c r="I31" s="976">
        <f>'Ф.7.1(СФ).1'!I31:J31+'Ф.7.1(СФ).2'!I31:J31</f>
        <v>0</v>
      </c>
      <c r="J31" s="976"/>
      <c r="K31" s="979">
        <f>'Ф.7.1(СФ).1'!K31:N31+'Ф.7.1(СФ).2'!K31:N31</f>
        <v>0</v>
      </c>
      <c r="L31" s="980"/>
      <c r="M31" s="980"/>
      <c r="N31" s="981"/>
    </row>
    <row r="32" spans="1:14" s="36" customFormat="1" ht="13.5" thickTop="1" thickBot="1" x14ac:dyDescent="0.25">
      <c r="A32" s="523" t="s">
        <v>4207</v>
      </c>
      <c r="B32" s="453">
        <v>4100</v>
      </c>
      <c r="C32" s="453">
        <v>80</v>
      </c>
      <c r="D32" s="494">
        <f>'Ф.7.1(СФ).1'!D32+'Ф.7.1(СФ).2'!D32</f>
        <v>0</v>
      </c>
      <c r="E32" s="976">
        <f>'Ф.7.1(СФ).1'!E32:F32+'Ф.7.1(СФ).2'!E32:F32</f>
        <v>0</v>
      </c>
      <c r="F32" s="976"/>
      <c r="G32" s="976">
        <f>'Ф.7.1(СФ).1'!G32:H32+'Ф.7.1(СФ).2'!G32:H32</f>
        <v>0</v>
      </c>
      <c r="H32" s="976"/>
      <c r="I32" s="976">
        <f>'Ф.7.1(СФ).1'!I32:J32+'Ф.7.1(СФ).2'!I32:J32</f>
        <v>0</v>
      </c>
      <c r="J32" s="976"/>
      <c r="K32" s="979">
        <f>'Ф.7.1(СФ).1'!K32:N32+'Ф.7.1(СФ).2'!K32:N32</f>
        <v>0</v>
      </c>
      <c r="L32" s="980"/>
      <c r="M32" s="980"/>
      <c r="N32" s="981"/>
    </row>
    <row r="33" spans="1:14" s="36" customFormat="1" ht="12.75" thickTop="1" thickBot="1" x14ac:dyDescent="0.25">
      <c r="A33" s="458" t="s">
        <v>4353</v>
      </c>
      <c r="B33" s="459">
        <v>4110</v>
      </c>
      <c r="C33" s="459">
        <v>90</v>
      </c>
      <c r="D33" s="494">
        <f>'Ф.7.1(СФ).1'!D33+'Ф.7.1(СФ).2'!D33</f>
        <v>0</v>
      </c>
      <c r="E33" s="976">
        <f>'Ф.7.1(СФ).1'!E33:F33+'Ф.7.1(СФ).2'!E33:F33</f>
        <v>0</v>
      </c>
      <c r="F33" s="976"/>
      <c r="G33" s="976">
        <f>'Ф.7.1(СФ).1'!G33:H33+'Ф.7.1(СФ).2'!G33:H33</f>
        <v>0</v>
      </c>
      <c r="H33" s="976"/>
      <c r="I33" s="976">
        <f>'Ф.7.1(СФ).1'!I33:J33+'Ф.7.1(СФ).2'!I33:J33</f>
        <v>0</v>
      </c>
      <c r="J33" s="976"/>
      <c r="K33" s="979">
        <f>'Ф.7.1(СФ).1'!K33:N33+'Ф.7.1(СФ).2'!K33:N33</f>
        <v>0</v>
      </c>
      <c r="L33" s="980"/>
      <c r="M33" s="980"/>
      <c r="N33" s="981"/>
    </row>
    <row r="34" spans="1:14" s="36" customFormat="1" ht="12.75" thickTop="1" thickBot="1" x14ac:dyDescent="0.25">
      <c r="A34" s="476" t="s">
        <v>4354</v>
      </c>
      <c r="B34" s="465">
        <v>4111</v>
      </c>
      <c r="C34" s="465">
        <v>100</v>
      </c>
      <c r="D34" s="494">
        <f>'Ф.7.1(СФ).1'!D34+'Ф.7.1(СФ).2'!D34</f>
        <v>0</v>
      </c>
      <c r="E34" s="976">
        <f>'Ф.7.1(СФ).1'!E34:F34+'Ф.7.1(СФ).2'!E34:F34</f>
        <v>0</v>
      </c>
      <c r="F34" s="976"/>
      <c r="G34" s="976">
        <f>'Ф.7.1(СФ).1'!G34:H34+'Ф.7.1(СФ).2'!G34:H34</f>
        <v>0</v>
      </c>
      <c r="H34" s="976"/>
      <c r="I34" s="976">
        <f>'Ф.7.1(СФ).1'!I34:J34+'Ф.7.1(СФ).2'!I34:J34</f>
        <v>0</v>
      </c>
      <c r="J34" s="976"/>
      <c r="K34" s="979">
        <f>'Ф.7.1(СФ).1'!K34:N34+'Ф.7.1(СФ).2'!K34:N34</f>
        <v>0</v>
      </c>
      <c r="L34" s="980"/>
      <c r="M34" s="980"/>
      <c r="N34" s="981"/>
    </row>
    <row r="35" spans="1:14" s="36" customFormat="1" ht="12.75" thickTop="1" thickBot="1" x14ac:dyDescent="0.25">
      <c r="A35" s="476" t="s">
        <v>4355</v>
      </c>
      <c r="B35" s="465">
        <v>4112</v>
      </c>
      <c r="C35" s="465">
        <v>110</v>
      </c>
      <c r="D35" s="494">
        <f>'Ф.7.1(СФ).1'!D35+'Ф.7.1(СФ).2'!D35</f>
        <v>0</v>
      </c>
      <c r="E35" s="976">
        <f>'Ф.7.1(СФ).1'!E35:F35+'Ф.7.1(СФ).2'!E35:F35</f>
        <v>0</v>
      </c>
      <c r="F35" s="976"/>
      <c r="G35" s="976">
        <f>'Ф.7.1(СФ).1'!G35:H35+'Ф.7.1(СФ).2'!G35:H35</f>
        <v>0</v>
      </c>
      <c r="H35" s="976"/>
      <c r="I35" s="976">
        <f>'Ф.7.1(СФ).1'!I35:J35+'Ф.7.1(СФ).2'!I35:J35</f>
        <v>0</v>
      </c>
      <c r="J35" s="976"/>
      <c r="K35" s="979">
        <f>'Ф.7.1(СФ).1'!K35:N35+'Ф.7.1(СФ).2'!K35:N35</f>
        <v>0</v>
      </c>
      <c r="L35" s="980"/>
      <c r="M35" s="980"/>
      <c r="N35" s="981"/>
    </row>
    <row r="36" spans="1:14" s="36" customFormat="1" ht="14.25" thickTop="1" thickBot="1" x14ac:dyDescent="0.25">
      <c r="A36" s="493" t="s">
        <v>4208</v>
      </c>
      <c r="B36" s="465">
        <v>4113</v>
      </c>
      <c r="C36" s="465">
        <v>120</v>
      </c>
      <c r="D36" s="494">
        <f>'Ф.7.1(СФ).1'!D36+'Ф.7.1(СФ).2'!D36</f>
        <v>0</v>
      </c>
      <c r="E36" s="976">
        <f>'Ф.7.1(СФ).1'!E36:F36+'Ф.7.1(СФ).2'!E36:F36</f>
        <v>0</v>
      </c>
      <c r="F36" s="976"/>
      <c r="G36" s="976">
        <f>'Ф.7.1(СФ).1'!G36:H36+'Ф.7.1(СФ).2'!G36:H36</f>
        <v>0</v>
      </c>
      <c r="H36" s="976"/>
      <c r="I36" s="976">
        <f>'Ф.7.1(СФ).1'!I36:J36+'Ф.7.1(СФ).2'!I36:J36</f>
        <v>0</v>
      </c>
      <c r="J36" s="976"/>
      <c r="K36" s="979">
        <f>'Ф.7.1(СФ).1'!K36:N36+'Ф.7.1(СФ).2'!K36:N36</f>
        <v>0</v>
      </c>
      <c r="L36" s="980"/>
      <c r="M36" s="980"/>
      <c r="N36" s="981"/>
    </row>
    <row r="37" spans="1:14" s="36" customFormat="1" ht="13.5" thickTop="1" thickBot="1" x14ac:dyDescent="0.25">
      <c r="A37" s="523" t="s">
        <v>4248</v>
      </c>
      <c r="B37" s="453">
        <v>4200</v>
      </c>
      <c r="C37" s="453">
        <v>130</v>
      </c>
      <c r="D37" s="494">
        <f>'Ф.7.1(СФ).1'!D37+'Ф.7.1(СФ).2'!D37</f>
        <v>0</v>
      </c>
      <c r="E37" s="976">
        <f>'Ф.7.1(СФ).1'!E37:F37+'Ф.7.1(СФ).2'!E37:F37</f>
        <v>0</v>
      </c>
      <c r="F37" s="976"/>
      <c r="G37" s="976">
        <f>'Ф.7.1(СФ).1'!G37:H37+'Ф.7.1(СФ).2'!G37:H37</f>
        <v>0</v>
      </c>
      <c r="H37" s="976"/>
      <c r="I37" s="976">
        <f>'Ф.7.1(СФ).1'!I37:J37+'Ф.7.1(СФ).2'!I37:J37</f>
        <v>0</v>
      </c>
      <c r="J37" s="976"/>
      <c r="K37" s="979">
        <f>'Ф.7.1(СФ).1'!K37:N37+'Ф.7.1(СФ).2'!K37:N37</f>
        <v>0</v>
      </c>
      <c r="L37" s="980"/>
      <c r="M37" s="980"/>
      <c r="N37" s="981"/>
    </row>
    <row r="38" spans="1:14" s="36" customFormat="1" ht="12.75" thickTop="1" thickBot="1" x14ac:dyDescent="0.25">
      <c r="A38" s="476" t="s">
        <v>4356</v>
      </c>
      <c r="B38" s="465">
        <v>4210</v>
      </c>
      <c r="C38" s="465">
        <v>140</v>
      </c>
      <c r="D38" s="494">
        <f>'Ф.7.1(СФ).1'!D38+'Ф.7.1(СФ).2'!D38</f>
        <v>0</v>
      </c>
      <c r="E38" s="976">
        <f>'Ф.7.1(СФ).1'!E38:F38+'Ф.7.1(СФ).2'!E38:F38</f>
        <v>0</v>
      </c>
      <c r="F38" s="976"/>
      <c r="G38" s="976">
        <f>'Ф.7.1(СФ).1'!G38:H38+'Ф.7.1(СФ).2'!G38:H38</f>
        <v>0</v>
      </c>
      <c r="H38" s="976"/>
      <c r="I38" s="976">
        <f>'Ф.7.1(СФ).1'!I38:J38+'Ф.7.1(СФ).2'!I38:J38</f>
        <v>0</v>
      </c>
      <c r="J38" s="976"/>
      <c r="K38" s="979">
        <f>'Ф.7.1(СФ).1'!K38:N38+'Ф.7.1(СФ).2'!K38:N38</f>
        <v>0</v>
      </c>
      <c r="L38" s="980"/>
      <c r="M38" s="980"/>
      <c r="N38" s="981"/>
    </row>
    <row r="39" spans="1:14" s="36" customFormat="1" ht="12" hidden="1" thickTop="1" x14ac:dyDescent="0.2">
      <c r="A39" s="81" t="s">
        <v>4356</v>
      </c>
      <c r="B39" s="130">
        <v>4210</v>
      </c>
      <c r="C39" s="130">
        <v>140</v>
      </c>
      <c r="D39" s="58" t="str">
        <f>IF((SUM('Ф.7.1(СФ).1'!D39)+SUM('Ф.7.1(СФ).2'!D39))&gt;0,SUM('Ф.7.1(СФ).1'!D39)+SUM('Ф.7.1(СФ).2'!D39),"-")</f>
        <v>-</v>
      </c>
      <c r="E39" s="984" t="str">
        <f>IF((SUM('Ф.7.1(СФ).1'!E39:F39)+SUM('Ф.7.1(СФ).2'!E39:F39))&gt;0,SUM('Ф.7.1(СФ).1'!E39:F39)+SUM('Ф.7.1(СФ).2'!E39:F39),"-")</f>
        <v>-</v>
      </c>
      <c r="F39" s="985"/>
      <c r="G39" s="984" t="str">
        <f>IF((SUM('Ф.7.1(СФ).1'!G39:H39)+SUM('Ф.7.1(СФ).2'!G39:H39))&gt;0,SUM('Ф.7.1(СФ).1'!G39:H39)+SUM('Ф.7.1(СФ).2'!G39:H39),"-")</f>
        <v>-</v>
      </c>
      <c r="H39" s="985"/>
      <c r="I39" s="984" t="str">
        <f>IF((SUM('Ф.7.1(СФ).1'!I39:J39)+SUM('Ф.7.1(СФ).2'!I39:J39))&gt;0,SUM('Ф.7.1(СФ).1'!I39:J39)+SUM('Ф.7.1(СФ).2'!I39:J39),"-")</f>
        <v>-</v>
      </c>
      <c r="J39" s="985"/>
      <c r="K39" s="984" t="str">
        <f>IF((SUM('Ф.7.1(СФ).1'!K39:L39)+SUM('Ф.7.1(СФ).2'!K39:L39))&gt;0,SUM('Ф.7.1(СФ).1'!K39:L39)+SUM('Ф.7.1(СФ).2'!K39:L39),"-")</f>
        <v>-</v>
      </c>
      <c r="L39" s="985"/>
      <c r="M39" s="986" t="s">
        <v>4333</v>
      </c>
      <c r="N39" s="986"/>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90" t="s">
        <v>3574</v>
      </c>
      <c r="K42" s="890"/>
      <c r="L42" s="890"/>
      <c r="M42" s="890"/>
      <c r="N42" s="890"/>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90" t="s">
        <v>3574</v>
      </c>
      <c r="K44" s="890"/>
      <c r="L44" s="890"/>
      <c r="M44" s="890"/>
      <c r="N44" s="890"/>
    </row>
    <row r="45" spans="1:14" x14ac:dyDescent="0.25">
      <c r="A45" s="732" t="s">
        <v>267</v>
      </c>
    </row>
  </sheetData>
  <sheetProtection formatColumns="0"/>
  <mergeCells count="100">
    <mergeCell ref="K27:N27"/>
    <mergeCell ref="E25:F25"/>
    <mergeCell ref="K32:N32"/>
    <mergeCell ref="K33:N33"/>
    <mergeCell ref="K34:N34"/>
    <mergeCell ref="B11:L11"/>
    <mergeCell ref="A19:A23"/>
    <mergeCell ref="K26:N26"/>
    <mergeCell ref="F12:L12"/>
    <mergeCell ref="A13:D13"/>
    <mergeCell ref="G25:H25"/>
    <mergeCell ref="K29:N29"/>
    <mergeCell ref="K30:N30"/>
    <mergeCell ref="G19:J19"/>
    <mergeCell ref="C19:C23"/>
    <mergeCell ref="K28:N28"/>
    <mergeCell ref="K31:N31"/>
    <mergeCell ref="K25:N25"/>
    <mergeCell ref="A5:H5"/>
    <mergeCell ref="A18:L18"/>
    <mergeCell ref="K19:N23"/>
    <mergeCell ref="H1:N3"/>
    <mergeCell ref="K24:N24"/>
    <mergeCell ref="A4:N4"/>
    <mergeCell ref="A6:N6"/>
    <mergeCell ref="F13:N13"/>
    <mergeCell ref="A15:D15"/>
    <mergeCell ref="F15:N15"/>
    <mergeCell ref="A14:D14"/>
    <mergeCell ref="B10:K10"/>
    <mergeCell ref="A12:D12"/>
    <mergeCell ref="B9:K9"/>
    <mergeCell ref="G20:H23"/>
    <mergeCell ref="B19:B23"/>
    <mergeCell ref="D19:F19"/>
    <mergeCell ref="D20:D23"/>
    <mergeCell ref="E20:F23"/>
    <mergeCell ref="E24:F24"/>
    <mergeCell ref="I25:J25"/>
    <mergeCell ref="I24:J24"/>
    <mergeCell ref="F14:N14"/>
    <mergeCell ref="I20:J23"/>
    <mergeCell ref="G24:H24"/>
    <mergeCell ref="I29:J29"/>
    <mergeCell ref="I26:J26"/>
    <mergeCell ref="G27:H27"/>
    <mergeCell ref="E29:F29"/>
    <mergeCell ref="G29:H29"/>
    <mergeCell ref="E27:F27"/>
    <mergeCell ref="G28:H28"/>
    <mergeCell ref="I28:J28"/>
    <mergeCell ref="I27:J27"/>
    <mergeCell ref="E26:F26"/>
    <mergeCell ref="G26:H26"/>
    <mergeCell ref="E28:F28"/>
    <mergeCell ref="E34:F34"/>
    <mergeCell ref="G34:H34"/>
    <mergeCell ref="G35:H35"/>
    <mergeCell ref="E35:F35"/>
    <mergeCell ref="E37:F37"/>
    <mergeCell ref="E30:F30"/>
    <mergeCell ref="G30:H30"/>
    <mergeCell ref="J44:N44"/>
    <mergeCell ref="A40:D40"/>
    <mergeCell ref="G43:H43"/>
    <mergeCell ref="J42:N42"/>
    <mergeCell ref="J43:N43"/>
    <mergeCell ref="G44:H44"/>
    <mergeCell ref="G42:H42"/>
    <mergeCell ref="J41:N41"/>
    <mergeCell ref="E39:F39"/>
    <mergeCell ref="K38:N38"/>
    <mergeCell ref="I38:J38"/>
    <mergeCell ref="I35:J35"/>
    <mergeCell ref="I32:J32"/>
    <mergeCell ref="I36:J36"/>
    <mergeCell ref="I37:J37"/>
    <mergeCell ref="G37:H37"/>
    <mergeCell ref="E38:F38"/>
    <mergeCell ref="I34:J34"/>
    <mergeCell ref="K37:N37"/>
    <mergeCell ref="E36:F36"/>
    <mergeCell ref="K35:N35"/>
    <mergeCell ref="K36:N36"/>
    <mergeCell ref="G38:H38"/>
    <mergeCell ref="G36:H36"/>
    <mergeCell ref="K39:L39"/>
    <mergeCell ref="I39:J39"/>
    <mergeCell ref="M39:N39"/>
    <mergeCell ref="G41:H41"/>
    <mergeCell ref="G39:H39"/>
    <mergeCell ref="I30:J30"/>
    <mergeCell ref="E33:F33"/>
    <mergeCell ref="E31:F31"/>
    <mergeCell ref="G31:H31"/>
    <mergeCell ref="I31:J31"/>
    <mergeCell ref="G33:H33"/>
    <mergeCell ref="I33:J33"/>
    <mergeCell ref="E32:F32"/>
    <mergeCell ref="G32:H32"/>
  </mergeCells>
  <phoneticPr fontId="0" type="noConversion"/>
  <pageMargins left="0.15748031496062992" right="0.15748031496062992" top="0.19685039370078741" bottom="0.19685039370078741" header="7.874015748031496E-2" footer="0.15748031496062992"/>
  <pageSetup paperSize="9" scale="94"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3"/>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2">
    <pageSetUpPr fitToPage="1"/>
  </sheetPr>
  <dimension ref="A1:N45"/>
  <sheetViews>
    <sheetView topLeftCell="A7" workbookViewId="0">
      <selection activeCell="A15" sqref="A15:D15"/>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235"/>
      <c r="M9" s="51" t="str">
        <f>ЗАПОЛНИТЬ!A13</f>
        <v>за ЄДРПОУ</v>
      </c>
      <c r="N9" s="49" t="str">
        <f>ЗАПОЛНИТЬ!B13</f>
        <v>2080709</v>
      </c>
    </row>
    <row r="10" spans="1:14" s="36" customFormat="1" ht="11.25" customHeight="1" x14ac:dyDescent="0.2">
      <c r="A10" s="37" t="s">
        <v>4317</v>
      </c>
      <c r="B10" s="1026" t="str">
        <f>ЗАПОЛНИТЬ!B5</f>
        <v>м.Дрогобич, вул.Л.Українки, 70</v>
      </c>
      <c r="C10" s="1026"/>
      <c r="D10" s="1026"/>
      <c r="E10" s="1026"/>
      <c r="F10" s="1026"/>
      <c r="G10" s="1026"/>
      <c r="H10" s="1026"/>
      <c r="I10" s="1026"/>
      <c r="J10" s="1026"/>
      <c r="K10" s="1026"/>
      <c r="L10" s="236"/>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27" t="str">
        <f>ЗАПОЛНИТЬ!D15</f>
        <v>Комунальна організація (установа, заклад)</v>
      </c>
      <c r="C11" s="1028"/>
      <c r="D11" s="1028"/>
      <c r="E11" s="1028"/>
      <c r="F11" s="1028"/>
      <c r="G11" s="1028"/>
      <c r="H11" s="1028"/>
      <c r="I11" s="1028"/>
      <c r="J11" s="1028"/>
      <c r="K11" s="1028"/>
      <c r="L11" s="1028"/>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22.5" customHeight="1" x14ac:dyDescent="0.2">
      <c r="A13" s="1029" t="s">
        <v>4321</v>
      </c>
      <c r="B13" s="1029"/>
      <c r="C13" s="1029"/>
      <c r="D13" s="1029"/>
      <c r="E13" s="370"/>
      <c r="F13" s="941" t="str">
        <f>IF(E13&gt;0,VLOOKUP(E13,ДовидникКПК!B:C,2,FALSE),"")</f>
        <v/>
      </c>
      <c r="G13" s="941"/>
      <c r="H13" s="941"/>
      <c r="I13" s="941"/>
      <c r="J13" s="941"/>
      <c r="K13" s="941"/>
      <c r="L13" s="941"/>
      <c r="M13" s="1030"/>
      <c r="N13" s="1030"/>
    </row>
    <row r="14" spans="1:14" s="36" customFormat="1" ht="22.5" customHeight="1" x14ac:dyDescent="0.2">
      <c r="A14" s="1025" t="s">
        <v>1119</v>
      </c>
      <c r="B14" s="1025"/>
      <c r="C14" s="1025"/>
      <c r="D14" s="1025"/>
      <c r="E14" s="208" t="str">
        <f>ЗАПОЛНИТЬ!H10</f>
        <v>03</v>
      </c>
      <c r="F14" s="929" t="str">
        <f>ЗАПОЛНИТЬ!I10</f>
        <v>Державна адміністрація (…виконавчі органи місцевих рад)</v>
      </c>
      <c r="G14" s="929"/>
      <c r="H14" s="929"/>
      <c r="I14" s="929"/>
      <c r="J14" s="929"/>
      <c r="K14" s="929"/>
      <c r="L14" s="929"/>
      <c r="M14" s="1024"/>
      <c r="N14" s="1024"/>
    </row>
    <row r="15" spans="1:14" s="36" customFormat="1" ht="33.75" customHeight="1" x14ac:dyDescent="0.2">
      <c r="A15" s="1025" t="s">
        <v>266</v>
      </c>
      <c r="B15" s="1025"/>
      <c r="C15" s="1025"/>
      <c r="D15" s="1025"/>
      <c r="E15" s="62"/>
      <c r="F15" s="929" t="str">
        <f>IF(E15&gt;0,VLOOKUP(E15,ДовидникКФК!A:B,2,FALSE),"")</f>
        <v/>
      </c>
      <c r="G15" s="929"/>
      <c r="H15" s="929"/>
      <c r="I15" s="929"/>
      <c r="J15" s="929"/>
      <c r="K15" s="929"/>
      <c r="L15" s="929"/>
      <c r="M15" s="1024"/>
      <c r="N15" s="1024"/>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4386</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v>0</v>
      </c>
      <c r="E25" s="976">
        <v>0</v>
      </c>
      <c r="F25" s="976"/>
      <c r="G25" s="976">
        <v>0</v>
      </c>
      <c r="H25" s="976"/>
      <c r="I25" s="976">
        <v>0</v>
      </c>
      <c r="J25" s="976"/>
      <c r="K25" s="979">
        <v>0</v>
      </c>
      <c r="L25" s="980"/>
      <c r="M25" s="980"/>
      <c r="N25" s="981"/>
    </row>
    <row r="26" spans="1:14" s="36" customFormat="1" ht="12.75" thickTop="1" thickBot="1" x14ac:dyDescent="0.25">
      <c r="A26" s="458" t="s">
        <v>1709</v>
      </c>
      <c r="B26" s="459">
        <v>2240</v>
      </c>
      <c r="C26" s="459">
        <v>20</v>
      </c>
      <c r="D26" s="494">
        <v>0</v>
      </c>
      <c r="E26" s="976">
        <v>0</v>
      </c>
      <c r="F26" s="976"/>
      <c r="G26" s="976">
        <v>0</v>
      </c>
      <c r="H26" s="976"/>
      <c r="I26" s="1016">
        <v>0</v>
      </c>
      <c r="J26" s="1016"/>
      <c r="K26" s="979">
        <v>0</v>
      </c>
      <c r="L26" s="980"/>
      <c r="M26" s="980"/>
      <c r="N26" s="981"/>
    </row>
    <row r="27" spans="1:14" s="36" customFormat="1" ht="15" customHeight="1" thickTop="1" thickBot="1" x14ac:dyDescent="0.25">
      <c r="A27" s="474" t="s">
        <v>1760</v>
      </c>
      <c r="B27" s="459">
        <v>2280</v>
      </c>
      <c r="C27" s="459">
        <v>30</v>
      </c>
      <c r="D27" s="494">
        <v>0</v>
      </c>
      <c r="E27" s="976">
        <v>0</v>
      </c>
      <c r="F27" s="976"/>
      <c r="G27" s="976">
        <v>0</v>
      </c>
      <c r="H27" s="976"/>
      <c r="I27" s="976">
        <v>0</v>
      </c>
      <c r="J27" s="976"/>
      <c r="K27" s="979">
        <v>0</v>
      </c>
      <c r="L27" s="980"/>
      <c r="M27" s="980"/>
      <c r="N27" s="981"/>
    </row>
    <row r="28" spans="1:14" s="36" customFormat="1" ht="13.5" customHeight="1" thickTop="1" thickBot="1" x14ac:dyDescent="0.25">
      <c r="A28" s="475" t="s">
        <v>4383</v>
      </c>
      <c r="B28" s="465">
        <v>2281</v>
      </c>
      <c r="C28" s="465">
        <v>40</v>
      </c>
      <c r="D28" s="494"/>
      <c r="E28" s="1016"/>
      <c r="F28" s="1016"/>
      <c r="G28" s="1016"/>
      <c r="H28" s="1016"/>
      <c r="I28" s="1016"/>
      <c r="J28" s="1016"/>
      <c r="K28" s="1021"/>
      <c r="L28" s="1022"/>
      <c r="M28" s="1022"/>
      <c r="N28" s="1023"/>
    </row>
    <row r="29" spans="1:14" s="36" customFormat="1" ht="13.5" customHeight="1" thickTop="1" thickBot="1" x14ac:dyDescent="0.25">
      <c r="A29" s="476" t="s">
        <v>1714</v>
      </c>
      <c r="B29" s="465">
        <v>2282</v>
      </c>
      <c r="C29" s="465">
        <v>50</v>
      </c>
      <c r="D29" s="619">
        <v>0</v>
      </c>
      <c r="E29" s="1015">
        <v>0</v>
      </c>
      <c r="F29" s="1015"/>
      <c r="G29" s="1015">
        <v>0</v>
      </c>
      <c r="H29" s="1015"/>
      <c r="I29" s="1015">
        <v>0</v>
      </c>
      <c r="J29" s="1015"/>
      <c r="K29" s="1018">
        <v>0</v>
      </c>
      <c r="L29" s="1019"/>
      <c r="M29" s="1019"/>
      <c r="N29" s="1020"/>
    </row>
    <row r="30" spans="1:14" s="36" customFormat="1" ht="12.75" thickTop="1" thickBot="1" x14ac:dyDescent="0.25">
      <c r="A30" s="457" t="s">
        <v>1724</v>
      </c>
      <c r="B30" s="453">
        <v>2800</v>
      </c>
      <c r="C30" s="453">
        <v>60</v>
      </c>
      <c r="D30" s="494">
        <v>0</v>
      </c>
      <c r="E30" s="976">
        <v>0</v>
      </c>
      <c r="F30" s="976"/>
      <c r="G30" s="976">
        <v>0</v>
      </c>
      <c r="H30" s="976"/>
      <c r="I30" s="976">
        <v>0</v>
      </c>
      <c r="J30" s="976"/>
      <c r="K30" s="979">
        <v>0</v>
      </c>
      <c r="L30" s="980"/>
      <c r="M30" s="980"/>
      <c r="N30" s="981"/>
    </row>
    <row r="31" spans="1:14" s="36" customFormat="1" ht="12.75" thickTop="1" thickBot="1" x14ac:dyDescent="0.25">
      <c r="A31" s="458" t="s">
        <v>4347</v>
      </c>
      <c r="B31" s="459">
        <v>3150</v>
      </c>
      <c r="C31" s="459">
        <v>70</v>
      </c>
      <c r="D31" s="494">
        <v>0</v>
      </c>
      <c r="E31" s="976">
        <v>0</v>
      </c>
      <c r="F31" s="976"/>
      <c r="G31" s="976">
        <v>0</v>
      </c>
      <c r="H31" s="976"/>
      <c r="I31" s="976">
        <v>0</v>
      </c>
      <c r="J31" s="976"/>
      <c r="K31" s="979">
        <v>0</v>
      </c>
      <c r="L31" s="980"/>
      <c r="M31" s="980"/>
      <c r="N31" s="981"/>
    </row>
    <row r="32" spans="1:14" s="36" customFormat="1" ht="13.5" thickTop="1" thickBot="1" x14ac:dyDescent="0.25">
      <c r="A32" s="523" t="s">
        <v>4207</v>
      </c>
      <c r="B32" s="453">
        <v>4100</v>
      </c>
      <c r="C32" s="453">
        <v>80</v>
      </c>
      <c r="D32" s="494">
        <v>0</v>
      </c>
      <c r="E32" s="976">
        <v>0</v>
      </c>
      <c r="F32" s="976"/>
      <c r="G32" s="976">
        <v>0</v>
      </c>
      <c r="H32" s="976"/>
      <c r="I32" s="976">
        <v>0</v>
      </c>
      <c r="J32" s="976"/>
      <c r="K32" s="979">
        <v>0</v>
      </c>
      <c r="L32" s="980"/>
      <c r="M32" s="980"/>
      <c r="N32" s="981"/>
    </row>
    <row r="33" spans="1:14" s="36" customFormat="1" ht="12.75" thickTop="1" thickBot="1" x14ac:dyDescent="0.25">
      <c r="A33" s="458" t="s">
        <v>4353</v>
      </c>
      <c r="B33" s="459">
        <v>4110</v>
      </c>
      <c r="C33" s="459">
        <v>90</v>
      </c>
      <c r="D33" s="619">
        <v>0</v>
      </c>
      <c r="E33" s="1015">
        <v>0</v>
      </c>
      <c r="F33" s="1015"/>
      <c r="G33" s="1015">
        <v>0</v>
      </c>
      <c r="H33" s="1015"/>
      <c r="I33" s="1015">
        <v>0</v>
      </c>
      <c r="J33" s="1015"/>
      <c r="K33" s="1018">
        <v>0</v>
      </c>
      <c r="L33" s="1019"/>
      <c r="M33" s="1019"/>
      <c r="N33" s="1020"/>
    </row>
    <row r="34" spans="1:14" s="36" customFormat="1" ht="12.75" thickTop="1" thickBot="1" x14ac:dyDescent="0.25">
      <c r="A34" s="476" t="s">
        <v>4354</v>
      </c>
      <c r="B34" s="465">
        <v>4111</v>
      </c>
      <c r="C34" s="465">
        <v>100</v>
      </c>
      <c r="D34" s="494">
        <v>0</v>
      </c>
      <c r="E34" s="976">
        <v>0</v>
      </c>
      <c r="F34" s="976"/>
      <c r="G34" s="976">
        <v>0</v>
      </c>
      <c r="H34" s="976"/>
      <c r="I34" s="976">
        <v>0</v>
      </c>
      <c r="J34" s="976"/>
      <c r="K34" s="979">
        <v>0</v>
      </c>
      <c r="L34" s="980"/>
      <c r="M34" s="980"/>
      <c r="N34" s="981"/>
    </row>
    <row r="35" spans="1:14" s="36" customFormat="1" ht="12.75" thickTop="1" thickBot="1" x14ac:dyDescent="0.25">
      <c r="A35" s="476" t="s">
        <v>4355</v>
      </c>
      <c r="B35" s="465">
        <v>4112</v>
      </c>
      <c r="C35" s="465">
        <v>110</v>
      </c>
      <c r="D35" s="494">
        <v>0</v>
      </c>
      <c r="E35" s="976">
        <v>0</v>
      </c>
      <c r="F35" s="976"/>
      <c r="G35" s="976">
        <v>0</v>
      </c>
      <c r="H35" s="976"/>
      <c r="I35" s="976">
        <v>0</v>
      </c>
      <c r="J35" s="976"/>
      <c r="K35" s="979">
        <v>0</v>
      </c>
      <c r="L35" s="980"/>
      <c r="M35" s="980"/>
      <c r="N35" s="981"/>
    </row>
    <row r="36" spans="1:14" s="36" customFormat="1" ht="14.25" thickTop="1" thickBot="1" x14ac:dyDescent="0.25">
      <c r="A36" s="493" t="s">
        <v>4208</v>
      </c>
      <c r="B36" s="465">
        <v>4113</v>
      </c>
      <c r="C36" s="465">
        <v>120</v>
      </c>
      <c r="D36" s="494">
        <v>0</v>
      </c>
      <c r="E36" s="976">
        <v>0</v>
      </c>
      <c r="F36" s="976"/>
      <c r="G36" s="976">
        <v>0</v>
      </c>
      <c r="H36" s="976"/>
      <c r="I36" s="976">
        <v>0</v>
      </c>
      <c r="J36" s="976"/>
      <c r="K36" s="979">
        <v>0</v>
      </c>
      <c r="L36" s="980"/>
      <c r="M36" s="980"/>
      <c r="N36" s="981"/>
    </row>
    <row r="37" spans="1:14" s="36" customFormat="1" ht="13.5" thickTop="1" thickBot="1" x14ac:dyDescent="0.25">
      <c r="A37" s="523" t="s">
        <v>4248</v>
      </c>
      <c r="B37" s="453">
        <v>4200</v>
      </c>
      <c r="C37" s="453">
        <v>130</v>
      </c>
      <c r="D37" s="494">
        <v>0</v>
      </c>
      <c r="E37" s="976">
        <v>0</v>
      </c>
      <c r="F37" s="976"/>
      <c r="G37" s="976">
        <v>0</v>
      </c>
      <c r="H37" s="976"/>
      <c r="I37" s="976">
        <v>0</v>
      </c>
      <c r="J37" s="976"/>
      <c r="K37" s="979">
        <v>0</v>
      </c>
      <c r="L37" s="980"/>
      <c r="M37" s="980"/>
      <c r="N37" s="981"/>
    </row>
    <row r="38" spans="1:14" s="36" customFormat="1" ht="12.75" thickTop="1" thickBot="1" x14ac:dyDescent="0.25">
      <c r="A38" s="476" t="s">
        <v>4356</v>
      </c>
      <c r="B38" s="465">
        <v>4210</v>
      </c>
      <c r="C38" s="465">
        <v>140</v>
      </c>
      <c r="D38" s="494">
        <v>0</v>
      </c>
      <c r="E38" s="976">
        <v>0</v>
      </c>
      <c r="F38" s="976"/>
      <c r="G38" s="976">
        <v>0</v>
      </c>
      <c r="H38" s="976"/>
      <c r="I38" s="976">
        <v>0</v>
      </c>
      <c r="J38" s="976"/>
      <c r="K38" s="979">
        <v>0</v>
      </c>
      <c r="L38" s="980"/>
      <c r="M38" s="980"/>
      <c r="N38" s="981"/>
    </row>
    <row r="39" spans="1:14" s="36" customFormat="1" ht="12" hidden="1" thickTop="1" x14ac:dyDescent="0.2">
      <c r="A39" s="81" t="s">
        <v>4356</v>
      </c>
      <c r="B39" s="130">
        <v>4210</v>
      </c>
      <c r="C39" s="130">
        <v>140</v>
      </c>
      <c r="D39" s="106" t="s">
        <v>4334</v>
      </c>
      <c r="E39" s="1013" t="s">
        <v>4334</v>
      </c>
      <c r="F39" s="1014"/>
      <c r="G39" s="1013" t="s">
        <v>4334</v>
      </c>
      <c r="H39" s="1014"/>
      <c r="I39" s="1013" t="s">
        <v>4334</v>
      </c>
      <c r="J39" s="1014"/>
      <c r="K39" s="1013" t="s">
        <v>4334</v>
      </c>
      <c r="L39" s="1014"/>
      <c r="M39" s="1017" t="s">
        <v>4333</v>
      </c>
      <c r="N39" s="1017"/>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90" t="s">
        <v>3574</v>
      </c>
      <c r="K42" s="890"/>
      <c r="L42" s="890"/>
      <c r="M42" s="890"/>
      <c r="N42" s="890"/>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90" t="s">
        <v>3574</v>
      </c>
      <c r="K44" s="890"/>
      <c r="L44" s="890"/>
      <c r="M44" s="890"/>
      <c r="N44" s="890"/>
    </row>
    <row r="45" spans="1:14" x14ac:dyDescent="0.25">
      <c r="A45" s="732" t="s">
        <v>267</v>
      </c>
    </row>
  </sheetData>
  <sheetProtection formatColumns="0"/>
  <mergeCells count="100">
    <mergeCell ref="K33:N33"/>
    <mergeCell ref="K34:N34"/>
    <mergeCell ref="K35:N35"/>
    <mergeCell ref="K25:N25"/>
    <mergeCell ref="K26:N26"/>
    <mergeCell ref="K27:N27"/>
    <mergeCell ref="K28:N28"/>
    <mergeCell ref="K32:N32"/>
    <mergeCell ref="K30:N30"/>
    <mergeCell ref="K31:N31"/>
    <mergeCell ref="I30:J30"/>
    <mergeCell ref="I24:J24"/>
    <mergeCell ref="K24:N24"/>
    <mergeCell ref="I27:J27"/>
    <mergeCell ref="I26:J26"/>
    <mergeCell ref="K29:N29"/>
    <mergeCell ref="I35:J35"/>
    <mergeCell ref="I31:J31"/>
    <mergeCell ref="E25:F25"/>
    <mergeCell ref="E30:F30"/>
    <mergeCell ref="I29:J29"/>
    <mergeCell ref="G27:H27"/>
    <mergeCell ref="G30:H30"/>
    <mergeCell ref="I28:J28"/>
    <mergeCell ref="I32:J32"/>
    <mergeCell ref="B9:K9"/>
    <mergeCell ref="B10:K10"/>
    <mergeCell ref="A12:D12"/>
    <mergeCell ref="A5:H5"/>
    <mergeCell ref="A14:D14"/>
    <mergeCell ref="F14:N14"/>
    <mergeCell ref="F12:L12"/>
    <mergeCell ref="A6:N6"/>
    <mergeCell ref="A13:D13"/>
    <mergeCell ref="A15:D15"/>
    <mergeCell ref="F15:N15"/>
    <mergeCell ref="B11:L11"/>
    <mergeCell ref="A18:L18"/>
    <mergeCell ref="E24:F24"/>
    <mergeCell ref="A19:A23"/>
    <mergeCell ref="D20:D23"/>
    <mergeCell ref="B19:B23"/>
    <mergeCell ref="C19:C23"/>
    <mergeCell ref="D19:F19"/>
    <mergeCell ref="G20:H23"/>
    <mergeCell ref="I39:J39"/>
    <mergeCell ref="J43:N43"/>
    <mergeCell ref="M39:N39"/>
    <mergeCell ref="I37:J37"/>
    <mergeCell ref="H1:N3"/>
    <mergeCell ref="I33:J33"/>
    <mergeCell ref="I34:J34"/>
    <mergeCell ref="G24:H24"/>
    <mergeCell ref="I25:J25"/>
    <mergeCell ref="G25:H25"/>
    <mergeCell ref="G28:H28"/>
    <mergeCell ref="G29:H29"/>
    <mergeCell ref="G26:H26"/>
    <mergeCell ref="G32:H32"/>
    <mergeCell ref="F13:N13"/>
    <mergeCell ref="A4:N4"/>
    <mergeCell ref="G44:H44"/>
    <mergeCell ref="G41:H41"/>
    <mergeCell ref="G42:H42"/>
    <mergeCell ref="J44:N44"/>
    <mergeCell ref="K36:N36"/>
    <mergeCell ref="K37:N37"/>
    <mergeCell ref="K38:N38"/>
    <mergeCell ref="J41:N41"/>
    <mergeCell ref="I36:J36"/>
    <mergeCell ref="J42:N42"/>
    <mergeCell ref="G37:H37"/>
    <mergeCell ref="G43:H43"/>
    <mergeCell ref="G38:H38"/>
    <mergeCell ref="G39:H39"/>
    <mergeCell ref="K39:L39"/>
    <mergeCell ref="I38:J38"/>
    <mergeCell ref="E26:F26"/>
    <mergeCell ref="E29:F29"/>
    <mergeCell ref="E28:F28"/>
    <mergeCell ref="E27:F27"/>
    <mergeCell ref="K19:N23"/>
    <mergeCell ref="G19:J19"/>
    <mergeCell ref="E20:F23"/>
    <mergeCell ref="I20:J23"/>
    <mergeCell ref="G34:H34"/>
    <mergeCell ref="G31:H31"/>
    <mergeCell ref="E35:F35"/>
    <mergeCell ref="G36:H36"/>
    <mergeCell ref="G35:H35"/>
    <mergeCell ref="G33:H33"/>
    <mergeCell ref="E33:F33"/>
    <mergeCell ref="E31:F31"/>
    <mergeCell ref="E32:F32"/>
    <mergeCell ref="A40:D40"/>
    <mergeCell ref="E38:F38"/>
    <mergeCell ref="E36:F36"/>
    <mergeCell ref="E34:F34"/>
    <mergeCell ref="E37:F37"/>
    <mergeCell ref="E39:F39"/>
  </mergeCells>
  <phoneticPr fontId="0" type="noConversion"/>
  <pageMargins left="0.15748031496062992" right="0.15748031496062992" top="0.19685039370078741" bottom="0.19685039370078741" header="7.874015748031496E-2" footer="0.15748031496062992"/>
  <pageSetup paperSize="9" scale="9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3">
    <pageSetUpPr fitToPage="1"/>
  </sheetPr>
  <dimension ref="A1:N45"/>
  <sheetViews>
    <sheetView topLeftCell="A10" workbookViewId="0">
      <selection activeCell="J17" sqref="J17"/>
    </sheetView>
  </sheetViews>
  <sheetFormatPr defaultRowHeight="15" x14ac:dyDescent="0.25"/>
  <cols>
    <col min="1" max="1" width="64.28515625" style="40" customWidth="1"/>
    <col min="2" max="2" width="6.28515625" style="40" customWidth="1"/>
    <col min="3" max="3" width="5.85546875" style="40" customWidth="1"/>
    <col min="4" max="4" width="12.7109375" style="40" customWidth="1"/>
    <col min="5" max="5" width="7.28515625" style="40" customWidth="1"/>
    <col min="6" max="6" width="5.7109375" style="40" customWidth="1"/>
    <col min="7" max="7" width="7.85546875" style="40" customWidth="1"/>
    <col min="8" max="8" width="4.28515625" style="40" customWidth="1"/>
    <col min="9" max="9" width="7.28515625" style="40" customWidth="1"/>
    <col min="10" max="10" width="6.28515625" style="40" customWidth="1"/>
    <col min="11" max="11" width="1.42578125" style="40" customWidth="1"/>
    <col min="12" max="12" width="4.140625" style="40" hidden="1" customWidth="1"/>
    <col min="13" max="13" width="9.140625" style="40"/>
    <col min="14" max="14" width="12" style="40" customWidth="1"/>
    <col min="15" max="16384" width="9.140625" style="40"/>
  </cols>
  <sheetData>
    <row r="1" spans="1:14" s="35" customFormat="1" ht="15" customHeight="1" x14ac:dyDescent="0.25">
      <c r="H1" s="995" t="s">
        <v>932</v>
      </c>
      <c r="I1" s="995"/>
      <c r="J1" s="995"/>
      <c r="K1" s="995"/>
      <c r="L1" s="995"/>
      <c r="M1" s="995"/>
      <c r="N1" s="995"/>
    </row>
    <row r="2" spans="1:14" s="35" customFormat="1" ht="22.5" customHeight="1" x14ac:dyDescent="0.25">
      <c r="H2" s="995"/>
      <c r="I2" s="995"/>
      <c r="J2" s="995"/>
      <c r="K2" s="995"/>
      <c r="L2" s="995"/>
      <c r="M2" s="995"/>
      <c r="N2" s="995"/>
    </row>
    <row r="3" spans="1:14" s="35" customFormat="1" ht="6.75" customHeight="1" x14ac:dyDescent="0.25">
      <c r="H3" s="995"/>
      <c r="I3" s="995"/>
      <c r="J3" s="995"/>
      <c r="K3" s="995"/>
      <c r="L3" s="995"/>
      <c r="M3" s="995"/>
      <c r="N3" s="995"/>
    </row>
    <row r="4" spans="1:14" s="35" customFormat="1" x14ac:dyDescent="0.25">
      <c r="A4" s="1009" t="s">
        <v>4562</v>
      </c>
      <c r="B4" s="1009"/>
      <c r="C4" s="1009"/>
      <c r="D4" s="1009"/>
      <c r="E4" s="1009"/>
      <c r="F4" s="1009"/>
      <c r="G4" s="1009"/>
      <c r="H4" s="1009"/>
      <c r="I4" s="1009"/>
      <c r="J4" s="1009"/>
      <c r="K4" s="1009"/>
      <c r="L4" s="1009"/>
      <c r="M4" s="1009"/>
      <c r="N4" s="1009"/>
    </row>
    <row r="5" spans="1:14" s="35" customFormat="1" x14ac:dyDescent="0.25">
      <c r="A5" s="903" t="str">
        <f>IF(ЗАПОЛНИТЬ!$F$7=1,CONCATENATE(шапки!A9),CONCATENATE(шапки!A9,шапки!C9))</f>
        <v>про заборгованість за окремими програмами (форма№7д.1,</v>
      </c>
      <c r="B5" s="903"/>
      <c r="C5" s="903"/>
      <c r="D5" s="903"/>
      <c r="E5" s="903"/>
      <c r="F5" s="903"/>
      <c r="G5" s="903"/>
      <c r="H5" s="903"/>
      <c r="I5" s="77" t="str">
        <f>IF(ЗАПОЛНИТЬ!$F$7=1,шапки!C9,шапки!D9)</f>
        <v>№7м.1)</v>
      </c>
      <c r="J5" s="76" t="str">
        <f>IF(ЗАПОЛНИТЬ!$F$7=1,шапки!D9,"")</f>
        <v/>
      </c>
      <c r="L5" s="378"/>
      <c r="M5" s="378"/>
      <c r="N5" s="378"/>
    </row>
    <row r="6" spans="1:14" s="35" customFormat="1" x14ac:dyDescent="0.25">
      <c r="A6" s="996" t="str">
        <f>CONCATENATE("на ",ЗАПОЛНИТЬ!$B$18," ",ЗАПОЛНИТЬ!$C$18)</f>
        <v>на 1 січня 2016 р.</v>
      </c>
      <c r="B6" s="996"/>
      <c r="C6" s="996"/>
      <c r="D6" s="996"/>
      <c r="E6" s="996"/>
      <c r="F6" s="996"/>
      <c r="G6" s="996"/>
      <c r="H6" s="996"/>
      <c r="I6" s="996"/>
      <c r="J6" s="996"/>
      <c r="K6" s="996"/>
      <c r="L6" s="996"/>
      <c r="M6" s="996"/>
      <c r="N6" s="996"/>
    </row>
    <row r="7" spans="1:14" s="36" customFormat="1" ht="3.75" customHeight="1" x14ac:dyDescent="0.2"/>
    <row r="8" spans="1:14" s="36" customFormat="1" ht="9" customHeight="1" x14ac:dyDescent="0.2">
      <c r="N8" s="198" t="s">
        <v>4563</v>
      </c>
    </row>
    <row r="9" spans="1:14" s="36" customFormat="1" ht="21" customHeight="1" x14ac:dyDescent="0.2">
      <c r="A9" s="48" t="s">
        <v>4564</v>
      </c>
      <c r="B9" s="1012" t="str">
        <f>ЗАПОЛНИТЬ!B3</f>
        <v>Дрогобицький міський центр соціальних служб для сім'ї, дітей та молоді</v>
      </c>
      <c r="C9" s="1012"/>
      <c r="D9" s="1012"/>
      <c r="E9" s="1012"/>
      <c r="F9" s="1012"/>
      <c r="G9" s="1012"/>
      <c r="H9" s="1012"/>
      <c r="I9" s="1012"/>
      <c r="J9" s="1012"/>
      <c r="K9" s="1012"/>
      <c r="L9" s="235"/>
      <c r="M9" s="51" t="str">
        <f>ЗАПОЛНИТЬ!A13</f>
        <v>за ЄДРПОУ</v>
      </c>
      <c r="N9" s="49" t="str">
        <f>ЗАПОЛНИТЬ!B13</f>
        <v>2080709</v>
      </c>
    </row>
    <row r="10" spans="1:14" s="36" customFormat="1" ht="11.25" customHeight="1" x14ac:dyDescent="0.2">
      <c r="A10" s="37" t="s">
        <v>4317</v>
      </c>
      <c r="B10" s="1026" t="str">
        <f>ЗАПОЛНИТЬ!B5</f>
        <v>м.Дрогобич, вул.Л.Українки, 70</v>
      </c>
      <c r="C10" s="1026"/>
      <c r="D10" s="1026"/>
      <c r="E10" s="1026"/>
      <c r="F10" s="1026"/>
      <c r="G10" s="1026"/>
      <c r="H10" s="1026"/>
      <c r="I10" s="1026"/>
      <c r="J10" s="1026"/>
      <c r="K10" s="1026"/>
      <c r="L10" s="236"/>
      <c r="M10" s="51" t="str">
        <f>ЗАПОЛНИТЬ!A14</f>
        <v>за КОАТУУ</v>
      </c>
      <c r="N10" s="49">
        <f>ЗАПОЛНИТЬ!B14</f>
        <v>4610600000</v>
      </c>
    </row>
    <row r="11" spans="1:14" s="36" customFormat="1" ht="11.25" customHeight="1" x14ac:dyDescent="0.2">
      <c r="A11" s="199" t="str">
        <f>'Ф.7(СФ).10'!A11</f>
        <v>Організаційно-правова форма господарювання</v>
      </c>
      <c r="B11" s="1027" t="str">
        <f>ЗАПОЛНИТЬ!D15</f>
        <v>Комунальна організація (установа, заклад)</v>
      </c>
      <c r="C11" s="1028"/>
      <c r="D11" s="1028"/>
      <c r="E11" s="1028"/>
      <c r="F11" s="1028"/>
      <c r="G11" s="1028"/>
      <c r="H11" s="1028"/>
      <c r="I11" s="1028"/>
      <c r="J11" s="1028"/>
      <c r="K11" s="1028"/>
      <c r="L11" s="1028"/>
      <c r="M11" s="51" t="str">
        <f>ЗАПОЛНИТЬ!A15</f>
        <v>за КОПФГ</v>
      </c>
      <c r="N11" s="49">
        <f>ЗАПОЛНИТЬ!B15</f>
        <v>430</v>
      </c>
    </row>
    <row r="12" spans="1:14" s="36" customFormat="1" ht="11.25" customHeight="1" x14ac:dyDescent="0.2">
      <c r="A12" s="988" t="s">
        <v>4319</v>
      </c>
      <c r="B12" s="988"/>
      <c r="C12" s="988"/>
      <c r="D12" s="988"/>
      <c r="E12" s="207" t="str">
        <f>ЗАПОЛНИТЬ!H9</f>
        <v>-</v>
      </c>
      <c r="F12" s="940" t="str">
        <f>IF(E12&gt;0,VLOOKUP(E12,'ДовидникКВК(ГОС)'!A:B,2,FALSE),"")</f>
        <v>-</v>
      </c>
      <c r="G12" s="940"/>
      <c r="H12" s="940"/>
      <c r="I12" s="940"/>
      <c r="J12" s="940"/>
      <c r="K12" s="940"/>
      <c r="L12" s="940"/>
    </row>
    <row r="13" spans="1:14" s="36" customFormat="1" ht="22.5" customHeight="1" x14ac:dyDescent="0.2">
      <c r="A13" s="1029" t="s">
        <v>4321</v>
      </c>
      <c r="B13" s="1029"/>
      <c r="C13" s="1029"/>
      <c r="D13" s="1029"/>
      <c r="E13" s="370"/>
      <c r="F13" s="941" t="str">
        <f>IF(E13&gt;0,VLOOKUP(E13,ДовидникКПК!B:C,2,FALSE),"")</f>
        <v/>
      </c>
      <c r="G13" s="941"/>
      <c r="H13" s="941"/>
      <c r="I13" s="941"/>
      <c r="J13" s="941"/>
      <c r="K13" s="941"/>
      <c r="L13" s="941"/>
      <c r="M13" s="1030"/>
      <c r="N13" s="1030"/>
    </row>
    <row r="14" spans="1:14" s="36" customFormat="1" ht="22.5" customHeight="1" x14ac:dyDescent="0.2">
      <c r="A14" s="1031" t="s">
        <v>1119</v>
      </c>
      <c r="B14" s="1025"/>
      <c r="C14" s="1025"/>
      <c r="D14" s="1025"/>
      <c r="E14" s="208" t="str">
        <f>ЗАПОЛНИТЬ!H10</f>
        <v>03</v>
      </c>
      <c r="F14" s="929" t="str">
        <f>ЗАПОЛНИТЬ!I10</f>
        <v>Державна адміністрація (…виконавчі органи місцевих рад)</v>
      </c>
      <c r="G14" s="929"/>
      <c r="H14" s="929"/>
      <c r="I14" s="929"/>
      <c r="J14" s="929"/>
      <c r="K14" s="929"/>
      <c r="L14" s="929"/>
      <c r="M14" s="1024"/>
      <c r="N14" s="1024"/>
    </row>
    <row r="15" spans="1:14" s="36" customFormat="1" ht="33.75" customHeight="1" x14ac:dyDescent="0.2">
      <c r="A15" s="1025" t="s">
        <v>266</v>
      </c>
      <c r="B15" s="1025"/>
      <c r="C15" s="1025"/>
      <c r="D15" s="1025"/>
      <c r="E15" s="62"/>
      <c r="F15" s="929" t="str">
        <f>IF(E15&gt;0,VLOOKUP(E15,ДовидникКФК!A:B,2,FALSE),"")</f>
        <v/>
      </c>
      <c r="G15" s="929"/>
      <c r="H15" s="929"/>
      <c r="I15" s="929"/>
      <c r="J15" s="929"/>
      <c r="K15" s="929"/>
      <c r="L15" s="929"/>
      <c r="M15" s="1024"/>
      <c r="N15" s="1024"/>
    </row>
    <row r="16" spans="1:14" s="36" customFormat="1" ht="11.25" x14ac:dyDescent="0.2">
      <c r="A16" s="195" t="s">
        <v>4077</v>
      </c>
    </row>
    <row r="17" spans="1:14" s="36" customFormat="1" ht="11.25" x14ac:dyDescent="0.2">
      <c r="A17" s="38" t="s">
        <v>4322</v>
      </c>
      <c r="H17" s="39"/>
    </row>
    <row r="18" spans="1:14" s="36" customFormat="1" ht="18.75" customHeight="1" thickBot="1" x14ac:dyDescent="0.25">
      <c r="A18" s="994" t="s">
        <v>4386</v>
      </c>
      <c r="B18" s="994"/>
      <c r="C18" s="994"/>
      <c r="D18" s="994"/>
      <c r="E18" s="994"/>
      <c r="F18" s="994"/>
      <c r="G18" s="994"/>
      <c r="H18" s="994"/>
      <c r="I18" s="994"/>
      <c r="J18" s="994"/>
      <c r="K18" s="994"/>
      <c r="L18" s="994"/>
    </row>
    <row r="19" spans="1:14" s="36" customFormat="1" ht="11.25" customHeight="1" thickTop="1" thickBot="1" x14ac:dyDescent="0.25">
      <c r="A19" s="990" t="s">
        <v>4324</v>
      </c>
      <c r="B19" s="990" t="s">
        <v>4572</v>
      </c>
      <c r="C19" s="990" t="s">
        <v>4326</v>
      </c>
      <c r="D19" s="990" t="s">
        <v>4327</v>
      </c>
      <c r="E19" s="990"/>
      <c r="F19" s="990"/>
      <c r="G19" s="990" t="s">
        <v>4328</v>
      </c>
      <c r="H19" s="990"/>
      <c r="I19" s="990"/>
      <c r="J19" s="990"/>
      <c r="K19" s="1000" t="s">
        <v>1759</v>
      </c>
      <c r="L19" s="1001"/>
      <c r="M19" s="1001"/>
      <c r="N19" s="1002"/>
    </row>
    <row r="20" spans="1:14" s="36" customFormat="1" ht="11.25" customHeight="1" thickTop="1" thickBot="1" x14ac:dyDescent="0.25">
      <c r="A20" s="990"/>
      <c r="B20" s="990"/>
      <c r="C20" s="990"/>
      <c r="D20" s="990" t="s">
        <v>4711</v>
      </c>
      <c r="E20" s="990" t="s">
        <v>4705</v>
      </c>
      <c r="F20" s="990"/>
      <c r="G20" s="990" t="s">
        <v>4712</v>
      </c>
      <c r="H20" s="990"/>
      <c r="I20" s="990" t="s">
        <v>4705</v>
      </c>
      <c r="J20" s="990"/>
      <c r="K20" s="1003"/>
      <c r="L20" s="1004"/>
      <c r="M20" s="1004"/>
      <c r="N20" s="1005"/>
    </row>
    <row r="21" spans="1:14" s="36" customFormat="1" ht="11.25" customHeight="1" thickTop="1" thickBot="1" x14ac:dyDescent="0.25">
      <c r="A21" s="990"/>
      <c r="B21" s="990"/>
      <c r="C21" s="990"/>
      <c r="D21" s="990"/>
      <c r="E21" s="990"/>
      <c r="F21" s="990"/>
      <c r="G21" s="990"/>
      <c r="H21" s="990"/>
      <c r="I21" s="990"/>
      <c r="J21" s="990"/>
      <c r="K21" s="1003"/>
      <c r="L21" s="1004"/>
      <c r="M21" s="1004"/>
      <c r="N21" s="1005"/>
    </row>
    <row r="22" spans="1:14" s="36" customFormat="1" ht="11.25" customHeight="1" thickTop="1" thickBot="1" x14ac:dyDescent="0.25">
      <c r="A22" s="990"/>
      <c r="B22" s="990"/>
      <c r="C22" s="990"/>
      <c r="D22" s="990"/>
      <c r="E22" s="990"/>
      <c r="F22" s="990"/>
      <c r="G22" s="990"/>
      <c r="H22" s="990"/>
      <c r="I22" s="990"/>
      <c r="J22" s="990"/>
      <c r="K22" s="1003"/>
      <c r="L22" s="1004"/>
      <c r="M22" s="1004"/>
      <c r="N22" s="1005"/>
    </row>
    <row r="23" spans="1:14" s="36" customFormat="1" ht="10.5" customHeight="1" thickTop="1" thickBot="1" x14ac:dyDescent="0.25">
      <c r="A23" s="990"/>
      <c r="B23" s="990"/>
      <c r="C23" s="990"/>
      <c r="D23" s="990"/>
      <c r="E23" s="990"/>
      <c r="F23" s="990"/>
      <c r="G23" s="990"/>
      <c r="H23" s="990"/>
      <c r="I23" s="990"/>
      <c r="J23" s="990"/>
      <c r="K23" s="1006"/>
      <c r="L23" s="1007"/>
      <c r="M23" s="1007"/>
      <c r="N23" s="1008"/>
    </row>
    <row r="24" spans="1:14" s="36" customFormat="1" ht="16.5" customHeight="1" thickTop="1" thickBot="1" x14ac:dyDescent="0.25">
      <c r="A24" s="501">
        <v>1</v>
      </c>
      <c r="B24" s="656">
        <v>2</v>
      </c>
      <c r="C24" s="501">
        <v>3</v>
      </c>
      <c r="D24" s="656">
        <v>4</v>
      </c>
      <c r="E24" s="987">
        <v>5</v>
      </c>
      <c r="F24" s="987"/>
      <c r="G24" s="987">
        <v>6</v>
      </c>
      <c r="H24" s="987"/>
      <c r="I24" s="987">
        <v>7</v>
      </c>
      <c r="J24" s="987"/>
      <c r="K24" s="997">
        <v>8</v>
      </c>
      <c r="L24" s="998"/>
      <c r="M24" s="998"/>
      <c r="N24" s="999"/>
    </row>
    <row r="25" spans="1:14" s="36" customFormat="1" ht="13.5" thickTop="1" thickBot="1" x14ac:dyDescent="0.25">
      <c r="A25" s="524" t="s">
        <v>3577</v>
      </c>
      <c r="B25" s="524" t="s">
        <v>4333</v>
      </c>
      <c r="C25" s="524">
        <v>10</v>
      </c>
      <c r="D25" s="494">
        <v>0</v>
      </c>
      <c r="E25" s="976">
        <v>0</v>
      </c>
      <c r="F25" s="976"/>
      <c r="G25" s="976">
        <v>0</v>
      </c>
      <c r="H25" s="976"/>
      <c r="I25" s="976">
        <v>0</v>
      </c>
      <c r="J25" s="976"/>
      <c r="K25" s="979">
        <v>0</v>
      </c>
      <c r="L25" s="980"/>
      <c r="M25" s="980"/>
      <c r="N25" s="981"/>
    </row>
    <row r="26" spans="1:14" s="36" customFormat="1" ht="12.75" thickTop="1" thickBot="1" x14ac:dyDescent="0.25">
      <c r="A26" s="458" t="s">
        <v>1709</v>
      </c>
      <c r="B26" s="459">
        <v>2240</v>
      </c>
      <c r="C26" s="459">
        <v>20</v>
      </c>
      <c r="D26" s="494">
        <v>0</v>
      </c>
      <c r="E26" s="976">
        <v>0</v>
      </c>
      <c r="F26" s="976"/>
      <c r="G26" s="976">
        <v>0</v>
      </c>
      <c r="H26" s="976"/>
      <c r="I26" s="1016">
        <v>0</v>
      </c>
      <c r="J26" s="1016"/>
      <c r="K26" s="979">
        <v>0</v>
      </c>
      <c r="L26" s="980"/>
      <c r="M26" s="980"/>
      <c r="N26" s="981"/>
    </row>
    <row r="27" spans="1:14" s="36" customFormat="1" ht="15" customHeight="1" thickTop="1" thickBot="1" x14ac:dyDescent="0.25">
      <c r="A27" s="474" t="s">
        <v>1760</v>
      </c>
      <c r="B27" s="459">
        <v>2280</v>
      </c>
      <c r="C27" s="459">
        <v>30</v>
      </c>
      <c r="D27" s="494">
        <v>0</v>
      </c>
      <c r="E27" s="976">
        <v>0</v>
      </c>
      <c r="F27" s="976"/>
      <c r="G27" s="976">
        <v>0</v>
      </c>
      <c r="H27" s="976"/>
      <c r="I27" s="976">
        <v>0</v>
      </c>
      <c r="J27" s="976"/>
      <c r="K27" s="979">
        <v>0</v>
      </c>
      <c r="L27" s="980"/>
      <c r="M27" s="980"/>
      <c r="N27" s="981"/>
    </row>
    <row r="28" spans="1:14" s="36" customFormat="1" ht="13.5" customHeight="1" thickTop="1" thickBot="1" x14ac:dyDescent="0.25">
      <c r="A28" s="475" t="s">
        <v>4383</v>
      </c>
      <c r="B28" s="465">
        <v>2281</v>
      </c>
      <c r="C28" s="465">
        <v>40</v>
      </c>
      <c r="D28" s="494"/>
      <c r="E28" s="1016"/>
      <c r="F28" s="1016"/>
      <c r="G28" s="1016"/>
      <c r="H28" s="1016"/>
      <c r="I28" s="1016"/>
      <c r="J28" s="1016"/>
      <c r="K28" s="1021"/>
      <c r="L28" s="1022"/>
      <c r="M28" s="1022"/>
      <c r="N28" s="1023"/>
    </row>
    <row r="29" spans="1:14" s="36" customFormat="1" ht="13.5" customHeight="1" thickTop="1" thickBot="1" x14ac:dyDescent="0.25">
      <c r="A29" s="476" t="s">
        <v>1714</v>
      </c>
      <c r="B29" s="465">
        <v>2282</v>
      </c>
      <c r="C29" s="465">
        <v>50</v>
      </c>
      <c r="D29" s="619">
        <v>0</v>
      </c>
      <c r="E29" s="1015">
        <v>0</v>
      </c>
      <c r="F29" s="1015"/>
      <c r="G29" s="1015">
        <v>0</v>
      </c>
      <c r="H29" s="1015"/>
      <c r="I29" s="1015">
        <v>0</v>
      </c>
      <c r="J29" s="1015"/>
      <c r="K29" s="1018">
        <v>0</v>
      </c>
      <c r="L29" s="1019"/>
      <c r="M29" s="1019"/>
      <c r="N29" s="1020"/>
    </row>
    <row r="30" spans="1:14" s="36" customFormat="1" ht="12.75" thickTop="1" thickBot="1" x14ac:dyDescent="0.25">
      <c r="A30" s="457" t="s">
        <v>1724</v>
      </c>
      <c r="B30" s="453">
        <v>2800</v>
      </c>
      <c r="C30" s="453">
        <v>60</v>
      </c>
      <c r="D30" s="494">
        <v>0</v>
      </c>
      <c r="E30" s="976">
        <v>0</v>
      </c>
      <c r="F30" s="976"/>
      <c r="G30" s="976">
        <v>0</v>
      </c>
      <c r="H30" s="976"/>
      <c r="I30" s="976">
        <v>0</v>
      </c>
      <c r="J30" s="976"/>
      <c r="K30" s="979">
        <v>0</v>
      </c>
      <c r="L30" s="980"/>
      <c r="M30" s="980"/>
      <c r="N30" s="981"/>
    </row>
    <row r="31" spans="1:14" s="36" customFormat="1" ht="12.75" thickTop="1" thickBot="1" x14ac:dyDescent="0.25">
      <c r="A31" s="458" t="s">
        <v>4347</v>
      </c>
      <c r="B31" s="459">
        <v>3150</v>
      </c>
      <c r="C31" s="459">
        <v>70</v>
      </c>
      <c r="D31" s="494">
        <v>0</v>
      </c>
      <c r="E31" s="976">
        <v>0</v>
      </c>
      <c r="F31" s="976"/>
      <c r="G31" s="976">
        <v>0</v>
      </c>
      <c r="H31" s="976"/>
      <c r="I31" s="976">
        <v>0</v>
      </c>
      <c r="J31" s="976"/>
      <c r="K31" s="979">
        <v>0</v>
      </c>
      <c r="L31" s="980"/>
      <c r="M31" s="980"/>
      <c r="N31" s="981"/>
    </row>
    <row r="32" spans="1:14" s="36" customFormat="1" ht="13.5" thickTop="1" thickBot="1" x14ac:dyDescent="0.25">
      <c r="A32" s="523" t="s">
        <v>4207</v>
      </c>
      <c r="B32" s="453">
        <v>4100</v>
      </c>
      <c r="C32" s="453">
        <v>80</v>
      </c>
      <c r="D32" s="494">
        <v>0</v>
      </c>
      <c r="E32" s="976">
        <v>0</v>
      </c>
      <c r="F32" s="976"/>
      <c r="G32" s="976">
        <v>0</v>
      </c>
      <c r="H32" s="976"/>
      <c r="I32" s="976">
        <v>0</v>
      </c>
      <c r="J32" s="976"/>
      <c r="K32" s="979">
        <v>0</v>
      </c>
      <c r="L32" s="980"/>
      <c r="M32" s="980"/>
      <c r="N32" s="981"/>
    </row>
    <row r="33" spans="1:14" s="36" customFormat="1" ht="12.75" thickTop="1" thickBot="1" x14ac:dyDescent="0.25">
      <c r="A33" s="458" t="s">
        <v>4353</v>
      </c>
      <c r="B33" s="459">
        <v>4110</v>
      </c>
      <c r="C33" s="459">
        <v>90</v>
      </c>
      <c r="D33" s="619">
        <v>0</v>
      </c>
      <c r="E33" s="1015">
        <v>0</v>
      </c>
      <c r="F33" s="1015"/>
      <c r="G33" s="1015">
        <v>0</v>
      </c>
      <c r="H33" s="1015"/>
      <c r="I33" s="1015">
        <v>0</v>
      </c>
      <c r="J33" s="1015"/>
      <c r="K33" s="1018">
        <v>0</v>
      </c>
      <c r="L33" s="1019"/>
      <c r="M33" s="1019"/>
      <c r="N33" s="1020"/>
    </row>
    <row r="34" spans="1:14" s="36" customFormat="1" ht="12.75" thickTop="1" thickBot="1" x14ac:dyDescent="0.25">
      <c r="A34" s="476" t="s">
        <v>4354</v>
      </c>
      <c r="B34" s="465">
        <v>4111</v>
      </c>
      <c r="C34" s="465">
        <v>100</v>
      </c>
      <c r="D34" s="494">
        <v>0</v>
      </c>
      <c r="E34" s="976">
        <v>0</v>
      </c>
      <c r="F34" s="976"/>
      <c r="G34" s="976">
        <v>0</v>
      </c>
      <c r="H34" s="976"/>
      <c r="I34" s="976">
        <v>0</v>
      </c>
      <c r="J34" s="976"/>
      <c r="K34" s="979">
        <v>0</v>
      </c>
      <c r="L34" s="980"/>
      <c r="M34" s="980"/>
      <c r="N34" s="981"/>
    </row>
    <row r="35" spans="1:14" s="36" customFormat="1" ht="12.75" thickTop="1" thickBot="1" x14ac:dyDescent="0.25">
      <c r="A35" s="476" t="s">
        <v>4355</v>
      </c>
      <c r="B35" s="465">
        <v>4112</v>
      </c>
      <c r="C35" s="465">
        <v>110</v>
      </c>
      <c r="D35" s="494">
        <v>0</v>
      </c>
      <c r="E35" s="976">
        <v>0</v>
      </c>
      <c r="F35" s="976"/>
      <c r="G35" s="976">
        <v>0</v>
      </c>
      <c r="H35" s="976"/>
      <c r="I35" s="976">
        <v>0</v>
      </c>
      <c r="J35" s="976"/>
      <c r="K35" s="979">
        <v>0</v>
      </c>
      <c r="L35" s="980"/>
      <c r="M35" s="980"/>
      <c r="N35" s="981"/>
    </row>
    <row r="36" spans="1:14" s="36" customFormat="1" ht="14.25" thickTop="1" thickBot="1" x14ac:dyDescent="0.25">
      <c r="A36" s="493" t="s">
        <v>4208</v>
      </c>
      <c r="B36" s="465">
        <v>4113</v>
      </c>
      <c r="C36" s="465">
        <v>120</v>
      </c>
      <c r="D36" s="494">
        <v>0</v>
      </c>
      <c r="E36" s="976">
        <v>0</v>
      </c>
      <c r="F36" s="976"/>
      <c r="G36" s="976">
        <v>0</v>
      </c>
      <c r="H36" s="976"/>
      <c r="I36" s="976">
        <v>0</v>
      </c>
      <c r="J36" s="976"/>
      <c r="K36" s="979">
        <v>0</v>
      </c>
      <c r="L36" s="980"/>
      <c r="M36" s="980"/>
      <c r="N36" s="981"/>
    </row>
    <row r="37" spans="1:14" s="36" customFormat="1" ht="13.5" thickTop="1" thickBot="1" x14ac:dyDescent="0.25">
      <c r="A37" s="523" t="s">
        <v>4248</v>
      </c>
      <c r="B37" s="453">
        <v>4200</v>
      </c>
      <c r="C37" s="453">
        <v>130</v>
      </c>
      <c r="D37" s="494">
        <v>0</v>
      </c>
      <c r="E37" s="976">
        <v>0</v>
      </c>
      <c r="F37" s="976"/>
      <c r="G37" s="976">
        <v>0</v>
      </c>
      <c r="H37" s="976"/>
      <c r="I37" s="976">
        <v>0</v>
      </c>
      <c r="J37" s="976"/>
      <c r="K37" s="979">
        <v>0</v>
      </c>
      <c r="L37" s="980"/>
      <c r="M37" s="980"/>
      <c r="N37" s="981"/>
    </row>
    <row r="38" spans="1:14" s="36" customFormat="1" ht="12.75" thickTop="1" thickBot="1" x14ac:dyDescent="0.25">
      <c r="A38" s="476" t="s">
        <v>4356</v>
      </c>
      <c r="B38" s="465">
        <v>4210</v>
      </c>
      <c r="C38" s="465">
        <v>140</v>
      </c>
      <c r="D38" s="494">
        <v>0</v>
      </c>
      <c r="E38" s="976">
        <v>0</v>
      </c>
      <c r="F38" s="976"/>
      <c r="G38" s="976">
        <v>0</v>
      </c>
      <c r="H38" s="976"/>
      <c r="I38" s="976">
        <v>0</v>
      </c>
      <c r="J38" s="976"/>
      <c r="K38" s="979">
        <v>0</v>
      </c>
      <c r="L38" s="980"/>
      <c r="M38" s="980"/>
      <c r="N38" s="981"/>
    </row>
    <row r="39" spans="1:14" s="36" customFormat="1" ht="12" hidden="1" thickTop="1" x14ac:dyDescent="0.2">
      <c r="A39" s="81" t="s">
        <v>4356</v>
      </c>
      <c r="B39" s="130">
        <v>4210</v>
      </c>
      <c r="C39" s="130">
        <v>140</v>
      </c>
      <c r="D39" s="106" t="s">
        <v>4334</v>
      </c>
      <c r="E39" s="1013" t="s">
        <v>4334</v>
      </c>
      <c r="F39" s="1014"/>
      <c r="G39" s="1013" t="s">
        <v>4334</v>
      </c>
      <c r="H39" s="1014"/>
      <c r="I39" s="1013" t="s">
        <v>4334</v>
      </c>
      <c r="J39" s="1014"/>
      <c r="K39" s="1013" t="s">
        <v>4334</v>
      </c>
      <c r="L39" s="1014"/>
      <c r="M39" s="1017" t="s">
        <v>4333</v>
      </c>
      <c r="N39" s="1017"/>
    </row>
    <row r="40" spans="1:14" ht="11.25" customHeight="1" thickTop="1" x14ac:dyDescent="0.25">
      <c r="A40" s="975" t="s">
        <v>4713</v>
      </c>
      <c r="B40" s="975"/>
      <c r="C40" s="975"/>
      <c r="D40" s="975"/>
    </row>
    <row r="41" spans="1:14" x14ac:dyDescent="0.25">
      <c r="B41" s="41" t="str">
        <f>ЗАПОЛНИТЬ!$F$30</f>
        <v>Директор</v>
      </c>
      <c r="C41" s="41"/>
      <c r="D41" s="41"/>
      <c r="E41" s="41"/>
      <c r="F41" s="41"/>
      <c r="G41" s="983"/>
      <c r="H41" s="983"/>
      <c r="J41" s="797" t="str">
        <f>ЗАПОЛНИТЬ!F26</f>
        <v>О.Л.Матчишин</v>
      </c>
      <c r="K41" s="797"/>
      <c r="L41" s="797"/>
      <c r="M41" s="797"/>
      <c r="N41" s="797"/>
    </row>
    <row r="42" spans="1:14" ht="10.5" customHeight="1" x14ac:dyDescent="0.25">
      <c r="B42" s="41"/>
      <c r="C42" s="41"/>
      <c r="D42" s="41"/>
      <c r="E42" s="41"/>
      <c r="F42" s="41"/>
      <c r="G42" s="982" t="s">
        <v>4351</v>
      </c>
      <c r="H42" s="982"/>
      <c r="J42" s="872" t="s">
        <v>3574</v>
      </c>
      <c r="K42" s="872"/>
      <c r="L42" s="872"/>
      <c r="M42" s="872"/>
      <c r="N42" s="872"/>
    </row>
    <row r="43" spans="1:14" ht="18.75" customHeight="1" x14ac:dyDescent="0.25">
      <c r="B43" s="41" t="str">
        <f>ЗАПОЛНИТЬ!$F$31</f>
        <v>Головний бухгалтер</v>
      </c>
      <c r="C43" s="41"/>
      <c r="D43" s="41"/>
      <c r="E43" s="41"/>
      <c r="F43" s="41"/>
      <c r="G43" s="983"/>
      <c r="H43" s="983"/>
      <c r="J43" s="797" t="str">
        <f>ЗАПОЛНИТЬ!F28</f>
        <v>О.Г.Шевчук</v>
      </c>
      <c r="K43" s="797"/>
      <c r="L43" s="797"/>
      <c r="M43" s="797"/>
      <c r="N43" s="797"/>
    </row>
    <row r="44" spans="1:14" x14ac:dyDescent="0.25">
      <c r="A44" s="35" t="str">
        <f>ЗАПОЛНИТЬ!C19</f>
        <v>"11" січня 2016 року</v>
      </c>
      <c r="B44" s="35"/>
      <c r="C44" s="35"/>
      <c r="D44" s="35"/>
      <c r="E44" s="35"/>
      <c r="F44" s="35"/>
      <c r="G44" s="982" t="s">
        <v>4351</v>
      </c>
      <c r="H44" s="982"/>
      <c r="J44" s="872" t="s">
        <v>3574</v>
      </c>
      <c r="K44" s="872"/>
      <c r="L44" s="872"/>
      <c r="M44" s="872"/>
      <c r="N44" s="872"/>
    </row>
    <row r="45" spans="1:14" x14ac:dyDescent="0.25">
      <c r="A45" s="732" t="s">
        <v>267</v>
      </c>
    </row>
  </sheetData>
  <sheetProtection formatColumns="0"/>
  <mergeCells count="100">
    <mergeCell ref="K33:N33"/>
    <mergeCell ref="K34:N34"/>
    <mergeCell ref="K35:N35"/>
    <mergeCell ref="K25:N25"/>
    <mergeCell ref="K26:N26"/>
    <mergeCell ref="K27:N27"/>
    <mergeCell ref="K28:N28"/>
    <mergeCell ref="K32:N32"/>
    <mergeCell ref="K30:N30"/>
    <mergeCell ref="K31:N31"/>
    <mergeCell ref="I30:J30"/>
    <mergeCell ref="I24:J24"/>
    <mergeCell ref="K24:N24"/>
    <mergeCell ref="I27:J27"/>
    <mergeCell ref="I26:J26"/>
    <mergeCell ref="K29:N29"/>
    <mergeCell ref="I35:J35"/>
    <mergeCell ref="I31:J31"/>
    <mergeCell ref="E25:F25"/>
    <mergeCell ref="E30:F30"/>
    <mergeCell ref="I29:J29"/>
    <mergeCell ref="G27:H27"/>
    <mergeCell ref="G30:H30"/>
    <mergeCell ref="I28:J28"/>
    <mergeCell ref="I32:J32"/>
    <mergeCell ref="B9:K9"/>
    <mergeCell ref="B10:K10"/>
    <mergeCell ref="A12:D12"/>
    <mergeCell ref="A5:H5"/>
    <mergeCell ref="A14:D14"/>
    <mergeCell ref="F14:N14"/>
    <mergeCell ref="F12:L12"/>
    <mergeCell ref="A6:N6"/>
    <mergeCell ref="A13:D13"/>
    <mergeCell ref="A15:D15"/>
    <mergeCell ref="F15:N15"/>
    <mergeCell ref="B11:L11"/>
    <mergeCell ref="A18:L18"/>
    <mergeCell ref="E24:F24"/>
    <mergeCell ref="A19:A23"/>
    <mergeCell ref="D20:D23"/>
    <mergeCell ref="B19:B23"/>
    <mergeCell ref="C19:C23"/>
    <mergeCell ref="D19:F19"/>
    <mergeCell ref="G20:H23"/>
    <mergeCell ref="I39:J39"/>
    <mergeCell ref="J43:N43"/>
    <mergeCell ref="M39:N39"/>
    <mergeCell ref="I37:J37"/>
    <mergeCell ref="H1:N3"/>
    <mergeCell ref="I33:J33"/>
    <mergeCell ref="I34:J34"/>
    <mergeCell ref="G24:H24"/>
    <mergeCell ref="I25:J25"/>
    <mergeCell ref="G25:H25"/>
    <mergeCell ref="G28:H28"/>
    <mergeCell ref="G29:H29"/>
    <mergeCell ref="G26:H26"/>
    <mergeCell ref="G32:H32"/>
    <mergeCell ref="F13:N13"/>
    <mergeCell ref="A4:N4"/>
    <mergeCell ref="G44:H44"/>
    <mergeCell ref="G41:H41"/>
    <mergeCell ref="G42:H42"/>
    <mergeCell ref="J44:N44"/>
    <mergeCell ref="K36:N36"/>
    <mergeCell ref="K37:N37"/>
    <mergeCell ref="K38:N38"/>
    <mergeCell ref="J41:N41"/>
    <mergeCell ref="I36:J36"/>
    <mergeCell ref="J42:N42"/>
    <mergeCell ref="G37:H37"/>
    <mergeCell ref="G43:H43"/>
    <mergeCell ref="G38:H38"/>
    <mergeCell ref="G39:H39"/>
    <mergeCell ref="K39:L39"/>
    <mergeCell ref="I38:J38"/>
    <mergeCell ref="E26:F26"/>
    <mergeCell ref="E29:F29"/>
    <mergeCell ref="E28:F28"/>
    <mergeCell ref="E27:F27"/>
    <mergeCell ref="K19:N23"/>
    <mergeCell ref="G19:J19"/>
    <mergeCell ref="E20:F23"/>
    <mergeCell ref="I20:J23"/>
    <mergeCell ref="G34:H34"/>
    <mergeCell ref="G31:H31"/>
    <mergeCell ref="E35:F35"/>
    <mergeCell ref="G36:H36"/>
    <mergeCell ref="G35:H35"/>
    <mergeCell ref="G33:H33"/>
    <mergeCell ref="E33:F33"/>
    <mergeCell ref="E31:F31"/>
    <mergeCell ref="E32:F32"/>
    <mergeCell ref="A40:D40"/>
    <mergeCell ref="E38:F38"/>
    <mergeCell ref="E36:F36"/>
    <mergeCell ref="E34:F34"/>
    <mergeCell ref="E37:F37"/>
    <mergeCell ref="E39:F39"/>
  </mergeCells>
  <phoneticPr fontId="0" type="noConversion"/>
  <pageMargins left="0.15748031496062992" right="0.15748031496062992" top="0.19685039370078741" bottom="0.19685039370078741" header="7.874015748031496E-2" footer="0.15748031496062992"/>
  <pageSetup paperSize="9" scale="9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0"/>
  <dimension ref="A2:J13"/>
  <sheetViews>
    <sheetView workbookViewId="0">
      <selection activeCell="D10" sqref="D10"/>
    </sheetView>
  </sheetViews>
  <sheetFormatPr defaultRowHeight="15" x14ac:dyDescent="0.25"/>
  <cols>
    <col min="1" max="1" width="83.7109375" style="375" bestFit="1" customWidth="1"/>
    <col min="2" max="16384" width="9.140625" style="375"/>
  </cols>
  <sheetData>
    <row r="2" spans="1:10" x14ac:dyDescent="0.25">
      <c r="A2" s="374" t="s">
        <v>3535</v>
      </c>
      <c r="B2" s="374"/>
      <c r="C2" s="374" t="s">
        <v>3536</v>
      </c>
      <c r="D2" s="374" t="s">
        <v>3537</v>
      </c>
      <c r="E2" s="374"/>
      <c r="F2" s="374"/>
      <c r="G2" s="374"/>
      <c r="H2" s="374"/>
      <c r="I2" s="374"/>
      <c r="J2" s="374"/>
    </row>
    <row r="3" spans="1:10" x14ac:dyDescent="0.25">
      <c r="A3" s="374" t="s">
        <v>3538</v>
      </c>
      <c r="B3" s="374"/>
      <c r="C3" s="374" t="s">
        <v>3539</v>
      </c>
      <c r="D3" s="374" t="s">
        <v>3540</v>
      </c>
      <c r="E3" s="374"/>
      <c r="F3" s="374"/>
      <c r="G3" s="374"/>
      <c r="H3" s="374"/>
      <c r="I3" s="374"/>
      <c r="J3" s="374"/>
    </row>
    <row r="4" spans="1:10" x14ac:dyDescent="0.25">
      <c r="A4" s="375" t="s">
        <v>3541</v>
      </c>
      <c r="C4" s="376" t="s">
        <v>3542</v>
      </c>
      <c r="D4" s="376" t="s">
        <v>3543</v>
      </c>
    </row>
    <row r="5" spans="1:10" x14ac:dyDescent="0.25">
      <c r="A5" s="375" t="s">
        <v>3544</v>
      </c>
      <c r="C5" s="376" t="s">
        <v>3545</v>
      </c>
      <c r="D5" s="375" t="s">
        <v>3546</v>
      </c>
    </row>
    <row r="6" spans="1:10" x14ac:dyDescent="0.25">
      <c r="A6" s="375" t="s">
        <v>3547</v>
      </c>
      <c r="C6" s="80" t="s">
        <v>3548</v>
      </c>
      <c r="D6" s="375" t="s">
        <v>3549</v>
      </c>
    </row>
    <row r="7" spans="1:10" x14ac:dyDescent="0.25">
      <c r="A7" s="375" t="s">
        <v>3550</v>
      </c>
      <c r="C7" s="80" t="s">
        <v>3551</v>
      </c>
      <c r="D7" s="375" t="s">
        <v>3552</v>
      </c>
    </row>
    <row r="8" spans="1:10" x14ac:dyDescent="0.25">
      <c r="A8" s="375" t="s">
        <v>3556</v>
      </c>
      <c r="C8" s="80" t="s">
        <v>3557</v>
      </c>
      <c r="D8" s="375" t="s">
        <v>3558</v>
      </c>
    </row>
    <row r="9" spans="1:10" x14ac:dyDescent="0.25">
      <c r="A9" s="375" t="s">
        <v>3559</v>
      </c>
      <c r="C9" s="80" t="s">
        <v>3561</v>
      </c>
      <c r="D9" s="375" t="s">
        <v>3560</v>
      </c>
    </row>
    <row r="10" spans="1:10" x14ac:dyDescent="0.25">
      <c r="C10" s="80"/>
    </row>
    <row r="11" spans="1:10" x14ac:dyDescent="0.25">
      <c r="C11" s="80"/>
    </row>
    <row r="12" spans="1:10" x14ac:dyDescent="0.25">
      <c r="C12" s="80"/>
    </row>
    <row r="13" spans="1:10" x14ac:dyDescent="0.25">
      <c r="C13" s="80"/>
    </row>
  </sheetData>
  <phoneticPr fontId="0" type="noConversion"/>
  <pageMargins left="0.7" right="0.7" top="0.75" bottom="0.75" header="0.3" footer="0.3"/>
  <pageSetup paperSize="9" orientation="portrait" verticalDpi="0"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7">
    <pageSetUpPr fitToPage="1"/>
  </sheetPr>
  <dimension ref="A1:Z56"/>
  <sheetViews>
    <sheetView tabSelected="1" workbookViewId="0">
      <selection activeCell="G20" sqref="G20"/>
    </sheetView>
  </sheetViews>
  <sheetFormatPr defaultRowHeight="15" x14ac:dyDescent="0.25"/>
  <cols>
    <col min="1" max="1" width="47.7109375" style="212" customWidth="1"/>
    <col min="2" max="2" width="7.85546875" style="212" customWidth="1"/>
    <col min="3" max="3" width="5.28515625" style="212" customWidth="1"/>
    <col min="4" max="4" width="6.28515625" style="212" customWidth="1"/>
    <col min="5" max="6" width="7.5703125" style="212" customWidth="1"/>
    <col min="7" max="7" width="10.42578125" style="212" customWidth="1"/>
    <col min="8" max="8" width="3.5703125" style="212" customWidth="1"/>
    <col min="9" max="9" width="2.5703125" style="212" customWidth="1"/>
    <col min="10" max="10" width="9.140625" style="212"/>
    <col min="11" max="11" width="1.140625" style="212" hidden="1" customWidth="1"/>
    <col min="12" max="12" width="6.7109375" style="212" customWidth="1"/>
    <col min="13" max="13" width="6.42578125" style="212" customWidth="1"/>
    <col min="14" max="16384" width="9.140625" style="212"/>
  </cols>
  <sheetData>
    <row r="1" spans="1:26" ht="1.5" customHeight="1" x14ac:dyDescent="0.25">
      <c r="G1" s="779" t="s">
        <v>238</v>
      </c>
      <c r="H1" s="1051"/>
      <c r="I1" s="1051"/>
      <c r="J1" s="1051"/>
      <c r="K1" s="1051"/>
      <c r="L1" s="1051"/>
      <c r="M1" s="1051"/>
    </row>
    <row r="2" spans="1:26" ht="16.5" customHeight="1" x14ac:dyDescent="0.25">
      <c r="G2" s="1051"/>
      <c r="H2" s="1051"/>
      <c r="I2" s="1051"/>
      <c r="J2" s="1051"/>
      <c r="K2" s="1051"/>
      <c r="L2" s="1051"/>
      <c r="M2" s="1051"/>
      <c r="P2" s="1043" t="s">
        <v>465</v>
      </c>
      <c r="Q2" s="1044"/>
      <c r="R2" s="1044"/>
      <c r="S2" s="1044"/>
      <c r="T2" s="1044"/>
      <c r="U2" s="1044"/>
      <c r="V2" s="1044"/>
      <c r="W2" s="1044"/>
      <c r="X2" s="1044"/>
      <c r="Y2" s="1044"/>
      <c r="Z2" s="1044"/>
    </row>
    <row r="3" spans="1:26" ht="29.25" customHeight="1" x14ac:dyDescent="0.25">
      <c r="G3" s="1051"/>
      <c r="H3" s="1051"/>
      <c r="I3" s="1051"/>
      <c r="J3" s="1051"/>
      <c r="K3" s="1051"/>
      <c r="L3" s="1051"/>
      <c r="M3" s="1051"/>
      <c r="P3" s="1044"/>
      <c r="Q3" s="1044"/>
      <c r="R3" s="1044"/>
      <c r="S3" s="1044"/>
      <c r="T3" s="1044"/>
      <c r="U3" s="1044"/>
      <c r="V3" s="1044"/>
      <c r="W3" s="1044"/>
      <c r="X3" s="1044"/>
      <c r="Y3" s="1044"/>
      <c r="Z3" s="1044"/>
    </row>
    <row r="4" spans="1:26" x14ac:dyDescent="0.25">
      <c r="P4" s="1044"/>
      <c r="Q4" s="1044"/>
      <c r="R4" s="1044"/>
      <c r="S4" s="1044"/>
      <c r="T4" s="1044"/>
      <c r="U4" s="1044"/>
      <c r="V4" s="1044"/>
      <c r="W4" s="1044"/>
      <c r="X4" s="1044"/>
      <c r="Y4" s="1044"/>
      <c r="Z4" s="1044"/>
    </row>
    <row r="5" spans="1:26" x14ac:dyDescent="0.25">
      <c r="A5" s="1052" t="s">
        <v>4657</v>
      </c>
      <c r="B5" s="1052"/>
      <c r="C5" s="1052"/>
      <c r="D5" s="1052"/>
      <c r="E5" s="1052"/>
      <c r="F5" s="1052"/>
      <c r="G5" s="1052"/>
      <c r="H5" s="1052"/>
      <c r="I5" s="1052"/>
      <c r="J5" s="1052"/>
      <c r="K5" s="1052"/>
      <c r="L5" s="1052"/>
      <c r="M5" s="1052"/>
      <c r="P5" s="1044"/>
      <c r="Q5" s="1044"/>
      <c r="R5" s="1044"/>
      <c r="S5" s="1044"/>
      <c r="T5" s="1044"/>
      <c r="U5" s="1044"/>
      <c r="V5" s="1044"/>
      <c r="W5" s="1044"/>
      <c r="X5" s="1044"/>
      <c r="Y5" s="1044"/>
      <c r="Z5" s="1044"/>
    </row>
    <row r="6" spans="1:26" x14ac:dyDescent="0.25">
      <c r="A6" s="780" t="str">
        <f>CONCATENATE("за ",ЗАПОЛНИТЬ!$B$17," ",ЗАПОЛНИТЬ!$C$17)</f>
        <v xml:space="preserve">за 2015 р. </v>
      </c>
      <c r="B6" s="780"/>
      <c r="C6" s="780"/>
      <c r="D6" s="780"/>
      <c r="E6" s="780"/>
      <c r="F6" s="780"/>
      <c r="G6" s="780"/>
      <c r="H6" s="780"/>
      <c r="I6" s="780"/>
      <c r="J6" s="780"/>
      <c r="K6" s="780"/>
      <c r="L6" s="780"/>
      <c r="M6" s="780"/>
      <c r="P6" s="1044"/>
      <c r="Q6" s="1044"/>
      <c r="R6" s="1044"/>
      <c r="S6" s="1044"/>
      <c r="T6" s="1044"/>
      <c r="U6" s="1044"/>
      <c r="V6" s="1044"/>
      <c r="W6" s="1044"/>
      <c r="X6" s="1044"/>
      <c r="Y6" s="1044"/>
      <c r="Z6" s="1044"/>
    </row>
    <row r="7" spans="1:26" x14ac:dyDescent="0.25">
      <c r="P7" s="1044"/>
      <c r="Q7" s="1044"/>
      <c r="R7" s="1044"/>
      <c r="S7" s="1044"/>
      <c r="T7" s="1044"/>
      <c r="U7" s="1044"/>
      <c r="V7" s="1044"/>
      <c r="W7" s="1044"/>
      <c r="X7" s="1044"/>
      <c r="Y7" s="1044"/>
      <c r="Z7" s="1044"/>
    </row>
    <row r="8" spans="1:26" ht="30" customHeight="1" x14ac:dyDescent="0.25">
      <c r="A8" s="214" t="s">
        <v>4564</v>
      </c>
      <c r="B8" s="812" t="str">
        <f>ЗАПОЛНИТЬ!$B$3</f>
        <v>Дрогобицький міський центр соціальних служб для сім'ї, дітей та молоді</v>
      </c>
      <c r="C8" s="812"/>
      <c r="D8" s="812"/>
      <c r="E8" s="812"/>
      <c r="F8" s="812"/>
      <c r="G8" s="812"/>
      <c r="H8" s="812"/>
      <c r="I8" s="812"/>
      <c r="J8" s="215" t="str">
        <f>ЗАПОЛНИТЬ!$A$13</f>
        <v>за ЄДРПОУ</v>
      </c>
      <c r="K8" s="215"/>
      <c r="L8" s="814" t="str">
        <f>ЗАПОЛНИТЬ!$B$13</f>
        <v>2080709</v>
      </c>
      <c r="M8" s="813"/>
      <c r="P8" s="1044"/>
      <c r="Q8" s="1044"/>
      <c r="R8" s="1044"/>
      <c r="S8" s="1044"/>
      <c r="T8" s="1044"/>
      <c r="U8" s="1044"/>
      <c r="V8" s="1044"/>
      <c r="W8" s="1044"/>
      <c r="X8" s="1044"/>
      <c r="Y8" s="1044"/>
      <c r="Z8" s="1044"/>
    </row>
    <row r="9" spans="1:26" x14ac:dyDescent="0.25">
      <c r="A9" s="217" t="s">
        <v>4317</v>
      </c>
      <c r="B9" s="810" t="str">
        <f>ЗАПОЛНИТЬ!$B$5</f>
        <v>м.Дрогобич, вул.Л.Українки, 70</v>
      </c>
      <c r="C9" s="810"/>
      <c r="D9" s="810"/>
      <c r="E9" s="810"/>
      <c r="F9" s="810"/>
      <c r="G9" s="810"/>
      <c r="H9" s="810"/>
      <c r="I9" s="810"/>
      <c r="J9" s="215" t="str">
        <f>ЗАПОЛНИТЬ!$A$14</f>
        <v>за КОАТУУ</v>
      </c>
      <c r="K9" s="215"/>
      <c r="L9" s="813">
        <f>ЗАПОЛНИТЬ!$B$14</f>
        <v>4610600000</v>
      </c>
      <c r="M9" s="813"/>
      <c r="P9" s="1044"/>
      <c r="Q9" s="1044"/>
      <c r="R9" s="1044"/>
      <c r="S9" s="1044"/>
      <c r="T9" s="1044"/>
      <c r="U9" s="1044"/>
      <c r="V9" s="1044"/>
      <c r="W9" s="1044"/>
      <c r="X9" s="1044"/>
      <c r="Y9" s="1044"/>
      <c r="Z9" s="1044"/>
    </row>
    <row r="10" spans="1:26" x14ac:dyDescent="0.25">
      <c r="A10" s="217" t="str">
        <f>Ф.4.3.1.КВК2!$A$11</f>
        <v>Організаційно-правова форма господарювання</v>
      </c>
      <c r="B10" s="815" t="str">
        <f>ЗАПОЛНИТЬ!$D$15</f>
        <v>Комунальна організація (установа, заклад)</v>
      </c>
      <c r="C10" s="815"/>
      <c r="D10" s="815"/>
      <c r="E10" s="815"/>
      <c r="F10" s="815"/>
      <c r="G10" s="815"/>
      <c r="H10" s="815"/>
      <c r="I10" s="815"/>
      <c r="J10" s="215" t="str">
        <f>ЗАПОЛНИТЬ!$A$15</f>
        <v>за КОПФГ</v>
      </c>
      <c r="K10" s="229"/>
      <c r="L10" s="813">
        <f>ЗАПОЛНИТЬ!$B$15</f>
        <v>430</v>
      </c>
      <c r="M10" s="813"/>
      <c r="P10" s="1044"/>
      <c r="Q10" s="1044"/>
      <c r="R10" s="1044"/>
      <c r="S10" s="1044"/>
      <c r="T10" s="1044"/>
      <c r="U10" s="1044"/>
      <c r="V10" s="1044"/>
      <c r="W10" s="1044"/>
      <c r="X10" s="1044"/>
      <c r="Y10" s="1044"/>
      <c r="Z10" s="1044"/>
    </row>
    <row r="11" spans="1:26" ht="29.25" customHeight="1" x14ac:dyDescent="0.25">
      <c r="A11" s="809" t="s">
        <v>4744</v>
      </c>
      <c r="B11" s="809"/>
      <c r="C11" s="809"/>
      <c r="D11" s="809"/>
      <c r="E11" s="137" t="str">
        <f>ЗАПОЛНИТЬ!$H$9</f>
        <v>-</v>
      </c>
      <c r="F11" s="1048" t="str">
        <f>IF(E11&gt;0,VLOOKUP(E11,'ДовидникКВК(ГОС)'!A:B,2,FALSE),"")</f>
        <v>-</v>
      </c>
      <c r="G11" s="1048"/>
      <c r="H11" s="1048"/>
      <c r="I11" s="1048"/>
      <c r="J11" s="1048"/>
      <c r="K11" s="1048"/>
      <c r="L11" s="1048"/>
      <c r="M11" s="1048"/>
      <c r="P11" s="1044"/>
      <c r="Q11" s="1044"/>
      <c r="R11" s="1044"/>
      <c r="S11" s="1044"/>
      <c r="T11" s="1044"/>
      <c r="U11" s="1044"/>
      <c r="V11" s="1044"/>
      <c r="W11" s="1044"/>
      <c r="X11" s="1044"/>
      <c r="Y11" s="1044"/>
      <c r="Z11" s="1044"/>
    </row>
    <row r="12" spans="1:26" ht="29.25" customHeight="1" x14ac:dyDescent="0.25">
      <c r="A12" s="809" t="s">
        <v>1166</v>
      </c>
      <c r="B12" s="809"/>
      <c r="C12" s="809"/>
      <c r="D12" s="809"/>
      <c r="E12" s="176" t="str">
        <f>ЗАПОЛНИТЬ!$H$10</f>
        <v>03</v>
      </c>
      <c r="F12" s="907" t="str">
        <f>ЗАПОЛНИТЬ!I10</f>
        <v>Державна адміністрація (…виконавчі органи місцевих рад)</v>
      </c>
      <c r="G12" s="907"/>
      <c r="H12" s="907"/>
      <c r="I12" s="907"/>
      <c r="J12" s="907"/>
      <c r="K12" s="907"/>
      <c r="L12" s="907"/>
      <c r="M12" s="907"/>
      <c r="P12" s="1044"/>
      <c r="Q12" s="1044"/>
      <c r="R12" s="1044"/>
      <c r="S12" s="1044"/>
      <c r="T12" s="1044"/>
      <c r="U12" s="1044"/>
      <c r="V12" s="1044"/>
      <c r="W12" s="1044"/>
      <c r="X12" s="1044"/>
      <c r="Y12" s="1044"/>
      <c r="Z12" s="1044"/>
    </row>
    <row r="13" spans="1:26" x14ac:dyDescent="0.25">
      <c r="A13" s="228" t="s">
        <v>4078</v>
      </c>
      <c r="B13" s="215"/>
      <c r="C13" s="215"/>
      <c r="D13" s="215"/>
      <c r="E13" s="215"/>
      <c r="F13" s="215"/>
      <c r="G13" s="215"/>
      <c r="H13" s="215"/>
      <c r="I13" s="215"/>
      <c r="J13" s="215"/>
      <c r="K13" s="215"/>
      <c r="L13" s="215"/>
      <c r="M13" s="215"/>
      <c r="P13" s="1044"/>
      <c r="Q13" s="1044"/>
      <c r="R13" s="1044"/>
      <c r="S13" s="1044"/>
      <c r="T13" s="1044"/>
      <c r="U13" s="1044"/>
      <c r="V13" s="1044"/>
      <c r="W13" s="1044"/>
      <c r="X13" s="1044"/>
      <c r="Y13" s="1044"/>
      <c r="Z13" s="1044"/>
    </row>
    <row r="14" spans="1:26" ht="15.75" thickBot="1" x14ac:dyDescent="0.3">
      <c r="P14" s="1044"/>
      <c r="Q14" s="1044"/>
      <c r="R14" s="1044"/>
      <c r="S14" s="1044"/>
      <c r="T14" s="1044"/>
      <c r="U14" s="1044"/>
      <c r="V14" s="1044"/>
      <c r="W14" s="1044"/>
      <c r="X14" s="1044"/>
      <c r="Y14" s="1044"/>
      <c r="Z14" s="1044"/>
    </row>
    <row r="15" spans="1:26" ht="64.5" customHeight="1" thickTop="1" thickBot="1" x14ac:dyDescent="0.3">
      <c r="A15" s="1038" t="s">
        <v>4658</v>
      </c>
      <c r="B15" s="1038"/>
      <c r="C15" s="1038"/>
      <c r="D15" s="1038"/>
      <c r="E15" s="1053" t="s">
        <v>3587</v>
      </c>
      <c r="F15" s="1053"/>
      <c r="G15" s="539" t="s">
        <v>4659</v>
      </c>
      <c r="H15" s="1038" t="s">
        <v>4742</v>
      </c>
      <c r="I15" s="1038"/>
      <c r="J15" s="1038"/>
      <c r="K15" s="1038"/>
      <c r="L15" s="1038"/>
      <c r="M15" s="1038"/>
      <c r="P15" s="1044"/>
      <c r="Q15" s="1044"/>
      <c r="R15" s="1044"/>
      <c r="S15" s="1044"/>
      <c r="T15" s="1044"/>
      <c r="U15" s="1044"/>
      <c r="V15" s="1044"/>
      <c r="W15" s="1044"/>
      <c r="X15" s="1044"/>
      <c r="Y15" s="1044"/>
      <c r="Z15" s="1044"/>
    </row>
    <row r="16" spans="1:26" ht="16.5" thickTop="1" thickBot="1" x14ac:dyDescent="0.3">
      <c r="A16" s="1045">
        <v>1</v>
      </c>
      <c r="B16" s="1045"/>
      <c r="C16" s="1045"/>
      <c r="D16" s="1045"/>
      <c r="E16" s="1045">
        <v>2</v>
      </c>
      <c r="F16" s="1045"/>
      <c r="G16" s="540">
        <v>3</v>
      </c>
      <c r="H16" s="1045">
        <v>4</v>
      </c>
      <c r="I16" s="1045"/>
      <c r="J16" s="1045"/>
      <c r="K16" s="1045"/>
      <c r="L16" s="1045"/>
      <c r="M16" s="1045"/>
      <c r="P16" s="1044"/>
      <c r="Q16" s="1044"/>
      <c r="R16" s="1044"/>
      <c r="S16" s="1044"/>
      <c r="T16" s="1044"/>
      <c r="U16" s="1044"/>
      <c r="V16" s="1044"/>
      <c r="W16" s="1044"/>
      <c r="X16" s="1044"/>
      <c r="Y16" s="1044"/>
      <c r="Z16" s="1044"/>
    </row>
    <row r="17" spans="1:26" ht="15.75" thickTop="1" x14ac:dyDescent="0.25">
      <c r="A17" s="752" t="s">
        <v>227</v>
      </c>
      <c r="B17" s="753"/>
      <c r="C17" s="753"/>
      <c r="D17" s="753"/>
      <c r="E17" s="1046" t="s">
        <v>5416</v>
      </c>
      <c r="F17" s="1047"/>
      <c r="G17" s="541">
        <v>8</v>
      </c>
      <c r="H17" s="1049"/>
      <c r="I17" s="1049"/>
      <c r="J17" s="1049"/>
      <c r="K17" s="1049"/>
      <c r="L17" s="1049"/>
      <c r="M17" s="1050"/>
      <c r="P17" s="1044"/>
      <c r="Q17" s="1044"/>
      <c r="R17" s="1044"/>
      <c r="S17" s="1044"/>
      <c r="T17" s="1044"/>
      <c r="U17" s="1044"/>
      <c r="V17" s="1044"/>
      <c r="W17" s="1044"/>
      <c r="X17" s="1044"/>
      <c r="Y17" s="1044"/>
      <c r="Z17" s="1044"/>
    </row>
    <row r="18" spans="1:26" x14ac:dyDescent="0.25">
      <c r="A18" s="748" t="s">
        <v>5389</v>
      </c>
      <c r="B18" s="749"/>
      <c r="C18" s="749"/>
      <c r="D18" s="749"/>
      <c r="E18" s="1042" t="s">
        <v>5417</v>
      </c>
      <c r="F18" s="1036"/>
      <c r="G18" s="542"/>
      <c r="H18" s="1035"/>
      <c r="I18" s="1035"/>
      <c r="J18" s="1035"/>
      <c r="K18" s="1035"/>
      <c r="L18" s="1035"/>
      <c r="M18" s="1036"/>
      <c r="P18" s="1044"/>
      <c r="Q18" s="1044"/>
      <c r="R18" s="1044"/>
      <c r="S18" s="1044"/>
      <c r="T18" s="1044"/>
      <c r="U18" s="1044"/>
      <c r="V18" s="1044"/>
      <c r="W18" s="1044"/>
      <c r="X18" s="1044"/>
      <c r="Y18" s="1044"/>
      <c r="Z18" s="1044"/>
    </row>
    <row r="19" spans="1:26" x14ac:dyDescent="0.25">
      <c r="A19" s="748" t="s">
        <v>5390</v>
      </c>
      <c r="B19" s="749"/>
      <c r="C19" s="749"/>
      <c r="D19" s="749"/>
      <c r="E19" s="1042" t="s">
        <v>5418</v>
      </c>
      <c r="F19" s="1036"/>
      <c r="G19" s="542"/>
      <c r="H19" s="1035"/>
      <c r="I19" s="1035"/>
      <c r="J19" s="1035"/>
      <c r="K19" s="1035"/>
      <c r="L19" s="1035"/>
      <c r="M19" s="1036"/>
      <c r="P19" s="1044"/>
      <c r="Q19" s="1044"/>
      <c r="R19" s="1044"/>
      <c r="S19" s="1044"/>
      <c r="T19" s="1044"/>
      <c r="U19" s="1044"/>
      <c r="V19" s="1044"/>
      <c r="W19" s="1044"/>
      <c r="X19" s="1044"/>
      <c r="Y19" s="1044"/>
      <c r="Z19" s="1044"/>
    </row>
    <row r="20" spans="1:26" x14ac:dyDescent="0.25">
      <c r="A20" s="748" t="s">
        <v>5391</v>
      </c>
      <c r="B20" s="749"/>
      <c r="C20" s="749"/>
      <c r="D20" s="749"/>
      <c r="E20" s="1037"/>
      <c r="F20" s="1036"/>
      <c r="G20" s="542"/>
      <c r="H20" s="1035"/>
      <c r="I20" s="1035"/>
      <c r="J20" s="1035"/>
      <c r="K20" s="1035"/>
      <c r="L20" s="1035"/>
      <c r="M20" s="1036"/>
      <c r="P20" s="1044"/>
      <c r="Q20" s="1044"/>
      <c r="R20" s="1044"/>
      <c r="S20" s="1044"/>
      <c r="T20" s="1044"/>
      <c r="U20" s="1044"/>
      <c r="V20" s="1044"/>
      <c r="W20" s="1044"/>
      <c r="X20" s="1044"/>
      <c r="Y20" s="1044"/>
      <c r="Z20" s="1044"/>
    </row>
    <row r="21" spans="1:26" x14ac:dyDescent="0.25">
      <c r="A21" s="748" t="s">
        <v>5392</v>
      </c>
      <c r="B21" s="749"/>
      <c r="C21" s="749"/>
      <c r="D21" s="749"/>
      <c r="E21" s="1037"/>
      <c r="F21" s="1036"/>
      <c r="G21" s="542"/>
      <c r="H21" s="1035"/>
      <c r="I21" s="1035"/>
      <c r="J21" s="1035"/>
      <c r="K21" s="1035"/>
      <c r="L21" s="1035"/>
      <c r="M21" s="1036"/>
      <c r="P21" s="1044"/>
      <c r="Q21" s="1044"/>
      <c r="R21" s="1044"/>
      <c r="S21" s="1044"/>
      <c r="T21" s="1044"/>
      <c r="U21" s="1044"/>
      <c r="V21" s="1044"/>
      <c r="W21" s="1044"/>
      <c r="X21" s="1044"/>
      <c r="Y21" s="1044"/>
      <c r="Z21" s="1044"/>
    </row>
    <row r="22" spans="1:26" x14ac:dyDescent="0.25">
      <c r="A22" s="748" t="s">
        <v>5393</v>
      </c>
      <c r="B22" s="749"/>
      <c r="C22" s="749"/>
      <c r="D22" s="749"/>
      <c r="E22" s="1037"/>
      <c r="F22" s="1036"/>
      <c r="G22" s="542"/>
      <c r="H22" s="1035"/>
      <c r="I22" s="1035"/>
      <c r="J22" s="1035"/>
      <c r="K22" s="1035"/>
      <c r="L22" s="1035"/>
      <c r="M22" s="1036"/>
      <c r="P22" s="1044"/>
      <c r="Q22" s="1044"/>
      <c r="R22" s="1044"/>
      <c r="S22" s="1044"/>
      <c r="T22" s="1044"/>
      <c r="U22" s="1044"/>
      <c r="V22" s="1044"/>
      <c r="W22" s="1044"/>
      <c r="X22" s="1044"/>
      <c r="Y22" s="1044"/>
      <c r="Z22" s="1044"/>
    </row>
    <row r="23" spans="1:26" x14ac:dyDescent="0.25">
      <c r="A23" s="748" t="s">
        <v>5394</v>
      </c>
      <c r="B23" s="749"/>
      <c r="C23" s="749"/>
      <c r="D23" s="749"/>
      <c r="E23" s="1037"/>
      <c r="F23" s="1036"/>
      <c r="G23" s="542"/>
      <c r="H23" s="1035"/>
      <c r="I23" s="1035"/>
      <c r="J23" s="1035"/>
      <c r="K23" s="1035"/>
      <c r="L23" s="1035"/>
      <c r="M23" s="1036"/>
      <c r="P23" s="1044"/>
      <c r="Q23" s="1044"/>
      <c r="R23" s="1044"/>
      <c r="S23" s="1044"/>
      <c r="T23" s="1044"/>
      <c r="U23" s="1044"/>
      <c r="V23" s="1044"/>
      <c r="W23" s="1044"/>
      <c r="X23" s="1044"/>
      <c r="Y23" s="1044"/>
      <c r="Z23" s="1044"/>
    </row>
    <row r="24" spans="1:26" x14ac:dyDescent="0.25">
      <c r="A24" s="748" t="s">
        <v>5395</v>
      </c>
      <c r="B24" s="749"/>
      <c r="C24" s="749"/>
      <c r="D24" s="749"/>
      <c r="E24" s="1037"/>
      <c r="F24" s="1036"/>
      <c r="G24" s="542"/>
      <c r="H24" s="1035"/>
      <c r="I24" s="1035"/>
      <c r="J24" s="1035"/>
      <c r="K24" s="1035"/>
      <c r="L24" s="1035"/>
      <c r="M24" s="1036"/>
      <c r="P24" s="1044"/>
      <c r="Q24" s="1044"/>
      <c r="R24" s="1044"/>
      <c r="S24" s="1044"/>
      <c r="T24" s="1044"/>
      <c r="U24" s="1044"/>
      <c r="V24" s="1044"/>
      <c r="W24" s="1044"/>
      <c r="X24" s="1044"/>
      <c r="Y24" s="1044"/>
      <c r="Z24" s="1044"/>
    </row>
    <row r="25" spans="1:26" x14ac:dyDescent="0.25">
      <c r="A25" s="1039" t="s">
        <v>5400</v>
      </c>
      <c r="B25" s="1040"/>
      <c r="C25" s="1040"/>
      <c r="D25" s="1041"/>
      <c r="E25" s="1037"/>
      <c r="F25" s="1036"/>
      <c r="G25" s="542"/>
      <c r="H25" s="1035"/>
      <c r="I25" s="1035"/>
      <c r="J25" s="1035"/>
      <c r="K25" s="1035"/>
      <c r="L25" s="1035"/>
      <c r="M25" s="1036"/>
      <c r="P25" s="1044"/>
      <c r="Q25" s="1044"/>
      <c r="R25" s="1044"/>
      <c r="S25" s="1044"/>
      <c r="T25" s="1044"/>
      <c r="U25" s="1044"/>
      <c r="V25" s="1044"/>
      <c r="W25" s="1044"/>
      <c r="X25" s="1044"/>
      <c r="Y25" s="1044"/>
      <c r="Z25" s="1044"/>
    </row>
    <row r="26" spans="1:26" x14ac:dyDescent="0.25">
      <c r="A26" s="754" t="s">
        <v>5401</v>
      </c>
      <c r="B26" s="749"/>
      <c r="C26" s="749"/>
      <c r="D26" s="749"/>
      <c r="E26" s="1037"/>
      <c r="F26" s="1036"/>
      <c r="G26" s="542"/>
      <c r="H26" s="1035"/>
      <c r="I26" s="1035"/>
      <c r="J26" s="1035"/>
      <c r="K26" s="1035"/>
      <c r="L26" s="1035"/>
      <c r="M26" s="1036"/>
      <c r="P26" s="1044"/>
      <c r="Q26" s="1044"/>
      <c r="R26" s="1044"/>
      <c r="S26" s="1044"/>
      <c r="T26" s="1044"/>
      <c r="U26" s="1044"/>
      <c r="V26" s="1044"/>
      <c r="W26" s="1044"/>
      <c r="X26" s="1044"/>
      <c r="Y26" s="1044"/>
      <c r="Z26" s="1044"/>
    </row>
    <row r="27" spans="1:26" x14ac:dyDescent="0.25">
      <c r="A27" s="754" t="s">
        <v>5402</v>
      </c>
      <c r="B27" s="749"/>
      <c r="C27" s="749"/>
      <c r="D27" s="749"/>
      <c r="E27" s="1037"/>
      <c r="F27" s="1036"/>
      <c r="G27" s="542"/>
      <c r="H27" s="1035"/>
      <c r="I27" s="1035"/>
      <c r="J27" s="1035"/>
      <c r="K27" s="1035"/>
      <c r="L27" s="1035"/>
      <c r="M27" s="1036"/>
      <c r="P27" s="1044"/>
      <c r="Q27" s="1044"/>
      <c r="R27" s="1044"/>
      <c r="S27" s="1044"/>
      <c r="T27" s="1044"/>
      <c r="U27" s="1044"/>
      <c r="V27" s="1044"/>
      <c r="W27" s="1044"/>
      <c r="X27" s="1044"/>
      <c r="Y27" s="1044"/>
      <c r="Z27" s="1044"/>
    </row>
    <row r="28" spans="1:26" x14ac:dyDescent="0.25">
      <c r="A28" s="748"/>
      <c r="B28" s="749"/>
      <c r="C28" s="749"/>
      <c r="D28" s="749"/>
      <c r="E28" s="1037"/>
      <c r="F28" s="1036"/>
      <c r="G28" s="542"/>
      <c r="H28" s="1035"/>
      <c r="I28" s="1035"/>
      <c r="J28" s="1035"/>
      <c r="K28" s="1035"/>
      <c r="L28" s="1035"/>
      <c r="M28" s="1036"/>
    </row>
    <row r="29" spans="1:26" x14ac:dyDescent="0.25">
      <c r="A29" s="754" t="s">
        <v>5415</v>
      </c>
      <c r="B29" s="749"/>
      <c r="C29" s="749"/>
      <c r="D29" s="749"/>
      <c r="E29" s="1037"/>
      <c r="F29" s="1036"/>
      <c r="G29" s="542"/>
      <c r="H29" s="1035"/>
      <c r="I29" s="1035"/>
      <c r="J29" s="1035"/>
      <c r="K29" s="1035"/>
      <c r="L29" s="1035"/>
      <c r="M29" s="1036"/>
    </row>
    <row r="30" spans="1:26" x14ac:dyDescent="0.25">
      <c r="A30" s="748"/>
      <c r="B30" s="749"/>
      <c r="C30" s="749"/>
      <c r="D30" s="749"/>
      <c r="E30" s="1037"/>
      <c r="F30" s="1036"/>
      <c r="G30" s="542"/>
      <c r="H30" s="1035"/>
      <c r="I30" s="1035"/>
      <c r="J30" s="1035"/>
      <c r="K30" s="1035"/>
      <c r="L30" s="1035"/>
      <c r="M30" s="1036"/>
    </row>
    <row r="31" spans="1:26" x14ac:dyDescent="0.25">
      <c r="A31" s="754" t="s">
        <v>5403</v>
      </c>
      <c r="B31" s="749"/>
      <c r="C31" s="749"/>
      <c r="D31" s="749"/>
      <c r="E31" s="1037"/>
      <c r="F31" s="1036"/>
      <c r="G31" s="542"/>
      <c r="H31" s="1035"/>
      <c r="I31" s="1035"/>
      <c r="J31" s="1035"/>
      <c r="K31" s="1035"/>
      <c r="L31" s="1035"/>
      <c r="M31" s="1036"/>
    </row>
    <row r="32" spans="1:26" x14ac:dyDescent="0.25">
      <c r="A32" s="748" t="s">
        <v>5396</v>
      </c>
      <c r="B32" s="749"/>
      <c r="C32" s="749"/>
      <c r="D32" s="749"/>
      <c r="E32" s="1037"/>
      <c r="F32" s="1036"/>
      <c r="G32" s="542"/>
      <c r="H32" s="1035"/>
      <c r="I32" s="1035"/>
      <c r="J32" s="1035"/>
      <c r="K32" s="1035"/>
      <c r="L32" s="1035"/>
      <c r="M32" s="1036"/>
    </row>
    <row r="33" spans="1:16" x14ac:dyDescent="0.25">
      <c r="A33" s="754" t="s">
        <v>5404</v>
      </c>
      <c r="B33" s="749"/>
      <c r="C33" s="749"/>
      <c r="D33" s="749"/>
      <c r="E33" s="1037"/>
      <c r="F33" s="1036"/>
      <c r="G33" s="542"/>
      <c r="H33" s="1035"/>
      <c r="I33" s="1035"/>
      <c r="J33" s="1035"/>
      <c r="K33" s="1035"/>
      <c r="L33" s="1035"/>
      <c r="M33" s="1036"/>
    </row>
    <row r="34" spans="1:16" x14ac:dyDescent="0.25">
      <c r="A34" s="748" t="s">
        <v>5397</v>
      </c>
      <c r="B34" s="749"/>
      <c r="C34" s="749"/>
      <c r="D34" s="749"/>
      <c r="E34" s="1037"/>
      <c r="F34" s="1036"/>
      <c r="G34" s="542"/>
      <c r="H34" s="1035"/>
      <c r="I34" s="1035"/>
      <c r="J34" s="1035"/>
      <c r="K34" s="1035"/>
      <c r="L34" s="1035"/>
      <c r="M34" s="1036"/>
      <c r="P34" s="232" t="s">
        <v>1190</v>
      </c>
    </row>
    <row r="35" spans="1:16" x14ac:dyDescent="0.25">
      <c r="A35" s="754" t="s">
        <v>5405</v>
      </c>
      <c r="B35" s="749"/>
      <c r="C35" s="749"/>
      <c r="D35" s="749"/>
      <c r="E35" s="1037"/>
      <c r="F35" s="1036"/>
      <c r="G35" s="542"/>
      <c r="H35" s="1035"/>
      <c r="I35" s="1035"/>
      <c r="J35" s="1035"/>
      <c r="K35" s="1035"/>
      <c r="L35" s="1035"/>
      <c r="M35" s="1036"/>
      <c r="P35" s="232"/>
    </row>
    <row r="36" spans="1:16" x14ac:dyDescent="0.25">
      <c r="A36" s="754" t="s">
        <v>5406</v>
      </c>
      <c r="B36" s="749"/>
      <c r="C36" s="749"/>
      <c r="D36" s="749"/>
      <c r="E36" s="1037"/>
      <c r="F36" s="1036"/>
      <c r="G36" s="542"/>
      <c r="H36" s="1035"/>
      <c r="I36" s="1035"/>
      <c r="J36" s="1035"/>
      <c r="K36" s="1035"/>
      <c r="L36" s="1035"/>
      <c r="M36" s="1036"/>
      <c r="P36" s="232"/>
    </row>
    <row r="37" spans="1:16" x14ac:dyDescent="0.25">
      <c r="A37" s="754" t="s">
        <v>5407</v>
      </c>
      <c r="B37" s="749"/>
      <c r="C37" s="749"/>
      <c r="D37" s="749"/>
      <c r="E37" s="1037"/>
      <c r="F37" s="1036"/>
      <c r="G37" s="542"/>
      <c r="H37" s="1035"/>
      <c r="I37" s="1035"/>
      <c r="J37" s="1035"/>
      <c r="K37" s="1035"/>
      <c r="L37" s="1035"/>
      <c r="M37" s="1036"/>
      <c r="P37" s="232"/>
    </row>
    <row r="38" spans="1:16" x14ac:dyDescent="0.25">
      <c r="A38" s="754" t="s">
        <v>5409</v>
      </c>
      <c r="B38" s="749"/>
      <c r="C38" s="749"/>
      <c r="D38" s="749"/>
      <c r="E38" s="1037"/>
      <c r="F38" s="1036"/>
      <c r="G38" s="542"/>
      <c r="H38" s="1035"/>
      <c r="I38" s="1035"/>
      <c r="J38" s="1035"/>
      <c r="K38" s="1035"/>
      <c r="L38" s="1035"/>
      <c r="M38" s="1036"/>
      <c r="P38" s="232"/>
    </row>
    <row r="39" spans="1:16" x14ac:dyDescent="0.25">
      <c r="A39" s="754" t="s">
        <v>5408</v>
      </c>
      <c r="B39" s="749"/>
      <c r="C39" s="749"/>
      <c r="D39" s="749"/>
      <c r="E39" s="1037"/>
      <c r="F39" s="1036"/>
      <c r="G39" s="542"/>
      <c r="H39" s="1035"/>
      <c r="I39" s="1035"/>
      <c r="J39" s="1035"/>
      <c r="K39" s="1035"/>
      <c r="L39" s="1035"/>
      <c r="M39" s="1036"/>
      <c r="P39" s="232"/>
    </row>
    <row r="40" spans="1:16" x14ac:dyDescent="0.25">
      <c r="A40" s="754" t="s">
        <v>5410</v>
      </c>
      <c r="B40" s="749"/>
      <c r="C40" s="749"/>
      <c r="D40" s="749"/>
      <c r="E40" s="1037"/>
      <c r="F40" s="1036"/>
      <c r="G40" s="542"/>
      <c r="H40" s="1035"/>
      <c r="I40" s="1035"/>
      <c r="J40" s="1035"/>
      <c r="K40" s="1035"/>
      <c r="L40" s="1035"/>
      <c r="M40" s="1036"/>
      <c r="P40" s="232"/>
    </row>
    <row r="41" spans="1:16" x14ac:dyDescent="0.25">
      <c r="A41" s="754" t="s">
        <v>5411</v>
      </c>
      <c r="B41" s="749"/>
      <c r="C41" s="749"/>
      <c r="D41" s="749"/>
      <c r="E41" s="1037"/>
      <c r="F41" s="1036"/>
      <c r="G41" s="542"/>
      <c r="H41" s="1035"/>
      <c r="I41" s="1035"/>
      <c r="J41" s="1035"/>
      <c r="K41" s="1035"/>
      <c r="L41" s="1035"/>
      <c r="M41" s="1036"/>
      <c r="P41" s="232"/>
    </row>
    <row r="42" spans="1:16" x14ac:dyDescent="0.25">
      <c r="A42" s="754" t="s">
        <v>5412</v>
      </c>
      <c r="B42" s="749"/>
      <c r="C42" s="749"/>
      <c r="D42" s="749"/>
      <c r="E42" s="1037"/>
      <c r="F42" s="1036"/>
      <c r="G42" s="542"/>
      <c r="H42" s="1035"/>
      <c r="I42" s="1035"/>
      <c r="J42" s="1035"/>
      <c r="K42" s="1035"/>
      <c r="L42" s="1035"/>
      <c r="M42" s="1036"/>
      <c r="P42" s="232"/>
    </row>
    <row r="43" spans="1:16" x14ac:dyDescent="0.25">
      <c r="A43" s="754" t="s">
        <v>5413</v>
      </c>
      <c r="B43" s="749"/>
      <c r="C43" s="749"/>
      <c r="D43" s="749"/>
      <c r="E43" s="1037"/>
      <c r="F43" s="1036"/>
      <c r="G43" s="542"/>
      <c r="H43" s="1035"/>
      <c r="I43" s="1035"/>
      <c r="J43" s="1035"/>
      <c r="K43" s="1035"/>
      <c r="L43" s="1035"/>
      <c r="M43" s="1036"/>
      <c r="P43" s="232"/>
    </row>
    <row r="44" spans="1:16" x14ac:dyDescent="0.25">
      <c r="A44" s="748" t="s">
        <v>5398</v>
      </c>
      <c r="B44" s="749"/>
      <c r="C44" s="749"/>
      <c r="D44" s="749"/>
      <c r="E44" s="1037"/>
      <c r="F44" s="1036"/>
      <c r="G44" s="542"/>
      <c r="H44" s="1035"/>
      <c r="I44" s="1035"/>
      <c r="J44" s="1035"/>
      <c r="K44" s="1035"/>
      <c r="L44" s="1035"/>
      <c r="M44" s="1036"/>
      <c r="P44" s="232"/>
    </row>
    <row r="45" spans="1:16" x14ac:dyDescent="0.25">
      <c r="A45" s="748" t="s">
        <v>5399</v>
      </c>
      <c r="B45" s="749"/>
      <c r="C45" s="749"/>
      <c r="D45" s="749"/>
      <c r="E45" s="1037"/>
      <c r="F45" s="1036"/>
      <c r="G45" s="542"/>
      <c r="H45" s="1035"/>
      <c r="I45" s="1035"/>
      <c r="J45" s="1035"/>
      <c r="K45" s="1035"/>
      <c r="L45" s="1035"/>
      <c r="M45" s="1036"/>
      <c r="P45" s="232"/>
    </row>
    <row r="46" spans="1:16" x14ac:dyDescent="0.25">
      <c r="A46" s="754" t="s">
        <v>5414</v>
      </c>
      <c r="B46" s="749"/>
      <c r="C46" s="749"/>
      <c r="D46" s="749"/>
      <c r="E46" s="1037"/>
      <c r="F46" s="1036"/>
      <c r="G46" s="542"/>
      <c r="H46" s="1035"/>
      <c r="I46" s="1035"/>
      <c r="J46" s="1035"/>
      <c r="K46" s="1035"/>
      <c r="L46" s="1035"/>
      <c r="M46" s="1036"/>
      <c r="P46" s="232"/>
    </row>
    <row r="47" spans="1:16" x14ac:dyDescent="0.25">
      <c r="A47" s="748"/>
      <c r="B47" s="749"/>
      <c r="C47" s="749"/>
      <c r="D47" s="749"/>
      <c r="E47" s="1037"/>
      <c r="F47" s="1036"/>
      <c r="G47" s="542"/>
      <c r="H47" s="1035"/>
      <c r="I47" s="1035"/>
      <c r="J47" s="1035"/>
      <c r="K47" s="1035"/>
      <c r="L47" s="1035"/>
      <c r="M47" s="1036"/>
      <c r="P47" s="232"/>
    </row>
    <row r="48" spans="1:16" x14ac:dyDescent="0.25">
      <c r="A48" s="748"/>
      <c r="B48" s="749"/>
      <c r="C48" s="749"/>
      <c r="D48" s="749"/>
      <c r="E48" s="1037"/>
      <c r="F48" s="1036"/>
      <c r="G48" s="542"/>
      <c r="H48" s="1035"/>
      <c r="I48" s="1035"/>
      <c r="J48" s="1035"/>
      <c r="K48" s="1035"/>
      <c r="L48" s="1035"/>
      <c r="M48" s="1036"/>
      <c r="P48" s="232"/>
    </row>
    <row r="49" spans="1:14" ht="15.75" thickBot="1" x14ac:dyDescent="0.3">
      <c r="A49" s="750"/>
      <c r="B49" s="751"/>
      <c r="C49" s="751"/>
      <c r="D49" s="751"/>
      <c r="E49" s="1034"/>
      <c r="F49" s="1033"/>
      <c r="G49" s="543"/>
      <c r="H49" s="1032"/>
      <c r="I49" s="1032"/>
      <c r="J49" s="1032"/>
      <c r="K49" s="1032"/>
      <c r="L49" s="1032"/>
      <c r="M49" s="1033"/>
    </row>
    <row r="50" spans="1:14" ht="15.75" thickTop="1" x14ac:dyDescent="0.25"/>
    <row r="52" spans="1:14" x14ac:dyDescent="0.25">
      <c r="A52" s="41" t="str">
        <f>ЗАПОЛНИТЬ!$F$30</f>
        <v>Директор</v>
      </c>
      <c r="B52" s="896"/>
      <c r="C52" s="896"/>
      <c r="D52" s="11"/>
      <c r="E52" s="11"/>
      <c r="F52" s="797" t="str">
        <f>ЗАПОЛНИТЬ!$F$26</f>
        <v>О.Л.Матчишин</v>
      </c>
      <c r="G52" s="797"/>
      <c r="H52" s="797"/>
      <c r="I52" s="1"/>
      <c r="J52" s="1"/>
      <c r="K52" s="1"/>
    </row>
    <row r="53" spans="1:14" x14ac:dyDescent="0.25">
      <c r="A53" s="41"/>
      <c r="B53" s="891" t="s">
        <v>4351</v>
      </c>
      <c r="C53" s="891"/>
      <c r="D53" s="11"/>
      <c r="E53" s="11"/>
      <c r="F53" s="890" t="s">
        <v>3574</v>
      </c>
      <c r="G53" s="890"/>
      <c r="H53" s="1"/>
      <c r="I53" s="1"/>
      <c r="J53" s="1"/>
      <c r="K53" s="1"/>
    </row>
    <row r="54" spans="1:14" x14ac:dyDescent="0.25">
      <c r="A54" s="41" t="str">
        <f>ЗАПОЛНИТЬ!$F$31</f>
        <v>Головний бухгалтер</v>
      </c>
      <c r="B54" s="896"/>
      <c r="C54" s="896"/>
      <c r="D54" s="11"/>
      <c r="E54" s="11"/>
      <c r="F54" s="797" t="str">
        <f>ЗАПОЛНИТЬ!$F$28</f>
        <v>О.Г.Шевчук</v>
      </c>
      <c r="G54" s="797"/>
      <c r="H54" s="797"/>
      <c r="I54" s="1"/>
      <c r="J54" s="1"/>
      <c r="K54" s="1"/>
    </row>
    <row r="55" spans="1:14" x14ac:dyDescent="0.25">
      <c r="A55" s="1" t="str">
        <f>ЗАПОЛНИТЬ!$C$19</f>
        <v>"11" січня 2016 року</v>
      </c>
      <c r="B55" s="891" t="s">
        <v>4351</v>
      </c>
      <c r="C55" s="891"/>
      <c r="D55" s="1"/>
      <c r="E55" s="1"/>
      <c r="F55" s="890" t="s">
        <v>3574</v>
      </c>
      <c r="G55" s="890"/>
      <c r="H55" s="1"/>
      <c r="I55" s="1"/>
      <c r="J55" s="1"/>
      <c r="K55" s="1"/>
    </row>
    <row r="56" spans="1:14" x14ac:dyDescent="0.25">
      <c r="A56"/>
      <c r="B56"/>
      <c r="C56"/>
      <c r="D56"/>
      <c r="E56"/>
      <c r="F56"/>
      <c r="G56"/>
      <c r="H56"/>
      <c r="I56"/>
      <c r="J56"/>
      <c r="K56"/>
      <c r="L56"/>
      <c r="M56"/>
      <c r="N56"/>
    </row>
  </sheetData>
  <sheetProtection formatColumns="0" formatRows="0"/>
  <mergeCells count="95">
    <mergeCell ref="L10:M10"/>
    <mergeCell ref="H16:M16"/>
    <mergeCell ref="E15:F15"/>
    <mergeCell ref="H15:M15"/>
    <mergeCell ref="G1:M3"/>
    <mergeCell ref="H40:M40"/>
    <mergeCell ref="H38:M38"/>
    <mergeCell ref="H35:M35"/>
    <mergeCell ref="H33:M33"/>
    <mergeCell ref="H36:M36"/>
    <mergeCell ref="H34:M34"/>
    <mergeCell ref="H31:M31"/>
    <mergeCell ref="A5:M5"/>
    <mergeCell ref="B8:I8"/>
    <mergeCell ref="L8:M8"/>
    <mergeCell ref="B9:I9"/>
    <mergeCell ref="E26:F26"/>
    <mergeCell ref="E25:F25"/>
    <mergeCell ref="E20:F20"/>
    <mergeCell ref="E19:F19"/>
    <mergeCell ref="H21:M21"/>
    <mergeCell ref="H17:M17"/>
    <mergeCell ref="H20:M20"/>
    <mergeCell ref="E23:F23"/>
    <mergeCell ref="H18:M18"/>
    <mergeCell ref="E37:F37"/>
    <mergeCell ref="E18:F18"/>
    <mergeCell ref="P2:Z27"/>
    <mergeCell ref="H27:M27"/>
    <mergeCell ref="A6:M6"/>
    <mergeCell ref="A16:D16"/>
    <mergeCell ref="B10:I10"/>
    <mergeCell ref="H19:M19"/>
    <mergeCell ref="E17:F17"/>
    <mergeCell ref="L9:M9"/>
    <mergeCell ref="H22:M22"/>
    <mergeCell ref="E16:F16"/>
    <mergeCell ref="A11:D11"/>
    <mergeCell ref="F11:M11"/>
    <mergeCell ref="F12:M12"/>
    <mergeCell ref="H26:M26"/>
    <mergeCell ref="H23:M23"/>
    <mergeCell ref="H39:M39"/>
    <mergeCell ref="H32:M32"/>
    <mergeCell ref="H37:M37"/>
    <mergeCell ref="H29:M29"/>
    <mergeCell ref="H30:M30"/>
    <mergeCell ref="H24:M24"/>
    <mergeCell ref="H28:M28"/>
    <mergeCell ref="E28:F28"/>
    <mergeCell ref="E27:F27"/>
    <mergeCell ref="E24:F24"/>
    <mergeCell ref="H25:M25"/>
    <mergeCell ref="A12:D12"/>
    <mergeCell ref="A15:D15"/>
    <mergeCell ref="E30:F30"/>
    <mergeCell ref="E29:F29"/>
    <mergeCell ref="E40:F40"/>
    <mergeCell ref="E35:F35"/>
    <mergeCell ref="E36:F36"/>
    <mergeCell ref="A25:D25"/>
    <mergeCell ref="E21:F21"/>
    <mergeCell ref="E22:F22"/>
    <mergeCell ref="E32:F32"/>
    <mergeCell ref="E31:F31"/>
    <mergeCell ref="E39:F39"/>
    <mergeCell ref="E34:F34"/>
    <mergeCell ref="E38:F38"/>
    <mergeCell ref="E33:F33"/>
    <mergeCell ref="H48:M48"/>
    <mergeCell ref="H42:M42"/>
    <mergeCell ref="E42:F42"/>
    <mergeCell ref="H43:M43"/>
    <mergeCell ref="H45:M45"/>
    <mergeCell ref="E43:F43"/>
    <mergeCell ref="E48:F48"/>
    <mergeCell ref="E46:F46"/>
    <mergeCell ref="E47:F47"/>
    <mergeCell ref="H47:M47"/>
    <mergeCell ref="H46:M46"/>
    <mergeCell ref="E44:F44"/>
    <mergeCell ref="E45:F45"/>
    <mergeCell ref="H41:M41"/>
    <mergeCell ref="E41:F41"/>
    <mergeCell ref="H44:M44"/>
    <mergeCell ref="B55:C55"/>
    <mergeCell ref="F55:G55"/>
    <mergeCell ref="B54:C54"/>
    <mergeCell ref="F54:H54"/>
    <mergeCell ref="H49:M49"/>
    <mergeCell ref="E49:F49"/>
    <mergeCell ref="B52:C52"/>
    <mergeCell ref="B53:C53"/>
    <mergeCell ref="F53:G53"/>
    <mergeCell ref="F52:H52"/>
  </mergeCells>
  <phoneticPr fontId="0" type="noConversion"/>
  <pageMargins left="0.27559055118110237" right="0.27559055118110237" top="0.31496062992125984" bottom="0.27559055118110237" header="0.31496062992125984" footer="0.31496062992125984"/>
  <pageSetup paperSize="9" scale="81" orientation="portrait" verticalDpi="144"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1">
    <pageSetUpPr fitToPage="1"/>
  </sheetPr>
  <dimension ref="A1:L48"/>
  <sheetViews>
    <sheetView showGridLines="0" topLeftCell="A17" workbookViewId="0">
      <selection activeCell="E23" sqref="E23:F23"/>
    </sheetView>
  </sheetViews>
  <sheetFormatPr defaultRowHeight="15" x14ac:dyDescent="0.25"/>
  <cols>
    <col min="1" max="1" width="38.42578125" customWidth="1"/>
    <col min="2" max="2" width="16" customWidth="1"/>
    <col min="3" max="3" width="6.5703125" customWidth="1"/>
    <col min="4" max="4" width="21.42578125" customWidth="1"/>
    <col min="5" max="5" width="10.42578125" customWidth="1"/>
    <col min="6" max="6" width="10.140625" customWidth="1"/>
  </cols>
  <sheetData>
    <row r="1" spans="1:12" s="80" customFormat="1" ht="15" customHeight="1" x14ac:dyDescent="0.25">
      <c r="D1" s="887" t="s">
        <v>296</v>
      </c>
      <c r="E1" s="887"/>
      <c r="F1" s="887"/>
      <c r="G1" s="272"/>
      <c r="H1" s="272"/>
      <c r="I1" s="272"/>
    </row>
    <row r="2" spans="1:12" s="80" customFormat="1" x14ac:dyDescent="0.25">
      <c r="D2" s="887"/>
      <c r="E2" s="887"/>
      <c r="F2" s="887"/>
      <c r="G2" s="272"/>
      <c r="H2" s="272"/>
      <c r="I2" s="272"/>
    </row>
    <row r="3" spans="1:12" s="80" customFormat="1" x14ac:dyDescent="0.25">
      <c r="D3" s="887"/>
      <c r="E3" s="887"/>
      <c r="F3" s="887"/>
      <c r="G3" s="272"/>
      <c r="H3" s="272"/>
      <c r="I3" s="272"/>
    </row>
    <row r="4" spans="1:12" s="80" customFormat="1" x14ac:dyDescent="0.25">
      <c r="A4" s="780" t="s">
        <v>4082</v>
      </c>
      <c r="B4" s="780"/>
      <c r="C4" s="780"/>
      <c r="D4" s="780"/>
      <c r="E4" s="780"/>
      <c r="F4" s="780"/>
      <c r="G4" s="76"/>
      <c r="H4" s="76"/>
      <c r="I4" s="76"/>
      <c r="J4" s="76"/>
      <c r="K4" s="76"/>
      <c r="L4" s="76"/>
    </row>
    <row r="5" spans="1:12" s="80" customFormat="1" x14ac:dyDescent="0.25">
      <c r="A5" s="780" t="s">
        <v>4283</v>
      </c>
      <c r="B5" s="780"/>
      <c r="C5" s="780"/>
      <c r="D5" s="780"/>
      <c r="E5" s="780"/>
      <c r="F5" s="780"/>
      <c r="G5" s="76"/>
      <c r="H5" s="76"/>
      <c r="I5" s="76"/>
      <c r="J5" s="76"/>
      <c r="K5" s="76"/>
      <c r="L5" s="76"/>
    </row>
    <row r="6" spans="1:12" s="125" customFormat="1" x14ac:dyDescent="0.25">
      <c r="A6" s="780" t="str">
        <f>CONCATENATE("на ",ЗАПОЛНИТЬ!$B$18," ",ЗАПОЛНИТЬ!$C$18)</f>
        <v>на 1 січня 2016 р.</v>
      </c>
      <c r="B6" s="780"/>
      <c r="C6" s="780"/>
      <c r="D6" s="780"/>
      <c r="E6" s="780"/>
      <c r="F6" s="780"/>
      <c r="G6" s="80"/>
      <c r="H6" s="241"/>
      <c r="I6" s="241"/>
    </row>
    <row r="7" spans="1:12" s="125" customFormat="1" x14ac:dyDescent="0.25">
      <c r="A7" s="124"/>
      <c r="B7" s="124"/>
      <c r="C7" s="124"/>
      <c r="D7" s="124"/>
      <c r="E7" s="124"/>
      <c r="F7" s="682" t="s">
        <v>1212</v>
      </c>
      <c r="G7" s="80"/>
      <c r="H7" s="241"/>
      <c r="I7" s="241"/>
    </row>
    <row r="8" spans="1:12" s="125" customFormat="1" ht="22.5" customHeight="1" x14ac:dyDescent="0.2">
      <c r="A8" s="214" t="s">
        <v>4564</v>
      </c>
      <c r="B8" s="812" t="str">
        <f>ЗАПОЛНИТЬ!$B$3</f>
        <v>Дрогобицький міський центр соціальних служб для сім'ї, дітей та молоді</v>
      </c>
      <c r="C8" s="812"/>
      <c r="D8" s="812"/>
      <c r="E8" s="215" t="str">
        <f>ЗАПОЛНИТЬ!$A$13</f>
        <v>за ЄДРПОУ</v>
      </c>
      <c r="F8" s="248" t="str">
        <f>ЗАПОЛНИТЬ!$B$13</f>
        <v>2080709</v>
      </c>
      <c r="G8" s="278"/>
      <c r="H8" s="216"/>
      <c r="J8" s="273"/>
    </row>
    <row r="9" spans="1:12" s="125" customFormat="1" ht="11.25" customHeight="1" x14ac:dyDescent="0.2">
      <c r="A9" s="217" t="s">
        <v>4317</v>
      </c>
      <c r="B9" s="810" t="str">
        <f>ЗАПОЛНИТЬ!$B$5</f>
        <v>м.Дрогобич, вул.Л.Українки, 70</v>
      </c>
      <c r="C9" s="810"/>
      <c r="D9" s="810"/>
      <c r="E9" s="215" t="str">
        <f>ЗАПОЛНИТЬ!$A$14</f>
        <v>за КОАТУУ</v>
      </c>
      <c r="F9" s="247">
        <f>ЗАПОЛНИТЬ!$B$14</f>
        <v>4610600000</v>
      </c>
      <c r="G9" s="221"/>
      <c r="H9" s="216"/>
      <c r="J9" s="209"/>
    </row>
    <row r="10" spans="1:12" s="125" customFormat="1" ht="25.5" customHeight="1" x14ac:dyDescent="0.2">
      <c r="A10" s="217" t="s">
        <v>4567</v>
      </c>
      <c r="B10" s="815" t="str">
        <f>ЗАПОЛНИТЬ!$D$15</f>
        <v>Комунальна організація (установа, заклад)</v>
      </c>
      <c r="C10" s="815"/>
      <c r="D10" s="815"/>
      <c r="E10" s="215" t="str">
        <f>ЗАПОЛНИТЬ!$A$15</f>
        <v>за КОПФГ</v>
      </c>
      <c r="F10" s="247">
        <f>ЗАПОЛНИТЬ!$B$15</f>
        <v>430</v>
      </c>
      <c r="G10" s="221"/>
      <c r="H10" s="216"/>
      <c r="J10" s="273"/>
    </row>
    <row r="11" spans="1:12" s="125" customFormat="1" ht="12" x14ac:dyDescent="0.2">
      <c r="A11" s="217" t="s">
        <v>4133</v>
      </c>
      <c r="B11" s="279"/>
      <c r="C11" s="1054"/>
      <c r="D11" s="1054"/>
      <c r="E11" s="215" t="s">
        <v>4284</v>
      </c>
      <c r="F11" s="247" t="str">
        <f>ЗАПОЛНИТЬ!$B$16</f>
        <v>88.99</v>
      </c>
      <c r="G11" s="221"/>
      <c r="H11" s="216"/>
      <c r="J11" s="273"/>
    </row>
    <row r="12" spans="1:12" s="125" customFormat="1" ht="27" customHeight="1" x14ac:dyDescent="0.2">
      <c r="A12" s="809" t="s">
        <v>4580</v>
      </c>
      <c r="B12" s="809"/>
      <c r="C12" s="137" t="str">
        <f>ЗАПОЛНИТЬ!$H$9</f>
        <v>-</v>
      </c>
      <c r="D12" s="812" t="str">
        <f>IF(C12&gt;0,VLOOKUP(C12,'ДовидникКВК(ГОС)'!A:B,2,FALSE),"")</f>
        <v>-</v>
      </c>
      <c r="E12" s="812"/>
      <c r="F12" s="812"/>
      <c r="G12" s="276"/>
      <c r="H12" s="276"/>
      <c r="I12" s="276"/>
      <c r="J12" s="273"/>
    </row>
    <row r="13" spans="1:12" s="125" customFormat="1" ht="21.75" customHeight="1" x14ac:dyDescent="0.2">
      <c r="A13" s="809" t="s">
        <v>1119</v>
      </c>
      <c r="B13" s="809"/>
      <c r="C13" s="176" t="str">
        <f>ЗАПОЛНИТЬ!$H$10</f>
        <v>03</v>
      </c>
      <c r="D13" s="810" t="str">
        <f>ЗАПОЛНИТЬ!I10</f>
        <v>Державна адміністрація (…виконавчі органи місцевих рад)</v>
      </c>
      <c r="E13" s="810"/>
      <c r="F13" s="810"/>
      <c r="G13" s="276"/>
      <c r="H13" s="276"/>
      <c r="I13" s="276"/>
      <c r="J13" s="273"/>
    </row>
    <row r="14" spans="1:12" s="125" customFormat="1" x14ac:dyDescent="0.25">
      <c r="A14" s="246" t="s">
        <v>4282</v>
      </c>
      <c r="B14" s="241"/>
      <c r="C14" s="241"/>
      <c r="D14" s="241"/>
      <c r="E14" s="241"/>
      <c r="F14" s="241"/>
      <c r="G14" s="277"/>
      <c r="H14" s="277"/>
      <c r="I14" s="277"/>
      <c r="J14" s="216"/>
      <c r="K14" s="216"/>
      <c r="L14" s="216"/>
    </row>
    <row r="15" spans="1:12" s="125" customFormat="1" ht="11.25" x14ac:dyDescent="0.2">
      <c r="A15" s="889" t="s">
        <v>4738</v>
      </c>
      <c r="B15" s="889"/>
      <c r="G15" s="216"/>
      <c r="H15" s="216"/>
      <c r="I15" s="216"/>
      <c r="J15" s="216"/>
      <c r="K15" s="216"/>
      <c r="L15" s="216"/>
    </row>
    <row r="16" spans="1:12" s="125" customFormat="1" ht="1.5" customHeight="1" x14ac:dyDescent="0.2">
      <c r="B16" s="1061"/>
      <c r="C16" s="1061"/>
      <c r="D16" s="1061"/>
      <c r="E16" s="1061"/>
      <c r="F16" s="1061"/>
      <c r="G16" s="1061"/>
      <c r="H16" s="1061"/>
      <c r="I16" s="1061"/>
      <c r="J16" s="1061"/>
    </row>
    <row r="17" spans="1:7" ht="7.5" customHeight="1" thickBot="1" x14ac:dyDescent="0.3"/>
    <row r="18" spans="1:7" s="274" customFormat="1" ht="26.25" customHeight="1" thickTop="1" thickBot="1" x14ac:dyDescent="0.25">
      <c r="A18" s="867" t="s">
        <v>4285</v>
      </c>
      <c r="B18" s="867"/>
      <c r="C18" s="446" t="s">
        <v>4286</v>
      </c>
      <c r="D18" s="446" t="s">
        <v>4134</v>
      </c>
      <c r="E18" s="1057" t="s">
        <v>4135</v>
      </c>
      <c r="F18" s="1057"/>
    </row>
    <row r="19" spans="1:7" s="274" customFormat="1" ht="15" customHeight="1" thickTop="1" thickBot="1" x14ac:dyDescent="0.25">
      <c r="A19" s="882" t="s">
        <v>4287</v>
      </c>
      <c r="B19" s="882"/>
      <c r="C19" s="444" t="s">
        <v>4288</v>
      </c>
      <c r="D19" s="444" t="s">
        <v>4289</v>
      </c>
      <c r="E19" s="882" t="s">
        <v>4290</v>
      </c>
      <c r="F19" s="882"/>
      <c r="G19" s="275"/>
    </row>
    <row r="20" spans="1:7" s="274" customFormat="1" ht="15" customHeight="1" thickTop="1" thickBot="1" x14ac:dyDescent="0.25">
      <c r="A20" s="882" t="s">
        <v>4291</v>
      </c>
      <c r="B20" s="882"/>
      <c r="C20" s="444" t="s">
        <v>4292</v>
      </c>
      <c r="D20" s="660">
        <f>SUM(D22:D29)</f>
        <v>102627</v>
      </c>
      <c r="E20" s="1055">
        <v>102627</v>
      </c>
      <c r="F20" s="1056"/>
      <c r="G20" s="275"/>
    </row>
    <row r="21" spans="1:7" s="274" customFormat="1" ht="15" hidden="1" customHeight="1" thickTop="1" thickBot="1" x14ac:dyDescent="0.25">
      <c r="A21" s="862"/>
      <c r="B21" s="862"/>
      <c r="C21" s="446"/>
      <c r="D21" s="449"/>
      <c r="E21" s="1058"/>
      <c r="F21" s="1058"/>
    </row>
    <row r="22" spans="1:7" s="274" customFormat="1" ht="27.75" customHeight="1" thickTop="1" thickBot="1" x14ac:dyDescent="0.25">
      <c r="A22" s="861" t="s">
        <v>1191</v>
      </c>
      <c r="B22" s="862"/>
      <c r="C22" s="446" t="s">
        <v>4293</v>
      </c>
      <c r="D22" s="448">
        <v>0</v>
      </c>
      <c r="E22" s="1059">
        <v>0</v>
      </c>
      <c r="F22" s="1060"/>
    </row>
    <row r="23" spans="1:7" s="274" customFormat="1" ht="15" customHeight="1" thickTop="1" thickBot="1" x14ac:dyDescent="0.25">
      <c r="A23" s="861" t="s">
        <v>1192</v>
      </c>
      <c r="B23" s="862"/>
      <c r="C23" s="446" t="s">
        <v>4294</v>
      </c>
      <c r="D23" s="448">
        <v>0</v>
      </c>
      <c r="E23" s="1059">
        <v>0</v>
      </c>
      <c r="F23" s="1060"/>
    </row>
    <row r="24" spans="1:7" s="274" customFormat="1" ht="15" customHeight="1" thickTop="1" thickBot="1" x14ac:dyDescent="0.25">
      <c r="A24" s="862" t="s">
        <v>4295</v>
      </c>
      <c r="B24" s="862"/>
      <c r="C24" s="446" t="s">
        <v>4296</v>
      </c>
      <c r="D24" s="448">
        <v>98228</v>
      </c>
      <c r="E24" s="1059">
        <v>98228</v>
      </c>
      <c r="F24" s="1060"/>
    </row>
    <row r="25" spans="1:7" s="274" customFormat="1" ht="15" customHeight="1" thickTop="1" thickBot="1" x14ac:dyDescent="0.25">
      <c r="A25" s="862" t="s">
        <v>4297</v>
      </c>
      <c r="B25" s="862"/>
      <c r="C25" s="446" t="s">
        <v>4298</v>
      </c>
      <c r="D25" s="448">
        <v>0</v>
      </c>
      <c r="E25" s="1059">
        <v>0</v>
      </c>
      <c r="F25" s="1060"/>
    </row>
    <row r="26" spans="1:7" s="274" customFormat="1" ht="15" customHeight="1" thickTop="1" thickBot="1" x14ac:dyDescent="0.25">
      <c r="A26" s="862" t="s">
        <v>4299</v>
      </c>
      <c r="B26" s="862"/>
      <c r="C26" s="446" t="s">
        <v>4300</v>
      </c>
      <c r="D26" s="448">
        <v>4399</v>
      </c>
      <c r="E26" s="1059">
        <v>4399</v>
      </c>
      <c r="F26" s="1060"/>
    </row>
    <row r="27" spans="1:7" s="274" customFormat="1" ht="15" customHeight="1" thickTop="1" thickBot="1" x14ac:dyDescent="0.25">
      <c r="A27" s="862" t="s">
        <v>4301</v>
      </c>
      <c r="B27" s="862"/>
      <c r="C27" s="446" t="s">
        <v>4302</v>
      </c>
      <c r="D27" s="448">
        <v>0</v>
      </c>
      <c r="E27" s="1059">
        <v>0</v>
      </c>
      <c r="F27" s="1060"/>
    </row>
    <row r="28" spans="1:7" s="274" customFormat="1" ht="15" customHeight="1" thickTop="1" thickBot="1" x14ac:dyDescent="0.25">
      <c r="A28" s="862" t="s">
        <v>4303</v>
      </c>
      <c r="B28" s="862"/>
      <c r="C28" s="446" t="s">
        <v>4304</v>
      </c>
      <c r="D28" s="448">
        <v>0</v>
      </c>
      <c r="E28" s="1059">
        <v>0</v>
      </c>
      <c r="F28" s="1060"/>
    </row>
    <row r="29" spans="1:7" s="274" customFormat="1" ht="15" customHeight="1" thickTop="1" thickBot="1" x14ac:dyDescent="0.25">
      <c r="A29" s="862" t="s">
        <v>4305</v>
      </c>
      <c r="B29" s="862"/>
      <c r="C29" s="446" t="s">
        <v>4306</v>
      </c>
      <c r="D29" s="448">
        <v>0</v>
      </c>
      <c r="E29" s="1059">
        <v>0</v>
      </c>
      <c r="F29" s="1060"/>
    </row>
    <row r="30" spans="1:7" s="274" customFormat="1" ht="15" customHeight="1" thickTop="1" thickBot="1" x14ac:dyDescent="0.25">
      <c r="A30" s="870" t="s">
        <v>4307</v>
      </c>
      <c r="B30" s="870"/>
      <c r="C30" s="444" t="s">
        <v>4308</v>
      </c>
      <c r="D30" s="660">
        <v>97561</v>
      </c>
      <c r="E30" s="1055">
        <v>92785</v>
      </c>
      <c r="F30" s="1056"/>
    </row>
    <row r="31" spans="1:7" s="274" customFormat="1" ht="15" hidden="1" customHeight="1" thickTop="1" thickBot="1" x14ac:dyDescent="0.25">
      <c r="A31" s="862"/>
      <c r="B31" s="862"/>
      <c r="C31" s="446"/>
      <c r="D31" s="449"/>
      <c r="E31" s="1058"/>
      <c r="F31" s="1058"/>
    </row>
    <row r="32" spans="1:7" s="274" customFormat="1" ht="29.25" customHeight="1" thickTop="1" thickBot="1" x14ac:dyDescent="0.25">
      <c r="A32" s="861" t="s">
        <v>1193</v>
      </c>
      <c r="B32" s="862"/>
      <c r="C32" s="446" t="s">
        <v>4309</v>
      </c>
      <c r="D32" s="448">
        <v>0</v>
      </c>
      <c r="E32" s="1059">
        <v>0</v>
      </c>
      <c r="F32" s="1060"/>
    </row>
    <row r="33" spans="1:6" s="274" customFormat="1" ht="15" customHeight="1" thickTop="1" thickBot="1" x14ac:dyDescent="0.25">
      <c r="A33" s="862" t="s">
        <v>4310</v>
      </c>
      <c r="B33" s="862"/>
      <c r="C33" s="446" t="s">
        <v>4311</v>
      </c>
      <c r="D33" s="448">
        <v>0</v>
      </c>
      <c r="E33" s="1059" t="s">
        <v>4334</v>
      </c>
      <c r="F33" s="1060"/>
    </row>
    <row r="34" spans="1:6" s="274" customFormat="1" ht="15" customHeight="1" thickTop="1" thickBot="1" x14ac:dyDescent="0.25">
      <c r="A34" s="870" t="s">
        <v>4312</v>
      </c>
      <c r="B34" s="870"/>
      <c r="C34" s="444" t="s">
        <v>4313</v>
      </c>
      <c r="D34" s="660">
        <v>0</v>
      </c>
      <c r="E34" s="1055">
        <v>0</v>
      </c>
      <c r="F34" s="1056"/>
    </row>
    <row r="35" spans="1:6" s="274" customFormat="1" ht="15" hidden="1" customHeight="1" x14ac:dyDescent="0.2">
      <c r="A35" s="862"/>
      <c r="B35" s="862"/>
      <c r="C35" s="446"/>
      <c r="D35" s="659"/>
      <c r="E35" s="1060"/>
      <c r="F35" s="1060"/>
    </row>
    <row r="36" spans="1:6" s="274" customFormat="1" ht="25.5" customHeight="1" thickTop="1" thickBot="1" x14ac:dyDescent="0.25">
      <c r="A36" s="861" t="s">
        <v>4811</v>
      </c>
      <c r="B36" s="862"/>
      <c r="C36" s="446" t="s">
        <v>4314</v>
      </c>
      <c r="D36" s="448">
        <v>0</v>
      </c>
      <c r="E36" s="1059">
        <v>0</v>
      </c>
      <c r="F36" s="1060"/>
    </row>
    <row r="37" spans="1:6" s="274" customFormat="1" ht="15" customHeight="1" thickTop="1" thickBot="1" x14ac:dyDescent="0.25">
      <c r="A37" s="862" t="s">
        <v>4315</v>
      </c>
      <c r="B37" s="862"/>
      <c r="C37" s="446" t="s">
        <v>4125</v>
      </c>
      <c r="D37" s="448">
        <v>0</v>
      </c>
      <c r="E37" s="1059">
        <v>0</v>
      </c>
      <c r="F37" s="1060"/>
    </row>
    <row r="38" spans="1:6" s="274" customFormat="1" ht="15" customHeight="1" thickTop="1" thickBot="1" x14ac:dyDescent="0.25">
      <c r="A38" s="862" t="s">
        <v>4126</v>
      </c>
      <c r="B38" s="862"/>
      <c r="C38" s="446" t="s">
        <v>4127</v>
      </c>
      <c r="D38" s="448">
        <v>0</v>
      </c>
      <c r="E38" s="1059">
        <v>0</v>
      </c>
      <c r="F38" s="1060"/>
    </row>
    <row r="39" spans="1:6" s="274" customFormat="1" ht="15" customHeight="1" thickTop="1" thickBot="1" x14ac:dyDescent="0.25">
      <c r="A39" s="871" t="s">
        <v>281</v>
      </c>
      <c r="B39" s="870"/>
      <c r="C39" s="444" t="s">
        <v>4128</v>
      </c>
      <c r="D39" s="658">
        <v>64665.64</v>
      </c>
      <c r="E39" s="1066">
        <f>SUM(E41:F43)</f>
        <v>94118.58</v>
      </c>
      <c r="F39" s="1066"/>
    </row>
    <row r="40" spans="1:6" s="274" customFormat="1" ht="15" hidden="1" customHeight="1" x14ac:dyDescent="0.2">
      <c r="A40" s="862"/>
      <c r="B40" s="862"/>
      <c r="C40" s="446"/>
      <c r="D40" s="661"/>
      <c r="E40" s="1058"/>
      <c r="F40" s="1058"/>
    </row>
    <row r="41" spans="1:6" s="274" customFormat="1" ht="27.75" customHeight="1" thickTop="1" thickBot="1" x14ac:dyDescent="0.25">
      <c r="A41" s="861" t="s">
        <v>293</v>
      </c>
      <c r="B41" s="862"/>
      <c r="C41" s="446" t="s">
        <v>4129</v>
      </c>
      <c r="D41" s="448">
        <v>64665.64</v>
      </c>
      <c r="E41" s="1059">
        <v>94118.58</v>
      </c>
      <c r="F41" s="1060"/>
    </row>
    <row r="42" spans="1:6" s="274" customFormat="1" ht="14.25" thickTop="1" thickBot="1" x14ac:dyDescent="0.25">
      <c r="A42" s="861" t="s">
        <v>294</v>
      </c>
      <c r="B42" s="862"/>
      <c r="C42" s="446" t="s">
        <v>4130</v>
      </c>
      <c r="D42" s="448">
        <v>0</v>
      </c>
      <c r="E42" s="1059">
        <v>0</v>
      </c>
      <c r="F42" s="1060"/>
    </row>
    <row r="43" spans="1:6" s="274" customFormat="1" ht="14.25" thickTop="1" thickBot="1" x14ac:dyDescent="0.25">
      <c r="A43" s="861" t="s">
        <v>295</v>
      </c>
      <c r="B43" s="862"/>
      <c r="C43" s="446" t="s">
        <v>4131</v>
      </c>
      <c r="D43" s="448">
        <v>0</v>
      </c>
      <c r="E43" s="1059">
        <v>0</v>
      </c>
      <c r="F43" s="1060"/>
    </row>
    <row r="44" spans="1:6" s="274" customFormat="1" ht="14.25" thickTop="1" thickBot="1" x14ac:dyDescent="0.25">
      <c r="A44" s="1064" t="s">
        <v>1167</v>
      </c>
      <c r="B44" s="1065"/>
      <c r="C44" s="575">
        <v>500</v>
      </c>
      <c r="D44" s="657">
        <f>SUM(D45:D46)</f>
        <v>0</v>
      </c>
      <c r="E44" s="1062">
        <f>SUM(E45:F46)</f>
        <v>0</v>
      </c>
      <c r="F44" s="1063"/>
    </row>
    <row r="45" spans="1:6" s="274" customFormat="1" ht="14.25" thickTop="1" thickBot="1" x14ac:dyDescent="0.25">
      <c r="A45" s="874" t="s">
        <v>1168</v>
      </c>
      <c r="B45" s="875"/>
      <c r="C45" s="446">
        <v>510</v>
      </c>
      <c r="D45" s="657">
        <v>0</v>
      </c>
      <c r="E45" s="1062">
        <v>0</v>
      </c>
      <c r="F45" s="1063"/>
    </row>
    <row r="46" spans="1:6" s="274" customFormat="1" ht="14.25" thickTop="1" thickBot="1" x14ac:dyDescent="0.25">
      <c r="A46" s="874" t="s">
        <v>1169</v>
      </c>
      <c r="B46" s="875"/>
      <c r="C46" s="446">
        <v>520</v>
      </c>
      <c r="D46" s="657">
        <v>0</v>
      </c>
      <c r="E46" s="1062">
        <v>0</v>
      </c>
      <c r="F46" s="1063"/>
    </row>
    <row r="47" spans="1:6" s="274" customFormat="1" ht="14.25" thickTop="1" thickBot="1" x14ac:dyDescent="0.25">
      <c r="A47" s="870" t="s">
        <v>4132</v>
      </c>
      <c r="B47" s="870"/>
      <c r="C47" s="444">
        <v>600</v>
      </c>
      <c r="D47" s="658">
        <f>ROUND(SUM(D39)+SUM(D34)+SUM(D30)+SUM(D20)+D44,2)</f>
        <v>264853.64</v>
      </c>
      <c r="E47" s="1066">
        <f>ROUND(SUM(E39)+SUM(E34)+SUM(E20)+SUM(E30)+E44,2)</f>
        <v>289530.58</v>
      </c>
      <c r="F47" s="1066"/>
    </row>
    <row r="48" spans="1:6" ht="15.75" thickTop="1" x14ac:dyDescent="0.25"/>
  </sheetData>
  <sheetProtection formatColumns="0" formatRows="0"/>
  <mergeCells count="74">
    <mergeCell ref="A47:B47"/>
    <mergeCell ref="E47:F47"/>
    <mergeCell ref="A39:B39"/>
    <mergeCell ref="E39:F39"/>
    <mergeCell ref="A40:B40"/>
    <mergeCell ref="E40:F40"/>
    <mergeCell ref="A41:B41"/>
    <mergeCell ref="E41:F41"/>
    <mergeCell ref="A42:B42"/>
    <mergeCell ref="E42:F42"/>
    <mergeCell ref="A46:B46"/>
    <mergeCell ref="E44:F44"/>
    <mergeCell ref="A44:B44"/>
    <mergeCell ref="A45:B45"/>
    <mergeCell ref="E45:F45"/>
    <mergeCell ref="E46:F46"/>
    <mergeCell ref="A43:B43"/>
    <mergeCell ref="E43:F43"/>
    <mergeCell ref="A35:B35"/>
    <mergeCell ref="E35:F35"/>
    <mergeCell ref="A38:B38"/>
    <mergeCell ref="E38:F38"/>
    <mergeCell ref="A36:B36"/>
    <mergeCell ref="E36:F36"/>
    <mergeCell ref="A37:B37"/>
    <mergeCell ref="E37:F37"/>
    <mergeCell ref="A26:B26"/>
    <mergeCell ref="E26:F26"/>
    <mergeCell ref="A30:B30"/>
    <mergeCell ref="E30:F30"/>
    <mergeCell ref="A27:B27"/>
    <mergeCell ref="E27:F27"/>
    <mergeCell ref="A28:B28"/>
    <mergeCell ref="E28:F28"/>
    <mergeCell ref="A29:B29"/>
    <mergeCell ref="E29:F29"/>
    <mergeCell ref="A34:B34"/>
    <mergeCell ref="E34:F34"/>
    <mergeCell ref="A31:B31"/>
    <mergeCell ref="E31:F31"/>
    <mergeCell ref="A32:B32"/>
    <mergeCell ref="E32:F32"/>
    <mergeCell ref="A33:B33"/>
    <mergeCell ref="E33:F33"/>
    <mergeCell ref="A23:B23"/>
    <mergeCell ref="E23:F23"/>
    <mergeCell ref="A25:B25"/>
    <mergeCell ref="E25:F25"/>
    <mergeCell ref="A24:B24"/>
    <mergeCell ref="E24:F24"/>
    <mergeCell ref="A21:B21"/>
    <mergeCell ref="E21:F21"/>
    <mergeCell ref="A22:B22"/>
    <mergeCell ref="E22:F22"/>
    <mergeCell ref="B10:D10"/>
    <mergeCell ref="A18:B18"/>
    <mergeCell ref="A12:B12"/>
    <mergeCell ref="D12:F12"/>
    <mergeCell ref="A15:B15"/>
    <mergeCell ref="B16:J16"/>
    <mergeCell ref="D1:F3"/>
    <mergeCell ref="B8:D8"/>
    <mergeCell ref="B9:D9"/>
    <mergeCell ref="A4:F4"/>
    <mergeCell ref="A5:F5"/>
    <mergeCell ref="A6:F6"/>
    <mergeCell ref="A19:B19"/>
    <mergeCell ref="E19:F19"/>
    <mergeCell ref="C11:D11"/>
    <mergeCell ref="A20:B20"/>
    <mergeCell ref="E20:F20"/>
    <mergeCell ref="A13:B13"/>
    <mergeCell ref="D13:F13"/>
    <mergeCell ref="E18:F18"/>
  </mergeCells>
  <phoneticPr fontId="0" type="noConversion"/>
  <pageMargins left="0.55118110236220474" right="0.11811023622047245" top="0.35433070866141736" bottom="0.27559055118110237" header="0.31496062992125984" footer="0.31496062992125984"/>
  <pageSetup paperSize="9" scale="92" orientation="portrait" horizontalDpi="300" verticalDpi="300"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2">
    <pageSetUpPr fitToPage="1"/>
  </sheetPr>
  <dimension ref="A1:Q37"/>
  <sheetViews>
    <sheetView showGridLines="0" zoomScale="80" zoomScaleNormal="80" workbookViewId="0">
      <selection activeCell="G15" sqref="G15:H15"/>
    </sheetView>
  </sheetViews>
  <sheetFormatPr defaultColWidth="8.5703125" defaultRowHeight="12.75" x14ac:dyDescent="0.2"/>
  <cols>
    <col min="1" max="1" width="33.85546875" style="242" customWidth="1"/>
    <col min="2" max="2" width="8.5703125" style="242" customWidth="1"/>
    <col min="3" max="3" width="16" style="242" customWidth="1"/>
    <col min="4" max="6" width="3.5703125" style="242" customWidth="1"/>
    <col min="7" max="16384" width="8.5703125" style="242"/>
  </cols>
  <sheetData>
    <row r="1" spans="1:17" ht="13.5" thickBot="1" x14ac:dyDescent="0.25">
      <c r="B1" s="242">
        <v>2</v>
      </c>
      <c r="D1" s="164" t="s">
        <v>239</v>
      </c>
    </row>
    <row r="2" spans="1:17" ht="15" customHeight="1" thickTop="1" thickBot="1" x14ac:dyDescent="0.25">
      <c r="A2" s="867" t="s">
        <v>4285</v>
      </c>
      <c r="B2" s="867"/>
      <c r="C2" s="867"/>
      <c r="D2" s="867" t="s">
        <v>4286</v>
      </c>
      <c r="E2" s="867"/>
      <c r="F2" s="867"/>
      <c r="G2" s="867" t="s">
        <v>4281</v>
      </c>
      <c r="H2" s="867"/>
    </row>
    <row r="3" spans="1:17" ht="15" customHeight="1" thickTop="1" thickBot="1" x14ac:dyDescent="0.25">
      <c r="A3" s="882" t="s">
        <v>4287</v>
      </c>
      <c r="B3" s="882"/>
      <c r="C3" s="882"/>
      <c r="D3" s="882" t="s">
        <v>4288</v>
      </c>
      <c r="E3" s="882"/>
      <c r="F3" s="882"/>
      <c r="G3" s="882" t="s">
        <v>4289</v>
      </c>
      <c r="H3" s="882"/>
    </row>
    <row r="4" spans="1:17" ht="15" hidden="1" customHeight="1" thickTop="1" thickBot="1" x14ac:dyDescent="0.25">
      <c r="A4" s="1078" t="s">
        <v>4136</v>
      </c>
      <c r="B4" s="882"/>
      <c r="C4" s="882"/>
      <c r="D4" s="882" t="s">
        <v>1170</v>
      </c>
      <c r="E4" s="882"/>
      <c r="F4" s="882"/>
      <c r="G4" s="867"/>
      <c r="H4" s="867"/>
    </row>
    <row r="5" spans="1:17" ht="43.5" customHeight="1" thickTop="1" thickBot="1" x14ac:dyDescent="0.25">
      <c r="A5" s="871" t="s">
        <v>1200</v>
      </c>
      <c r="B5" s="870"/>
      <c r="C5" s="870"/>
      <c r="D5" s="882"/>
      <c r="E5" s="882"/>
      <c r="F5" s="882"/>
      <c r="G5" s="1066">
        <f>ROUND(SUM(G6)+SUM(G13)+SUM(G15)+SUM(G16)+SUM(G19)+G14,2)</f>
        <v>29452.94</v>
      </c>
      <c r="H5" s="1066"/>
      <c r="I5" s="1075" t="str">
        <f>IF(ROUND(SUM('д15_ф5(стр1)'!D47)+SUM('д15_ф5(стр2)'!G5:H5)-SUM('д15_ф5(стр2)'!G20:H20),2)=ROUND(SUM('д15_ф5(стр1)'!E47:F47),2)," ","УВАГА НЕ ВИКОНУЄТЬСЯ РІВНЯННЯ    рядок 600 графа 3 плюс рядок 700 мінус рядок 800 = рядок 600 графа 4                                                 Повідомлення зникне при виконуванні рівняння")</f>
        <v xml:space="preserve"> </v>
      </c>
      <c r="J5" s="1076"/>
      <c r="K5" s="1076"/>
      <c r="L5" s="1076"/>
      <c r="M5" s="1076"/>
      <c r="N5" s="1076"/>
      <c r="O5" s="1076"/>
      <c r="P5" s="1076"/>
      <c r="Q5" s="1076"/>
    </row>
    <row r="6" spans="1:17" ht="14.25" thickTop="1" thickBot="1" x14ac:dyDescent="0.25">
      <c r="A6" s="870" t="s">
        <v>4140</v>
      </c>
      <c r="B6" s="870"/>
      <c r="C6" s="870"/>
      <c r="D6" s="882" t="s">
        <v>4137</v>
      </c>
      <c r="E6" s="882"/>
      <c r="F6" s="882"/>
      <c r="G6" s="1077">
        <f>ROUND(SUM(G7:H8)+SUM(G10:H12),2)</f>
        <v>0</v>
      </c>
      <c r="H6" s="1077"/>
      <c r="I6" s="1075"/>
      <c r="J6" s="1076"/>
      <c r="K6" s="1076"/>
      <c r="L6" s="1076"/>
      <c r="M6" s="1076"/>
      <c r="N6" s="1076"/>
      <c r="O6" s="1076"/>
      <c r="P6" s="1076"/>
      <c r="Q6" s="1076"/>
    </row>
    <row r="7" spans="1:17" ht="27" customHeight="1" thickTop="1" thickBot="1" x14ac:dyDescent="0.25">
      <c r="A7" s="861" t="s">
        <v>3588</v>
      </c>
      <c r="B7" s="862"/>
      <c r="C7" s="862"/>
      <c r="D7" s="867" t="s">
        <v>1171</v>
      </c>
      <c r="E7" s="867"/>
      <c r="F7" s="867"/>
      <c r="G7" s="1059">
        <v>0</v>
      </c>
      <c r="H7" s="1060"/>
      <c r="I7" s="1075"/>
      <c r="J7" s="1076"/>
      <c r="K7" s="1076"/>
      <c r="L7" s="1076"/>
      <c r="M7" s="1076"/>
      <c r="N7" s="1076"/>
      <c r="O7" s="1076"/>
      <c r="P7" s="1076"/>
      <c r="Q7" s="1076"/>
    </row>
    <row r="8" spans="1:17" ht="26.25" customHeight="1" thickTop="1" thickBot="1" x14ac:dyDescent="0.25">
      <c r="A8" s="861" t="s">
        <v>3589</v>
      </c>
      <c r="B8" s="862"/>
      <c r="C8" s="862"/>
      <c r="D8" s="867" t="s">
        <v>1172</v>
      </c>
      <c r="E8" s="867"/>
      <c r="F8" s="867"/>
      <c r="G8" s="1059">
        <v>0</v>
      </c>
      <c r="H8" s="1060"/>
    </row>
    <row r="9" spans="1:17" ht="14.25" thickTop="1" thickBot="1" x14ac:dyDescent="0.25">
      <c r="A9" s="862" t="s">
        <v>4141</v>
      </c>
      <c r="B9" s="862"/>
      <c r="C9" s="862"/>
      <c r="D9" s="867" t="s">
        <v>1173</v>
      </c>
      <c r="E9" s="867"/>
      <c r="F9" s="867"/>
      <c r="G9" s="1059">
        <v>0</v>
      </c>
      <c r="H9" s="1060"/>
    </row>
    <row r="10" spans="1:17" ht="14.25" thickTop="1" thickBot="1" x14ac:dyDescent="0.25">
      <c r="A10" s="862" t="s">
        <v>4142</v>
      </c>
      <c r="B10" s="862"/>
      <c r="C10" s="862"/>
      <c r="D10" s="867" t="s">
        <v>1174</v>
      </c>
      <c r="E10" s="867"/>
      <c r="F10" s="867"/>
      <c r="G10" s="1059">
        <v>0</v>
      </c>
      <c r="H10" s="1060"/>
    </row>
    <row r="11" spans="1:17" ht="14.25" thickTop="1" thickBot="1" x14ac:dyDescent="0.25">
      <c r="A11" s="862" t="s">
        <v>4143</v>
      </c>
      <c r="B11" s="862"/>
      <c r="C11" s="862"/>
      <c r="D11" s="867">
        <v>715</v>
      </c>
      <c r="E11" s="867"/>
      <c r="F11" s="867"/>
      <c r="G11" s="1059">
        <v>0</v>
      </c>
      <c r="H11" s="1060"/>
    </row>
    <row r="12" spans="1:17" ht="14.25" thickTop="1" thickBot="1" x14ac:dyDescent="0.25">
      <c r="A12" s="862" t="s">
        <v>4144</v>
      </c>
      <c r="B12" s="862"/>
      <c r="C12" s="862"/>
      <c r="D12" s="867">
        <v>716</v>
      </c>
      <c r="E12" s="867"/>
      <c r="F12" s="867"/>
      <c r="G12" s="1059">
        <v>0</v>
      </c>
      <c r="H12" s="1060"/>
    </row>
    <row r="13" spans="1:17" ht="14.25" thickTop="1" thickBot="1" x14ac:dyDescent="0.25">
      <c r="A13" s="871" t="s">
        <v>281</v>
      </c>
      <c r="B13" s="870"/>
      <c r="C13" s="870"/>
      <c r="D13" s="882" t="s">
        <v>4138</v>
      </c>
      <c r="E13" s="882"/>
      <c r="F13" s="882"/>
      <c r="G13" s="1055">
        <v>29452.94</v>
      </c>
      <c r="H13" s="1056"/>
    </row>
    <row r="14" spans="1:17" ht="16.5" customHeight="1" thickTop="1" thickBot="1" x14ac:dyDescent="0.25">
      <c r="A14" s="1067" t="s">
        <v>1126</v>
      </c>
      <c r="B14" s="1068"/>
      <c r="C14" s="1069"/>
      <c r="D14" s="1074" t="s">
        <v>4139</v>
      </c>
      <c r="E14" s="882"/>
      <c r="F14" s="882"/>
      <c r="G14" s="1055">
        <v>0</v>
      </c>
      <c r="H14" s="1056"/>
    </row>
    <row r="15" spans="1:17" ht="14.25" thickTop="1" thickBot="1" x14ac:dyDescent="0.25">
      <c r="A15" s="870" t="s">
        <v>4145</v>
      </c>
      <c r="B15" s="870"/>
      <c r="C15" s="870"/>
      <c r="D15" s="1074" t="s">
        <v>1175</v>
      </c>
      <c r="E15" s="882"/>
      <c r="F15" s="882"/>
      <c r="G15" s="1055">
        <v>0</v>
      </c>
      <c r="H15" s="1056"/>
    </row>
    <row r="16" spans="1:17" ht="15" customHeight="1" thickTop="1" thickBot="1" x14ac:dyDescent="0.25">
      <c r="A16" s="871" t="s">
        <v>4804</v>
      </c>
      <c r="B16" s="870"/>
      <c r="C16" s="870"/>
      <c r="D16" s="1074" t="s">
        <v>1176</v>
      </c>
      <c r="E16" s="882"/>
      <c r="F16" s="882"/>
      <c r="G16" s="1056">
        <f>SUM(G17:H18)</f>
        <v>0</v>
      </c>
      <c r="H16" s="1056"/>
    </row>
    <row r="17" spans="1:8" ht="26.25" customHeight="1" thickTop="1" thickBot="1" x14ac:dyDescent="0.25">
      <c r="A17" s="861" t="s">
        <v>4805</v>
      </c>
      <c r="B17" s="861"/>
      <c r="C17" s="861"/>
      <c r="D17" s="1073">
        <v>751</v>
      </c>
      <c r="E17" s="1073"/>
      <c r="F17" s="1073"/>
      <c r="G17" s="1055">
        <v>0</v>
      </c>
      <c r="H17" s="1056"/>
    </row>
    <row r="18" spans="1:8" ht="15" customHeight="1" thickTop="1" thickBot="1" x14ac:dyDescent="0.25">
      <c r="A18" s="861" t="s">
        <v>4806</v>
      </c>
      <c r="B18" s="861"/>
      <c r="C18" s="861"/>
      <c r="D18" s="1073">
        <v>752</v>
      </c>
      <c r="E18" s="1073"/>
      <c r="F18" s="1073"/>
      <c r="G18" s="1055">
        <v>0</v>
      </c>
      <c r="H18" s="1056"/>
    </row>
    <row r="19" spans="1:8" ht="14.25" thickTop="1" thickBot="1" x14ac:dyDescent="0.25">
      <c r="A19" s="870" t="s">
        <v>4146</v>
      </c>
      <c r="B19" s="870"/>
      <c r="C19" s="870"/>
      <c r="D19" s="1074" t="s">
        <v>1183</v>
      </c>
      <c r="E19" s="882"/>
      <c r="F19" s="882"/>
      <c r="G19" s="1055">
        <v>0</v>
      </c>
      <c r="H19" s="1056"/>
    </row>
    <row r="20" spans="1:8" ht="15" customHeight="1" thickTop="1" thickBot="1" x14ac:dyDescent="0.25">
      <c r="A20" s="870" t="s">
        <v>4147</v>
      </c>
      <c r="B20" s="870"/>
      <c r="C20" s="870"/>
      <c r="D20" s="882" t="s">
        <v>1177</v>
      </c>
      <c r="E20" s="882"/>
      <c r="F20" s="882"/>
      <c r="G20" s="1066">
        <f>ROUND(SUM(G21)+SUM(G22)+SUM(G25)+SUM(G29)+SUM(G31)+SUM(G26)+SUM(G30),2)</f>
        <v>4776</v>
      </c>
      <c r="H20" s="1066"/>
    </row>
    <row r="21" spans="1:8" ht="15" customHeight="1" thickTop="1" thickBot="1" x14ac:dyDescent="0.25">
      <c r="A21" s="870" t="s">
        <v>4148</v>
      </c>
      <c r="B21" s="870"/>
      <c r="C21" s="870"/>
      <c r="D21" s="882" t="s">
        <v>1178</v>
      </c>
      <c r="E21" s="882"/>
      <c r="F21" s="882"/>
      <c r="G21" s="1055">
        <v>0</v>
      </c>
      <c r="H21" s="1056"/>
    </row>
    <row r="22" spans="1:8" ht="15" customHeight="1" thickTop="1" thickBot="1" x14ac:dyDescent="0.25">
      <c r="A22" s="870" t="s">
        <v>4149</v>
      </c>
      <c r="B22" s="870"/>
      <c r="C22" s="870"/>
      <c r="D22" s="882" t="s">
        <v>1179</v>
      </c>
      <c r="E22" s="882"/>
      <c r="F22" s="882"/>
      <c r="G22" s="1056">
        <f>SUM(G23:H24)</f>
        <v>0</v>
      </c>
      <c r="H22" s="1056"/>
    </row>
    <row r="23" spans="1:8" ht="27" customHeight="1" thickTop="1" thickBot="1" x14ac:dyDescent="0.25">
      <c r="A23" s="861" t="s">
        <v>4809</v>
      </c>
      <c r="B23" s="862"/>
      <c r="C23" s="862"/>
      <c r="D23" s="867" t="s">
        <v>1180</v>
      </c>
      <c r="E23" s="867"/>
      <c r="F23" s="867"/>
      <c r="G23" s="1059">
        <v>0</v>
      </c>
      <c r="H23" s="1060"/>
    </row>
    <row r="24" spans="1:8" ht="15" customHeight="1" thickTop="1" thickBot="1" x14ac:dyDescent="0.25">
      <c r="A24" s="861" t="s">
        <v>4810</v>
      </c>
      <c r="B24" s="862"/>
      <c r="C24" s="862"/>
      <c r="D24" s="867" t="s">
        <v>1181</v>
      </c>
      <c r="E24" s="867"/>
      <c r="F24" s="867"/>
      <c r="G24" s="1059">
        <v>0</v>
      </c>
      <c r="H24" s="1060"/>
    </row>
    <row r="25" spans="1:8" ht="15" customHeight="1" thickTop="1" thickBot="1" x14ac:dyDescent="0.25">
      <c r="A25" s="871" t="s">
        <v>4807</v>
      </c>
      <c r="B25" s="870"/>
      <c r="C25" s="870"/>
      <c r="D25" s="882" t="s">
        <v>1182</v>
      </c>
      <c r="E25" s="882"/>
      <c r="F25" s="882"/>
      <c r="G25" s="1055">
        <v>4776</v>
      </c>
      <c r="H25" s="1056"/>
    </row>
    <row r="26" spans="1:8" ht="15" customHeight="1" thickTop="1" thickBot="1" x14ac:dyDescent="0.25">
      <c r="A26" s="871" t="s">
        <v>4808</v>
      </c>
      <c r="B26" s="871"/>
      <c r="C26" s="871"/>
      <c r="D26" s="882">
        <v>840</v>
      </c>
      <c r="E26" s="882"/>
      <c r="F26" s="882"/>
      <c r="G26" s="1056">
        <f>SUM(G27:H28)</f>
        <v>0</v>
      </c>
      <c r="H26" s="1056"/>
    </row>
    <row r="27" spans="1:8" ht="23.25" customHeight="1" thickTop="1" thickBot="1" x14ac:dyDescent="0.25">
      <c r="A27" s="861" t="s">
        <v>4805</v>
      </c>
      <c r="B27" s="861"/>
      <c r="C27" s="861"/>
      <c r="D27" s="1073">
        <v>841</v>
      </c>
      <c r="E27" s="1073"/>
      <c r="F27" s="1073"/>
      <c r="G27" s="1055">
        <v>0</v>
      </c>
      <c r="H27" s="1056"/>
    </row>
    <row r="28" spans="1:8" ht="15" customHeight="1" thickTop="1" thickBot="1" x14ac:dyDescent="0.25">
      <c r="A28" s="861" t="s">
        <v>4806</v>
      </c>
      <c r="B28" s="861"/>
      <c r="C28" s="861"/>
      <c r="D28" s="1073">
        <v>842</v>
      </c>
      <c r="E28" s="1073"/>
      <c r="F28" s="1073"/>
      <c r="G28" s="1055">
        <v>0</v>
      </c>
      <c r="H28" s="1056"/>
    </row>
    <row r="29" spans="1:8" ht="15" customHeight="1" thickTop="1" thickBot="1" x14ac:dyDescent="0.25">
      <c r="A29" s="871" t="s">
        <v>281</v>
      </c>
      <c r="B29" s="870"/>
      <c r="C29" s="870"/>
      <c r="D29" s="882">
        <v>850</v>
      </c>
      <c r="E29" s="882"/>
      <c r="F29" s="882"/>
      <c r="G29" s="1055">
        <v>0</v>
      </c>
      <c r="H29" s="1056"/>
    </row>
    <row r="30" spans="1:8" ht="15" customHeight="1" thickTop="1" thickBot="1" x14ac:dyDescent="0.25">
      <c r="A30" s="1067" t="s">
        <v>1126</v>
      </c>
      <c r="B30" s="1068"/>
      <c r="C30" s="1069"/>
      <c r="D30" s="1070">
        <v>860</v>
      </c>
      <c r="E30" s="1071"/>
      <c r="F30" s="1072"/>
      <c r="G30" s="1055">
        <v>0</v>
      </c>
      <c r="H30" s="1056"/>
    </row>
    <row r="31" spans="1:8" ht="15" customHeight="1" thickTop="1" thickBot="1" x14ac:dyDescent="0.25">
      <c r="A31" s="870" t="s">
        <v>4150</v>
      </c>
      <c r="B31" s="870"/>
      <c r="C31" s="870"/>
      <c r="D31" s="882">
        <v>870</v>
      </c>
      <c r="E31" s="882"/>
      <c r="F31" s="882"/>
      <c r="G31" s="1055">
        <v>0</v>
      </c>
      <c r="H31" s="1056"/>
    </row>
    <row r="32" spans="1:8" ht="13.5" thickTop="1" x14ac:dyDescent="0.2"/>
    <row r="33" spans="1:10" ht="22.5" customHeight="1" x14ac:dyDescent="0.25">
      <c r="A33" s="41" t="str">
        <f>ЗАПОЛНИТЬ!$F$30</f>
        <v>Директор</v>
      </c>
      <c r="B33" s="225"/>
      <c r="C33" s="225"/>
      <c r="D33" s="168"/>
      <c r="E33" s="869" t="str">
        <f>ЗАПОЛНИТЬ!$F$26</f>
        <v>О.Л.Матчишин</v>
      </c>
      <c r="F33" s="869"/>
      <c r="G33" s="869"/>
      <c r="H33" s="869"/>
      <c r="I33" s="281"/>
      <c r="J33" s="281"/>
    </row>
    <row r="34" spans="1:10" ht="15" x14ac:dyDescent="0.25">
      <c r="A34" s="41"/>
      <c r="B34" s="891" t="s">
        <v>4351</v>
      </c>
      <c r="C34" s="891"/>
      <c r="D34" s="282"/>
      <c r="F34" s="226" t="s">
        <v>3574</v>
      </c>
      <c r="G34" s="226"/>
      <c r="I34" s="283"/>
      <c r="J34" s="284"/>
    </row>
    <row r="35" spans="1:10" ht="15" x14ac:dyDescent="0.25">
      <c r="A35" s="41" t="str">
        <f>ЗАПОЛНИТЬ!$F$31</f>
        <v>Головний бухгалтер</v>
      </c>
      <c r="B35" s="225"/>
      <c r="C35" s="225"/>
      <c r="D35" s="168"/>
      <c r="E35" s="869" t="str">
        <f>ЗАПОЛНИТЬ!$F$28</f>
        <v>О.Г.Шевчук</v>
      </c>
      <c r="F35" s="869"/>
      <c r="G35" s="869"/>
      <c r="H35" s="869"/>
      <c r="I35" s="281"/>
      <c r="J35" s="281"/>
    </row>
    <row r="36" spans="1:10" ht="15" x14ac:dyDescent="0.25">
      <c r="A36" s="80"/>
      <c r="B36" s="891" t="s">
        <v>4351</v>
      </c>
      <c r="C36" s="891"/>
      <c r="D36" s="282"/>
      <c r="F36" s="226" t="s">
        <v>3574</v>
      </c>
      <c r="G36"/>
      <c r="I36" s="283"/>
      <c r="J36" s="284"/>
    </row>
    <row r="37" spans="1:10" ht="15" x14ac:dyDescent="0.25">
      <c r="A37" s="80" t="str">
        <f>ЗАПОЛНИТЬ!$C$19</f>
        <v>"11" січня 2016 року</v>
      </c>
      <c r="B37"/>
      <c r="C37"/>
      <c r="D37"/>
      <c r="E37"/>
      <c r="F37"/>
      <c r="G37"/>
      <c r="H37"/>
      <c r="I37"/>
      <c r="J37"/>
    </row>
  </sheetData>
  <sheetProtection formatColumns="0" formatRows="0"/>
  <mergeCells count="94">
    <mergeCell ref="G14:H14"/>
    <mergeCell ref="G26:H26"/>
    <mergeCell ref="A15:C15"/>
    <mergeCell ref="D15:F15"/>
    <mergeCell ref="G15:H15"/>
    <mergeCell ref="G16:H16"/>
    <mergeCell ref="D21:F21"/>
    <mergeCell ref="G17:H17"/>
    <mergeCell ref="A19:C19"/>
    <mergeCell ref="A22:C22"/>
    <mergeCell ref="G4:H4"/>
    <mergeCell ref="G13:H13"/>
    <mergeCell ref="D10:F10"/>
    <mergeCell ref="D11:F11"/>
    <mergeCell ref="D12:F12"/>
    <mergeCell ref="G12:H12"/>
    <mergeCell ref="G11:H11"/>
    <mergeCell ref="G10:H10"/>
    <mergeCell ref="G8:H8"/>
    <mergeCell ref="G9:H9"/>
    <mergeCell ref="D9:F9"/>
    <mergeCell ref="A9:C9"/>
    <mergeCell ref="A8:C8"/>
    <mergeCell ref="D8:F8"/>
    <mergeCell ref="D4:F5"/>
    <mergeCell ref="A4:C4"/>
    <mergeCell ref="A2:C2"/>
    <mergeCell ref="D2:F2"/>
    <mergeCell ref="G2:H2"/>
    <mergeCell ref="A3:C3"/>
    <mergeCell ref="D3:F3"/>
    <mergeCell ref="G3:H3"/>
    <mergeCell ref="I5:Q7"/>
    <mergeCell ref="A6:C6"/>
    <mergeCell ref="D6:F6"/>
    <mergeCell ref="G6:H6"/>
    <mergeCell ref="A7:C7"/>
    <mergeCell ref="D7:F7"/>
    <mergeCell ref="A5:C5"/>
    <mergeCell ref="G5:H5"/>
    <mergeCell ref="G7:H7"/>
    <mergeCell ref="A17:C17"/>
    <mergeCell ref="A18:C18"/>
    <mergeCell ref="D17:F17"/>
    <mergeCell ref="A10:C10"/>
    <mergeCell ref="A11:C11"/>
    <mergeCell ref="A13:C13"/>
    <mergeCell ref="D13:F13"/>
    <mergeCell ref="A12:C12"/>
    <mergeCell ref="A14:C14"/>
    <mergeCell ref="D14:F14"/>
    <mergeCell ref="A16:C16"/>
    <mergeCell ref="D16:F16"/>
    <mergeCell ref="G24:H24"/>
    <mergeCell ref="A24:C24"/>
    <mergeCell ref="D24:F24"/>
    <mergeCell ref="G18:H18"/>
    <mergeCell ref="G20:H20"/>
    <mergeCell ref="G21:H21"/>
    <mergeCell ref="G22:H22"/>
    <mergeCell ref="A21:C21"/>
    <mergeCell ref="D19:F19"/>
    <mergeCell ref="D18:F18"/>
    <mergeCell ref="G19:H19"/>
    <mergeCell ref="G23:H23"/>
    <mergeCell ref="D20:F20"/>
    <mergeCell ref="A23:C23"/>
    <mergeCell ref="D23:F23"/>
    <mergeCell ref="D22:F22"/>
    <mergeCell ref="A20:C20"/>
    <mergeCell ref="D25:F25"/>
    <mergeCell ref="A30:C30"/>
    <mergeCell ref="D30:F30"/>
    <mergeCell ref="A25:C25"/>
    <mergeCell ref="G25:H25"/>
    <mergeCell ref="G29:H29"/>
    <mergeCell ref="A27:C27"/>
    <mergeCell ref="A28:C28"/>
    <mergeCell ref="D27:F27"/>
    <mergeCell ref="D28:F28"/>
    <mergeCell ref="G27:H27"/>
    <mergeCell ref="A26:C26"/>
    <mergeCell ref="D26:F26"/>
    <mergeCell ref="G28:H28"/>
    <mergeCell ref="E35:H35"/>
    <mergeCell ref="B36:C36"/>
    <mergeCell ref="A29:C29"/>
    <mergeCell ref="D29:F29"/>
    <mergeCell ref="G30:H30"/>
    <mergeCell ref="A31:C31"/>
    <mergeCell ref="E33:H33"/>
    <mergeCell ref="B34:C34"/>
    <mergeCell ref="D31:F31"/>
    <mergeCell ref="G31:H31"/>
  </mergeCells>
  <phoneticPr fontId="0" type="noConversion"/>
  <pageMargins left="0.9055118110236221" right="0.43307086614173229" top="0.74803149606299213" bottom="0.74803149606299213" header="0.31496062992125984" footer="0.31496062992125984"/>
  <pageSetup paperSize="9" orientation="portrait" horizontalDpi="300" verticalDpi="300"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3">
    <pageSetUpPr fitToPage="1"/>
  </sheetPr>
  <dimension ref="A1:F33"/>
  <sheetViews>
    <sheetView showGridLines="0" topLeftCell="A19" workbookViewId="0">
      <selection activeCell="F26" sqref="F26:F27"/>
    </sheetView>
  </sheetViews>
  <sheetFormatPr defaultRowHeight="15" x14ac:dyDescent="0.25"/>
  <cols>
    <col min="1" max="1" width="27.7109375" style="241" customWidth="1"/>
    <col min="2" max="2" width="14.7109375" style="241" customWidth="1"/>
    <col min="3" max="3" width="10.5703125" style="241" customWidth="1"/>
    <col min="4" max="4" width="13.42578125" style="241" customWidth="1"/>
    <col min="5" max="5" width="12.42578125" style="241" customWidth="1"/>
    <col min="6" max="6" width="13" style="241" customWidth="1"/>
    <col min="7" max="16384" width="9.140625" style="241"/>
  </cols>
  <sheetData>
    <row r="1" spans="1:6" x14ac:dyDescent="0.25">
      <c r="A1" s="80"/>
      <c r="B1" s="80"/>
      <c r="C1" s="80"/>
      <c r="D1" s="887" t="s">
        <v>240</v>
      </c>
      <c r="E1" s="887"/>
      <c r="F1" s="887"/>
    </row>
    <row r="2" spans="1:6" ht="27" customHeight="1" x14ac:dyDescent="0.25">
      <c r="A2" s="80"/>
      <c r="B2" s="80"/>
      <c r="C2" s="80"/>
      <c r="D2" s="887"/>
      <c r="E2" s="887"/>
      <c r="F2" s="887"/>
    </row>
    <row r="3" spans="1:6" ht="3" customHeight="1" x14ac:dyDescent="0.25">
      <c r="A3" s="80"/>
      <c r="B3" s="80"/>
      <c r="C3" s="80"/>
      <c r="D3" s="887"/>
      <c r="E3" s="887"/>
      <c r="F3" s="887"/>
    </row>
    <row r="4" spans="1:6" x14ac:dyDescent="0.25">
      <c r="A4" s="780" t="s">
        <v>4082</v>
      </c>
      <c r="B4" s="780"/>
      <c r="C4" s="780"/>
      <c r="D4" s="780"/>
      <c r="E4" s="780"/>
      <c r="F4" s="780"/>
    </row>
    <row r="5" spans="1:6" x14ac:dyDescent="0.25">
      <c r="A5" s="780" t="s">
        <v>4151</v>
      </c>
      <c r="B5" s="780"/>
      <c r="C5" s="780"/>
      <c r="D5" s="780"/>
      <c r="E5" s="780"/>
      <c r="F5" s="780"/>
    </row>
    <row r="6" spans="1:6" x14ac:dyDescent="0.25">
      <c r="A6" s="780" t="str">
        <f>CONCATENATE("на ",ЗАПОЛНИТЬ!$B$18," ",ЗАПОЛНИТЬ!$C$18)</f>
        <v>на 1 січня 2016 р.</v>
      </c>
      <c r="B6" s="780"/>
      <c r="C6" s="780"/>
      <c r="D6" s="780"/>
      <c r="E6" s="780"/>
      <c r="F6" s="780"/>
    </row>
    <row r="7" spans="1:6" ht="38.25" customHeight="1" x14ac:dyDescent="0.25">
      <c r="A7" s="214" t="s">
        <v>4564</v>
      </c>
      <c r="B7" s="812" t="str">
        <f>ЗАПОЛНИТЬ!$B$3</f>
        <v>Дрогобицький міський центр соціальних служб для сім'ї, дітей та молоді</v>
      </c>
      <c r="C7" s="812"/>
      <c r="D7" s="812"/>
      <c r="E7" s="215" t="str">
        <f>ЗАПОЛНИТЬ!$A$13</f>
        <v>за ЄДРПОУ</v>
      </c>
      <c r="F7" s="248" t="str">
        <f>ЗАПОЛНИТЬ!$B$13</f>
        <v>2080709</v>
      </c>
    </row>
    <row r="8" spans="1:6" ht="29.25" customHeight="1" x14ac:dyDescent="0.25">
      <c r="A8" s="217" t="s">
        <v>4317</v>
      </c>
      <c r="B8" s="810" t="str">
        <f>ЗАПОЛНИТЬ!$B$5</f>
        <v>м.Дрогобич, вул.Л.Українки, 70</v>
      </c>
      <c r="C8" s="810"/>
      <c r="D8" s="810"/>
      <c r="E8" s="215" t="str">
        <f>ЗАПОЛНИТЬ!$A$14</f>
        <v>за КОАТУУ</v>
      </c>
      <c r="F8" s="247">
        <f>ЗАПОЛНИТЬ!$B$14</f>
        <v>4610600000</v>
      </c>
    </row>
    <row r="9" spans="1:6" ht="39" customHeight="1" x14ac:dyDescent="0.25">
      <c r="A9" s="217" t="s">
        <v>4567</v>
      </c>
      <c r="B9" s="815" t="str">
        <f>ЗАПОЛНИТЬ!$D$15</f>
        <v>Комунальна організація (установа, заклад)</v>
      </c>
      <c r="C9" s="815"/>
      <c r="D9" s="815"/>
      <c r="E9" s="215" t="str">
        <f>ЗАПОЛНИТЬ!$A$15</f>
        <v>за КОПФГ</v>
      </c>
      <c r="F9" s="247">
        <f>ЗАПОЛНИТЬ!$B$15</f>
        <v>430</v>
      </c>
    </row>
    <row r="10" spans="1:6" ht="30.75" customHeight="1" x14ac:dyDescent="0.25">
      <c r="A10" s="809" t="s">
        <v>4580</v>
      </c>
      <c r="B10" s="809"/>
      <c r="C10" s="137" t="str">
        <f>ЗАПОЛНИТЬ!$H$9</f>
        <v>-</v>
      </c>
      <c r="D10" s="812" t="str">
        <f>IF(C10&gt;0,VLOOKUP(C10,'ДовидникКВК(ГОС)'!A:B,2,FALSE),"")</f>
        <v>-</v>
      </c>
      <c r="E10" s="812"/>
      <c r="F10" s="812"/>
    </row>
    <row r="11" spans="1:6" ht="33" customHeight="1" x14ac:dyDescent="0.25">
      <c r="A11" s="809" t="s">
        <v>1119</v>
      </c>
      <c r="B11" s="809"/>
      <c r="C11" s="176" t="str">
        <f>ЗАПОЛНИТЬ!$H$10</f>
        <v>03</v>
      </c>
      <c r="D11" s="810" t="str">
        <f>ЗАПОЛНИТЬ!I10</f>
        <v>Державна адміністрація (…виконавчі органи місцевих рад)</v>
      </c>
      <c r="E11" s="810"/>
      <c r="F11" s="810"/>
    </row>
    <row r="12" spans="1:6" x14ac:dyDescent="0.25">
      <c r="A12" s="125"/>
      <c r="B12" s="209"/>
      <c r="C12" s="209"/>
      <c r="D12" s="209"/>
      <c r="E12" s="285"/>
      <c r="F12" s="285"/>
    </row>
    <row r="13" spans="1:6" x14ac:dyDescent="0.25">
      <c r="A13" s="889" t="s">
        <v>1184</v>
      </c>
      <c r="B13" s="889"/>
      <c r="C13" s="125"/>
      <c r="D13" s="125"/>
      <c r="E13" s="125"/>
      <c r="F13" s="125"/>
    </row>
    <row r="14" spans="1:6" x14ac:dyDescent="0.25">
      <c r="A14" s="889" t="s">
        <v>4738</v>
      </c>
      <c r="B14" s="889"/>
      <c r="C14" s="125"/>
      <c r="D14" s="125"/>
      <c r="E14" s="125"/>
      <c r="F14" s="125"/>
    </row>
    <row r="15" spans="1:6" ht="15.75" thickBot="1" x14ac:dyDescent="0.3"/>
    <row r="16" spans="1:6" ht="64.5" thickTop="1" thickBot="1" x14ac:dyDescent="0.3">
      <c r="A16" s="1088" t="s">
        <v>4285</v>
      </c>
      <c r="B16" s="1088"/>
      <c r="C16" s="545" t="s">
        <v>4286</v>
      </c>
      <c r="D16" s="545" t="s">
        <v>4772</v>
      </c>
      <c r="E16" s="545" t="s">
        <v>4181</v>
      </c>
      <c r="F16" s="545" t="s">
        <v>4182</v>
      </c>
    </row>
    <row r="17" spans="1:6" ht="17.25" thickTop="1" thickBot="1" x14ac:dyDescent="0.3">
      <c r="A17" s="1089" t="s">
        <v>4152</v>
      </c>
      <c r="B17" s="1089"/>
      <c r="C17" s="546" t="s">
        <v>4153</v>
      </c>
      <c r="D17" s="546" t="s">
        <v>4154</v>
      </c>
      <c r="E17" s="546" t="s">
        <v>4155</v>
      </c>
      <c r="F17" s="546" t="s">
        <v>4156</v>
      </c>
    </row>
    <row r="18" spans="1:6" ht="32.25" customHeight="1" thickTop="1" thickBot="1" x14ac:dyDescent="0.3">
      <c r="A18" s="1080" t="s">
        <v>4157</v>
      </c>
      <c r="B18" s="1080"/>
      <c r="C18" s="545" t="s">
        <v>4158</v>
      </c>
      <c r="D18" s="613">
        <v>0</v>
      </c>
      <c r="E18" s="613">
        <v>0</v>
      </c>
      <c r="F18" s="613">
        <v>0</v>
      </c>
    </row>
    <row r="19" spans="1:6" ht="17.25" customHeight="1" thickTop="1" thickBot="1" x14ac:dyDescent="0.3">
      <c r="A19" s="1090" t="s">
        <v>1747</v>
      </c>
      <c r="B19" s="1091"/>
      <c r="C19" s="1083" t="s">
        <v>4159</v>
      </c>
      <c r="D19" s="1082">
        <v>0</v>
      </c>
      <c r="E19" s="1082" t="s">
        <v>4334</v>
      </c>
      <c r="F19" s="1082" t="s">
        <v>4334</v>
      </c>
    </row>
    <row r="20" spans="1:6" ht="16.5" thickTop="1" thickBot="1" x14ac:dyDescent="0.3">
      <c r="A20" s="1092"/>
      <c r="B20" s="1093"/>
      <c r="C20" s="1083"/>
      <c r="D20" s="1082"/>
      <c r="E20" s="1082"/>
      <c r="F20" s="1082"/>
    </row>
    <row r="21" spans="1:6" ht="17.25" thickTop="1" thickBot="1" x14ac:dyDescent="0.3">
      <c r="A21" s="1079" t="s">
        <v>4160</v>
      </c>
      <c r="B21" s="1079"/>
      <c r="C21" s="548" t="s">
        <v>4161</v>
      </c>
      <c r="D21" s="663">
        <v>0</v>
      </c>
      <c r="E21" s="663">
        <v>0</v>
      </c>
      <c r="F21" s="663">
        <v>0</v>
      </c>
    </row>
    <row r="22" spans="1:6" ht="17.25" thickTop="1" thickBot="1" x14ac:dyDescent="0.3">
      <c r="A22" s="1079" t="s">
        <v>4162</v>
      </c>
      <c r="B22" s="1079"/>
      <c r="C22" s="548" t="s">
        <v>4163</v>
      </c>
      <c r="D22" s="663">
        <v>0</v>
      </c>
      <c r="E22" s="663">
        <v>0</v>
      </c>
      <c r="F22" s="663" t="s">
        <v>4334</v>
      </c>
    </row>
    <row r="23" spans="1:6" ht="17.25" thickTop="1" thickBot="1" x14ac:dyDescent="0.3">
      <c r="A23" s="1080" t="s">
        <v>4164</v>
      </c>
      <c r="B23" s="1080"/>
      <c r="C23" s="545" t="s">
        <v>4165</v>
      </c>
      <c r="D23" s="613">
        <v>490</v>
      </c>
      <c r="E23" s="613">
        <v>218.66</v>
      </c>
      <c r="F23" s="613">
        <v>20211.349999999999</v>
      </c>
    </row>
    <row r="24" spans="1:6" ht="31.5" customHeight="1" thickTop="1" thickBot="1" x14ac:dyDescent="0.3">
      <c r="A24" s="1080" t="s">
        <v>4166</v>
      </c>
      <c r="B24" s="1080"/>
      <c r="C24" s="545" t="s">
        <v>4167</v>
      </c>
      <c r="D24" s="613">
        <v>0</v>
      </c>
      <c r="E24" s="613">
        <v>0</v>
      </c>
      <c r="F24" s="613">
        <v>0</v>
      </c>
    </row>
    <row r="25" spans="1:6" ht="31.5" customHeight="1" thickTop="1" thickBot="1" x14ac:dyDescent="0.3">
      <c r="A25" s="1080" t="s">
        <v>4168</v>
      </c>
      <c r="B25" s="1080"/>
      <c r="C25" s="545" t="s">
        <v>4169</v>
      </c>
      <c r="D25" s="613">
        <v>9353.75</v>
      </c>
      <c r="E25" s="613">
        <v>6222.55</v>
      </c>
      <c r="F25" s="613">
        <v>28457.200000000001</v>
      </c>
    </row>
    <row r="26" spans="1:6" ht="16.5" thickTop="1" thickBot="1" x14ac:dyDescent="0.3">
      <c r="A26" s="1084" t="s">
        <v>1746</v>
      </c>
      <c r="B26" s="1085"/>
      <c r="C26" s="1083" t="s">
        <v>4170</v>
      </c>
      <c r="D26" s="1082">
        <v>3819</v>
      </c>
      <c r="E26" s="1082">
        <v>1692</v>
      </c>
      <c r="F26" s="1082">
        <v>31</v>
      </c>
    </row>
    <row r="27" spans="1:6" ht="17.25" customHeight="1" thickTop="1" thickBot="1" x14ac:dyDescent="0.3">
      <c r="A27" s="1086"/>
      <c r="B27" s="1087"/>
      <c r="C27" s="1083"/>
      <c r="D27" s="1082"/>
      <c r="E27" s="1082"/>
      <c r="F27" s="1082"/>
    </row>
    <row r="28" spans="1:6" ht="31.5" customHeight="1" thickTop="1" thickBot="1" x14ac:dyDescent="0.3">
      <c r="A28" s="1080" t="s">
        <v>4171</v>
      </c>
      <c r="B28" s="1080"/>
      <c r="C28" s="545" t="s">
        <v>4172</v>
      </c>
      <c r="D28" s="613">
        <v>0</v>
      </c>
      <c r="E28" s="613">
        <v>0</v>
      </c>
      <c r="F28" s="613">
        <v>0</v>
      </c>
    </row>
    <row r="29" spans="1:6" ht="17.25" thickTop="1" thickBot="1" x14ac:dyDescent="0.3">
      <c r="A29" s="1080" t="s">
        <v>4173</v>
      </c>
      <c r="B29" s="1080"/>
      <c r="C29" s="545" t="s">
        <v>4174</v>
      </c>
      <c r="D29" s="613">
        <v>0</v>
      </c>
      <c r="E29" s="613">
        <v>0</v>
      </c>
      <c r="F29" s="613">
        <v>0</v>
      </c>
    </row>
    <row r="30" spans="1:6" ht="33.75" customHeight="1" thickTop="1" thickBot="1" x14ac:dyDescent="0.3">
      <c r="A30" s="1080" t="s">
        <v>4175</v>
      </c>
      <c r="B30" s="1080"/>
      <c r="C30" s="545" t="s">
        <v>4176</v>
      </c>
      <c r="D30" s="613">
        <v>0</v>
      </c>
      <c r="E30" s="613">
        <v>0</v>
      </c>
      <c r="F30" s="613">
        <v>0</v>
      </c>
    </row>
    <row r="31" spans="1:6" ht="17.25" thickTop="1" thickBot="1" x14ac:dyDescent="0.3">
      <c r="A31" s="1080" t="s">
        <v>4177</v>
      </c>
      <c r="B31" s="1080"/>
      <c r="C31" s="545" t="s">
        <v>4178</v>
      </c>
      <c r="D31" s="613">
        <v>0</v>
      </c>
      <c r="E31" s="613">
        <v>0</v>
      </c>
      <c r="F31" s="613">
        <v>0</v>
      </c>
    </row>
    <row r="32" spans="1:6" ht="32.25" customHeight="1" thickTop="1" thickBot="1" x14ac:dyDescent="0.3">
      <c r="A32" s="1081" t="s">
        <v>4179</v>
      </c>
      <c r="B32" s="1081"/>
      <c r="C32" s="546" t="s">
        <v>4180</v>
      </c>
      <c r="D32" s="664">
        <f>ROUND(SUM(D31)+SUM(D30)+SUM(D29)+SUM(D28)+SUM(D25)+SUM(D24)+SUM(D23)+SUM(D18),2)</f>
        <v>9843.75</v>
      </c>
      <c r="E32" s="664">
        <f>ROUND(SUM(E31)+SUM(E30)+SUM(E29)+SUM(E28)+SUM(E25)+SUM(E24)+SUM(E23)+SUM(E18),2)</f>
        <v>6441.21</v>
      </c>
      <c r="F32" s="664">
        <f>ROUND(SUM(F31)+SUM(F30)+SUM(F29)+SUM(F28)+SUM(F25)+SUM(F24)+SUM(F23)+SUM(F18),2)</f>
        <v>48668.55</v>
      </c>
    </row>
    <row r="33" ht="15.75" thickTop="1" x14ac:dyDescent="0.25"/>
  </sheetData>
  <sheetProtection formatColumns="0" formatRows="0"/>
  <mergeCells count="36">
    <mergeCell ref="C19:C20"/>
    <mergeCell ref="D19:D20"/>
    <mergeCell ref="D10:F10"/>
    <mergeCell ref="A11:B11"/>
    <mergeCell ref="D11:F11"/>
    <mergeCell ref="A10:B10"/>
    <mergeCell ref="A14:B14"/>
    <mergeCell ref="D1:F3"/>
    <mergeCell ref="A4:F4"/>
    <mergeCell ref="A5:F5"/>
    <mergeCell ref="B9:D9"/>
    <mergeCell ref="A6:F6"/>
    <mergeCell ref="B7:D7"/>
    <mergeCell ref="B8:D8"/>
    <mergeCell ref="E19:E20"/>
    <mergeCell ref="F19:F20"/>
    <mergeCell ref="A28:B28"/>
    <mergeCell ref="E26:E27"/>
    <mergeCell ref="F26:F27"/>
    <mergeCell ref="C26:C27"/>
    <mergeCell ref="A26:B27"/>
    <mergeCell ref="A21:B21"/>
    <mergeCell ref="A16:B16"/>
    <mergeCell ref="A17:B17"/>
    <mergeCell ref="A25:B25"/>
    <mergeCell ref="A23:B23"/>
    <mergeCell ref="A18:B18"/>
    <mergeCell ref="A19:B20"/>
    <mergeCell ref="A13:B13"/>
    <mergeCell ref="A22:B22"/>
    <mergeCell ref="A24:B24"/>
    <mergeCell ref="A31:B31"/>
    <mergeCell ref="A32:B32"/>
    <mergeCell ref="D26:D27"/>
    <mergeCell ref="A29:B29"/>
    <mergeCell ref="A30:B30"/>
  </mergeCells>
  <phoneticPr fontId="0" type="noConversion"/>
  <pageMargins left="0.70866141732283472" right="7.874015748031496E-2" top="0.74803149606299213" bottom="0.74803149606299213" header="0.31496062992125984" footer="0.31496062992125984"/>
  <pageSetup paperSize="9" orientation="portrait" horizontalDpi="300" verticalDpi="300" r:id="rId1"/>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64">
    <pageSetUpPr fitToPage="1"/>
  </sheetPr>
  <dimension ref="A1:P37"/>
  <sheetViews>
    <sheetView showGridLines="0" topLeftCell="A2" workbookViewId="0">
      <selection activeCell="I9" sqref="I9"/>
    </sheetView>
  </sheetViews>
  <sheetFormatPr defaultRowHeight="15" x14ac:dyDescent="0.25"/>
  <cols>
    <col min="1" max="1" width="33" style="241" customWidth="1"/>
    <col min="2" max="6" width="9.140625" style="241"/>
    <col min="7" max="7" width="10.85546875" style="241" customWidth="1"/>
    <col min="8" max="16384" width="9.140625" style="241"/>
  </cols>
  <sheetData>
    <row r="1" spans="1:16" ht="15.75" thickBot="1" x14ac:dyDescent="0.3">
      <c r="B1" s="241">
        <v>2</v>
      </c>
      <c r="E1" s="80" t="s">
        <v>4816</v>
      </c>
    </row>
    <row r="2" spans="1:16" ht="33" thickTop="1" thickBot="1" x14ac:dyDescent="0.3">
      <c r="A2" s="1088" t="s">
        <v>4285</v>
      </c>
      <c r="B2" s="1088"/>
      <c r="C2" s="1088"/>
      <c r="D2" s="1088"/>
      <c r="E2" s="545" t="s">
        <v>4286</v>
      </c>
      <c r="F2" s="1105" t="s">
        <v>4281</v>
      </c>
      <c r="G2" s="1088"/>
    </row>
    <row r="3" spans="1:16" ht="17.25" thickTop="1" thickBot="1" x14ac:dyDescent="0.3">
      <c r="A3" s="1089" t="s">
        <v>4152</v>
      </c>
      <c r="B3" s="1089"/>
      <c r="C3" s="1089"/>
      <c r="D3" s="1089"/>
      <c r="E3" s="546" t="s">
        <v>4153</v>
      </c>
      <c r="F3" s="1089" t="s">
        <v>4154</v>
      </c>
      <c r="G3" s="1089"/>
    </row>
    <row r="4" spans="1:16" ht="17.25" thickTop="1" thickBot="1" x14ac:dyDescent="0.3">
      <c r="A4" s="1089" t="s">
        <v>4183</v>
      </c>
      <c r="B4" s="1089"/>
      <c r="C4" s="1089"/>
      <c r="D4" s="1089"/>
      <c r="E4" s="546">
        <v>200</v>
      </c>
      <c r="F4" s="1103">
        <f>ROUND(SUM(F6)+SUM(F7)+SUM(F11)+SUM(F13)+SUM(F16),2)</f>
        <v>47362.01</v>
      </c>
      <c r="G4" s="1103"/>
      <c r="I4" s="1104" t="str">
        <f>IF(ROUND(SUM('д16_ф6(стр1)'!D32)+SUM('д_16ф6(стр2)'!F4:G4)-SUM('д_16ф6(стр2)'!F17:G17),2)=ROUND(SUM('д16_ф6(стр1)'!E32),2)," ","УВАГА НЕ ВІДБУВАЄТЬСЯ РІВНЯННЯ рядок 100 графа 3 плюс рядок 200 графа 3 мінус рядок 300 графа 3 = рядко 100 графа 4     ПОВІДОМЛЕННЯ ЗНИКНЕ ПРИ ВИКОНАННІ РІВНЯННЯ")</f>
        <v xml:space="preserve"> </v>
      </c>
      <c r="J4" s="1104"/>
      <c r="K4" s="1104"/>
      <c r="L4" s="1104"/>
      <c r="M4" s="1104"/>
      <c r="N4" s="1104"/>
      <c r="O4" s="1104"/>
      <c r="P4" s="1104"/>
    </row>
    <row r="5" spans="1:16" ht="17.25" thickTop="1" thickBot="1" x14ac:dyDescent="0.3">
      <c r="A5" s="1080" t="s">
        <v>4184</v>
      </c>
      <c r="B5" s="1080"/>
      <c r="C5" s="1080"/>
      <c r="D5" s="1080"/>
      <c r="E5" s="545"/>
      <c r="F5" s="1102"/>
      <c r="G5" s="1102"/>
      <c r="I5" s="1104"/>
      <c r="J5" s="1104"/>
      <c r="K5" s="1104"/>
      <c r="L5" s="1104"/>
      <c r="M5" s="1104"/>
      <c r="N5" s="1104"/>
      <c r="O5" s="1104"/>
      <c r="P5" s="1104"/>
    </row>
    <row r="6" spans="1:16" ht="17.25" thickTop="1" thickBot="1" x14ac:dyDescent="0.3">
      <c r="A6" s="1080" t="s">
        <v>4185</v>
      </c>
      <c r="B6" s="1080"/>
      <c r="C6" s="1080"/>
      <c r="D6" s="1080"/>
      <c r="E6" s="545">
        <v>210</v>
      </c>
      <c r="F6" s="1097">
        <v>40596.6</v>
      </c>
      <c r="G6" s="1098"/>
      <c r="I6" s="1104"/>
      <c r="J6" s="1104"/>
      <c r="K6" s="1104"/>
      <c r="L6" s="1104"/>
      <c r="M6" s="1104"/>
      <c r="N6" s="1104"/>
      <c r="O6" s="1104"/>
      <c r="P6" s="1104"/>
    </row>
    <row r="7" spans="1:16" ht="17.25" thickTop="1" thickBot="1" x14ac:dyDescent="0.3">
      <c r="A7" s="1080" t="s">
        <v>4186</v>
      </c>
      <c r="B7" s="1080"/>
      <c r="C7" s="1080"/>
      <c r="D7" s="1080"/>
      <c r="E7" s="545">
        <v>220</v>
      </c>
      <c r="F7" s="1055">
        <v>6765.41</v>
      </c>
      <c r="G7" s="1055"/>
      <c r="I7" s="1104"/>
      <c r="J7" s="1104"/>
      <c r="K7" s="1104"/>
      <c r="L7" s="1104"/>
      <c r="M7" s="1104"/>
      <c r="N7" s="1104"/>
      <c r="O7" s="1104"/>
      <c r="P7" s="1104"/>
    </row>
    <row r="8" spans="1:16" ht="17.25" hidden="1" thickTop="1" thickBot="1" x14ac:dyDescent="0.3">
      <c r="A8" s="1080" t="s">
        <v>4187</v>
      </c>
      <c r="B8" s="1080"/>
      <c r="C8" s="1080"/>
      <c r="D8" s="1080"/>
      <c r="E8" s="545"/>
      <c r="F8" s="1102"/>
      <c r="G8" s="1102"/>
    </row>
    <row r="9" spans="1:16" ht="33.75" customHeight="1" thickTop="1" thickBot="1" x14ac:dyDescent="0.3">
      <c r="A9" s="1079" t="s">
        <v>1198</v>
      </c>
      <c r="B9" s="1079"/>
      <c r="C9" s="1079"/>
      <c r="D9" s="1079"/>
      <c r="E9" s="548">
        <v>221</v>
      </c>
      <c r="F9" s="1101">
        <v>6765.41</v>
      </c>
      <c r="G9" s="1101"/>
    </row>
    <row r="10" spans="1:16" ht="17.25" thickTop="1" thickBot="1" x14ac:dyDescent="0.3">
      <c r="A10" s="1079" t="s">
        <v>4194</v>
      </c>
      <c r="B10" s="1079"/>
      <c r="C10" s="1079"/>
      <c r="D10" s="1079"/>
      <c r="E10" s="548">
        <v>222</v>
      </c>
      <c r="F10" s="1101">
        <v>0</v>
      </c>
      <c r="G10" s="1101"/>
    </row>
    <row r="11" spans="1:16" ht="30.75" customHeight="1" thickTop="1" thickBot="1" x14ac:dyDescent="0.3">
      <c r="A11" s="1080" t="s">
        <v>4193</v>
      </c>
      <c r="B11" s="1080"/>
      <c r="C11" s="1080"/>
      <c r="D11" s="1080"/>
      <c r="E11" s="550">
        <v>230</v>
      </c>
      <c r="F11" s="1094">
        <v>0</v>
      </c>
      <c r="G11" s="1094"/>
    </row>
    <row r="12" spans="1:16" ht="17.25" hidden="1" thickTop="1" thickBot="1" x14ac:dyDescent="0.3">
      <c r="A12" s="1080"/>
      <c r="B12" s="1080"/>
      <c r="C12" s="1080"/>
      <c r="D12" s="1080"/>
      <c r="E12" s="550"/>
      <c r="F12" s="1094"/>
      <c r="G12" s="1094"/>
    </row>
    <row r="13" spans="1:16" ht="17.25" thickTop="1" thickBot="1" x14ac:dyDescent="0.3">
      <c r="A13" s="1095" t="s">
        <v>4812</v>
      </c>
      <c r="B13" s="1080"/>
      <c r="C13" s="1080"/>
      <c r="D13" s="1080"/>
      <c r="E13" s="550">
        <v>240</v>
      </c>
      <c r="F13" s="1096">
        <f>SUM(F14:G15)</f>
        <v>0</v>
      </c>
      <c r="G13" s="1096"/>
    </row>
    <row r="14" spans="1:16" ht="32.25" customHeight="1" thickTop="1" thickBot="1" x14ac:dyDescent="0.3">
      <c r="A14" s="1095" t="s">
        <v>4813</v>
      </c>
      <c r="B14" s="1095"/>
      <c r="C14" s="1095"/>
      <c r="D14" s="1095"/>
      <c r="E14" s="545">
        <v>241</v>
      </c>
      <c r="F14" s="1097">
        <v>0</v>
      </c>
      <c r="G14" s="1098"/>
    </row>
    <row r="15" spans="1:16" ht="17.25" thickTop="1" thickBot="1" x14ac:dyDescent="0.3">
      <c r="A15" s="1095" t="s">
        <v>4806</v>
      </c>
      <c r="B15" s="1095"/>
      <c r="C15" s="1095"/>
      <c r="D15" s="1095"/>
      <c r="E15" s="545">
        <v>242</v>
      </c>
      <c r="F15" s="1097">
        <v>0</v>
      </c>
      <c r="G15" s="1098"/>
    </row>
    <row r="16" spans="1:16" ht="17.25" thickTop="1" thickBot="1" x14ac:dyDescent="0.3">
      <c r="A16" s="1080" t="s">
        <v>4188</v>
      </c>
      <c r="B16" s="1080"/>
      <c r="C16" s="1080"/>
      <c r="D16" s="1080"/>
      <c r="E16" s="550">
        <v>250</v>
      </c>
      <c r="F16" s="1094">
        <v>0</v>
      </c>
      <c r="G16" s="1094"/>
    </row>
    <row r="17" spans="1:7" ht="17.25" thickTop="1" thickBot="1" x14ac:dyDescent="0.3">
      <c r="A17" s="1089" t="s">
        <v>4199</v>
      </c>
      <c r="B17" s="1089"/>
      <c r="C17" s="1089"/>
      <c r="D17" s="1089"/>
      <c r="E17" s="546">
        <v>300</v>
      </c>
      <c r="F17" s="1103">
        <f>ROUND(SUM(F19)+SUM(F20)+SUM(F24)+SUM(F26)+SUM(F27)+SUM(F31)+SUM(F28),2)</f>
        <v>50764.55</v>
      </c>
      <c r="G17" s="1103"/>
    </row>
    <row r="18" spans="1:7" ht="17.25" thickTop="1" thickBot="1" x14ac:dyDescent="0.3">
      <c r="A18" s="1080" t="s">
        <v>4189</v>
      </c>
      <c r="B18" s="1080"/>
      <c r="C18" s="1080"/>
      <c r="D18" s="1080"/>
      <c r="E18" s="545"/>
      <c r="F18" s="1099"/>
      <c r="G18" s="1099"/>
    </row>
    <row r="19" spans="1:7" ht="17.25" thickTop="1" thickBot="1" x14ac:dyDescent="0.3">
      <c r="A19" s="1080" t="s">
        <v>4196</v>
      </c>
      <c r="B19" s="1080"/>
      <c r="C19" s="1080"/>
      <c r="D19" s="1080"/>
      <c r="E19" s="550">
        <v>310</v>
      </c>
      <c r="F19" s="1100">
        <f>SUM('д16_ф6(стр1)'!F32)</f>
        <v>48668.55</v>
      </c>
      <c r="G19" s="1100"/>
    </row>
    <row r="20" spans="1:7" ht="17.25" thickTop="1" thickBot="1" x14ac:dyDescent="0.3">
      <c r="A20" s="1080" t="s">
        <v>4195</v>
      </c>
      <c r="B20" s="1080"/>
      <c r="C20" s="1080"/>
      <c r="D20" s="1080"/>
      <c r="E20" s="550">
        <v>320</v>
      </c>
      <c r="F20" s="1096">
        <f>SUM(F21:G23)</f>
        <v>0</v>
      </c>
      <c r="G20" s="1096"/>
    </row>
    <row r="21" spans="1:7" ht="17.25" hidden="1" thickTop="1" thickBot="1" x14ac:dyDescent="0.3">
      <c r="A21" s="1080"/>
      <c r="B21" s="1080"/>
      <c r="C21" s="1080"/>
      <c r="D21" s="1080"/>
      <c r="E21" s="545"/>
      <c r="F21" s="1102"/>
      <c r="G21" s="1102"/>
    </row>
    <row r="22" spans="1:7" ht="35.25" customHeight="1" thickTop="1" thickBot="1" x14ac:dyDescent="0.3">
      <c r="A22" s="1079" t="s">
        <v>1199</v>
      </c>
      <c r="B22" s="1079"/>
      <c r="C22" s="1079"/>
      <c r="D22" s="1079"/>
      <c r="E22" s="548">
        <v>321</v>
      </c>
      <c r="F22" s="1101">
        <v>0</v>
      </c>
      <c r="G22" s="1101"/>
    </row>
    <row r="23" spans="1:7" ht="17.25" thickTop="1" thickBot="1" x14ac:dyDescent="0.3">
      <c r="A23" s="1079" t="s">
        <v>4197</v>
      </c>
      <c r="B23" s="1079"/>
      <c r="C23" s="1079"/>
      <c r="D23" s="1079"/>
      <c r="E23" s="548">
        <v>322</v>
      </c>
      <c r="F23" s="1101">
        <v>0</v>
      </c>
      <c r="G23" s="1101"/>
    </row>
    <row r="24" spans="1:7" ht="31.5" customHeight="1" thickTop="1" thickBot="1" x14ac:dyDescent="0.3">
      <c r="A24" s="1080" t="s">
        <v>4198</v>
      </c>
      <c r="B24" s="1080"/>
      <c r="C24" s="1080"/>
      <c r="D24" s="1080"/>
      <c r="E24" s="550">
        <v>330</v>
      </c>
      <c r="F24" s="1094">
        <v>0</v>
      </c>
      <c r="G24" s="1094"/>
    </row>
    <row r="25" spans="1:7" ht="17.25" hidden="1" thickTop="1" thickBot="1" x14ac:dyDescent="0.3">
      <c r="A25" s="1080"/>
      <c r="B25" s="1080"/>
      <c r="C25" s="1080"/>
      <c r="D25" s="1080"/>
      <c r="E25" s="550"/>
      <c r="F25" s="1094"/>
      <c r="G25" s="1094"/>
    </row>
    <row r="26" spans="1:7" ht="17.25" thickTop="1" thickBot="1" x14ac:dyDescent="0.3">
      <c r="A26" s="1080" t="s">
        <v>4190</v>
      </c>
      <c r="B26" s="1080"/>
      <c r="C26" s="1080"/>
      <c r="D26" s="1080"/>
      <c r="E26" s="550">
        <v>340</v>
      </c>
      <c r="F26" s="1094">
        <v>2096</v>
      </c>
      <c r="G26" s="1094"/>
    </row>
    <row r="27" spans="1:7" ht="31.5" customHeight="1" thickTop="1" thickBot="1" x14ac:dyDescent="0.3">
      <c r="A27" s="1080" t="s">
        <v>4191</v>
      </c>
      <c r="B27" s="1080"/>
      <c r="C27" s="1080"/>
      <c r="D27" s="1080"/>
      <c r="E27" s="550">
        <v>350</v>
      </c>
      <c r="F27" s="1094">
        <v>0</v>
      </c>
      <c r="G27" s="1094"/>
    </row>
    <row r="28" spans="1:7" ht="17.25" thickTop="1" thickBot="1" x14ac:dyDescent="0.3">
      <c r="A28" s="1095" t="s">
        <v>4814</v>
      </c>
      <c r="B28" s="1080"/>
      <c r="C28" s="1080"/>
      <c r="D28" s="1080"/>
      <c r="E28" s="550">
        <v>360</v>
      </c>
      <c r="F28" s="1096">
        <f>SUM(F29:G30)</f>
        <v>0</v>
      </c>
      <c r="G28" s="1096"/>
    </row>
    <row r="29" spans="1:7" ht="31.5" customHeight="1" thickTop="1" thickBot="1" x14ac:dyDescent="0.3">
      <c r="A29" s="1095" t="s">
        <v>4815</v>
      </c>
      <c r="B29" s="1080"/>
      <c r="C29" s="1080"/>
      <c r="D29" s="1080"/>
      <c r="E29" s="545">
        <v>361</v>
      </c>
      <c r="F29" s="1097">
        <v>0</v>
      </c>
      <c r="G29" s="1098"/>
    </row>
    <row r="30" spans="1:7" ht="17.25" thickTop="1" thickBot="1" x14ac:dyDescent="0.3">
      <c r="A30" s="1095" t="s">
        <v>4806</v>
      </c>
      <c r="B30" s="1080"/>
      <c r="C30" s="1080"/>
      <c r="D30" s="1080"/>
      <c r="E30" s="545">
        <v>362</v>
      </c>
      <c r="F30" s="1097">
        <v>0</v>
      </c>
      <c r="G30" s="1098"/>
    </row>
    <row r="31" spans="1:7" ht="17.25" thickTop="1" thickBot="1" x14ac:dyDescent="0.3">
      <c r="A31" s="1080" t="s">
        <v>4192</v>
      </c>
      <c r="B31" s="1080"/>
      <c r="C31" s="1080"/>
      <c r="D31" s="1080"/>
      <c r="E31" s="550">
        <v>370</v>
      </c>
      <c r="F31" s="1094">
        <v>0</v>
      </c>
      <c r="G31" s="1094"/>
    </row>
    <row r="32" spans="1:7" ht="15.75" thickTop="1" x14ac:dyDescent="0.25"/>
    <row r="33" spans="1:8" x14ac:dyDescent="0.25">
      <c r="A33" s="41" t="str">
        <f>ЗАПОЛНИТЬ!$F$30</f>
        <v>Директор</v>
      </c>
      <c r="B33" s="225"/>
      <c r="C33" s="225"/>
      <c r="D33" s="168"/>
      <c r="E33" s="869" t="str">
        <f>ЗАПОЛНИТЬ!$F$26</f>
        <v>О.Л.Матчишин</v>
      </c>
      <c r="F33" s="869"/>
      <c r="G33" s="869"/>
      <c r="H33" s="281"/>
    </row>
    <row r="34" spans="1:8" x14ac:dyDescent="0.25">
      <c r="A34" s="41"/>
      <c r="B34" s="891" t="s">
        <v>4351</v>
      </c>
      <c r="C34" s="891"/>
      <c r="D34" s="282"/>
      <c r="E34" s="242"/>
      <c r="F34" s="226" t="s">
        <v>3574</v>
      </c>
      <c r="H34" s="286"/>
    </row>
    <row r="35" spans="1:8" x14ac:dyDescent="0.25">
      <c r="A35" s="41" t="str">
        <f>ЗАПОЛНИТЬ!$F$31</f>
        <v>Головний бухгалтер</v>
      </c>
      <c r="B35" s="225"/>
      <c r="C35" s="225"/>
      <c r="D35" s="168"/>
      <c r="E35" s="869" t="str">
        <f>ЗАПОЛНИТЬ!$F$28</f>
        <v>О.Г.Шевчук</v>
      </c>
      <c r="F35" s="869"/>
      <c r="G35" s="869"/>
      <c r="H35" s="281"/>
    </row>
    <row r="36" spans="1:8" x14ac:dyDescent="0.25">
      <c r="A36" s="80"/>
      <c r="B36" s="891" t="s">
        <v>4351</v>
      </c>
      <c r="C36" s="891"/>
      <c r="D36" s="282"/>
      <c r="E36" s="242"/>
      <c r="F36" s="226" t="s">
        <v>3574</v>
      </c>
      <c r="H36" s="286"/>
    </row>
    <row r="37" spans="1:8" x14ac:dyDescent="0.25">
      <c r="A37" s="239" t="str">
        <f>ЗАПОЛНИТЬ!$C$19</f>
        <v>"11" січня 2016 року</v>
      </c>
      <c r="H37" s="277"/>
    </row>
  </sheetData>
  <sheetProtection formatColumns="0" formatRows="0"/>
  <mergeCells count="65">
    <mergeCell ref="A8:D8"/>
    <mergeCell ref="F8:G8"/>
    <mergeCell ref="A2:D2"/>
    <mergeCell ref="F2:G2"/>
    <mergeCell ref="A3:D3"/>
    <mergeCell ref="F3:G3"/>
    <mergeCell ref="I4:P7"/>
    <mergeCell ref="A5:D5"/>
    <mergeCell ref="F5:G5"/>
    <mergeCell ref="A6:D6"/>
    <mergeCell ref="F6:G6"/>
    <mergeCell ref="A7:D7"/>
    <mergeCell ref="F7:G7"/>
    <mergeCell ref="F4:G4"/>
    <mergeCell ref="A4:D4"/>
    <mergeCell ref="A17:D17"/>
    <mergeCell ref="F20:G20"/>
    <mergeCell ref="A18:D18"/>
    <mergeCell ref="A20:D20"/>
    <mergeCell ref="F17:G17"/>
    <mergeCell ref="F9:G9"/>
    <mergeCell ref="A11:D11"/>
    <mergeCell ref="F11:G11"/>
    <mergeCell ref="A10:D10"/>
    <mergeCell ref="F10:G10"/>
    <mergeCell ref="A9:D9"/>
    <mergeCell ref="A12:D12"/>
    <mergeCell ref="F12:G12"/>
    <mergeCell ref="A16:D16"/>
    <mergeCell ref="F16:G16"/>
    <mergeCell ref="A25:D25"/>
    <mergeCell ref="F25:G25"/>
    <mergeCell ref="F18:G18"/>
    <mergeCell ref="A19:D19"/>
    <mergeCell ref="F19:G19"/>
    <mergeCell ref="A24:D24"/>
    <mergeCell ref="A13:D13"/>
    <mergeCell ref="F13:G13"/>
    <mergeCell ref="F14:G14"/>
    <mergeCell ref="F15:G15"/>
    <mergeCell ref="A14:D14"/>
    <mergeCell ref="A15:D15"/>
    <mergeCell ref="F24:G24"/>
    <mergeCell ref="A21:D21"/>
    <mergeCell ref="A30:D30"/>
    <mergeCell ref="F28:G28"/>
    <mergeCell ref="F29:G29"/>
    <mergeCell ref="F30:G30"/>
    <mergeCell ref="A28:D28"/>
    <mergeCell ref="A29:D29"/>
    <mergeCell ref="A26:D26"/>
    <mergeCell ref="F26:G26"/>
    <mergeCell ref="A22:D22"/>
    <mergeCell ref="F22:G22"/>
    <mergeCell ref="A23:D23"/>
    <mergeCell ref="F23:G23"/>
    <mergeCell ref="F21:G21"/>
    <mergeCell ref="A27:D27"/>
    <mergeCell ref="F27:G27"/>
    <mergeCell ref="B36:C36"/>
    <mergeCell ref="A31:D31"/>
    <mergeCell ref="F31:G31"/>
    <mergeCell ref="E33:G33"/>
    <mergeCell ref="B34:C34"/>
    <mergeCell ref="E35:G35"/>
  </mergeCells>
  <phoneticPr fontId="0" type="noConversion"/>
  <pageMargins left="0.70866141732283472" right="7.874015748031496E-2" top="0.74803149606299213" bottom="0.74803149606299213" header="0.31496062992125984" footer="0.31496062992125984"/>
  <pageSetup paperSize="9" orientation="portrait" horizontalDpi="300" verticalDpi="300" r:id="rId1"/>
  <legacy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6">
    <pageSetUpPr fitToPage="1"/>
  </sheetPr>
  <dimension ref="A1:I38"/>
  <sheetViews>
    <sheetView showGridLines="0" workbookViewId="0">
      <selection activeCell="J11" sqref="J11"/>
    </sheetView>
  </sheetViews>
  <sheetFormatPr defaultRowHeight="15" x14ac:dyDescent="0.25"/>
  <cols>
    <col min="1" max="1" width="24" customWidth="1"/>
    <col min="2" max="2" width="10.5703125" customWidth="1"/>
    <col min="3" max="3" width="27.5703125" customWidth="1"/>
    <col min="4" max="4" width="6.5703125" customWidth="1"/>
    <col min="5" max="5" width="8.85546875" customWidth="1"/>
    <col min="6" max="6" width="16.85546875" customWidth="1"/>
  </cols>
  <sheetData>
    <row r="1" spans="1:9" s="241" customFormat="1" x14ac:dyDescent="0.25">
      <c r="A1" s="80"/>
      <c r="B1" s="80"/>
      <c r="C1" s="80"/>
      <c r="D1" s="887" t="s">
        <v>241</v>
      </c>
      <c r="E1" s="887"/>
      <c r="F1" s="887"/>
    </row>
    <row r="2" spans="1:9" s="241" customFormat="1" ht="11.25" customHeight="1" x14ac:dyDescent="0.25">
      <c r="A2" s="80"/>
      <c r="B2" s="80"/>
      <c r="C2" s="80"/>
      <c r="D2" s="887"/>
      <c r="E2" s="887"/>
      <c r="F2" s="887"/>
    </row>
    <row r="3" spans="1:9" s="241" customFormat="1" x14ac:dyDescent="0.25">
      <c r="A3" s="80"/>
      <c r="B3" s="80"/>
      <c r="C3" s="80"/>
      <c r="D3" s="887"/>
      <c r="E3" s="887"/>
      <c r="F3" s="887"/>
    </row>
    <row r="4" spans="1:9" s="241" customFormat="1" x14ac:dyDescent="0.25">
      <c r="A4" s="780" t="s">
        <v>4082</v>
      </c>
      <c r="B4" s="780"/>
      <c r="C4" s="780"/>
      <c r="D4" s="780"/>
      <c r="E4" s="780"/>
      <c r="F4" s="780"/>
    </row>
    <row r="5" spans="1:9" s="241" customFormat="1" x14ac:dyDescent="0.25">
      <c r="A5" s="888" t="s">
        <v>1194</v>
      </c>
      <c r="B5" s="888"/>
      <c r="C5" s="888"/>
      <c r="D5" s="888"/>
      <c r="E5" s="888"/>
      <c r="F5" s="888"/>
    </row>
    <row r="6" spans="1:9" s="241" customFormat="1" x14ac:dyDescent="0.25">
      <c r="A6" s="780" t="str">
        <f>CONCATENATE("за ",LEFT(ЗАПОЛНИТЬ!$B$17,4)," рік")</f>
        <v>за 2015 рік</v>
      </c>
      <c r="B6" s="780"/>
      <c r="C6" s="780"/>
      <c r="D6" s="780"/>
      <c r="E6" s="780"/>
      <c r="F6" s="780"/>
      <c r="G6" s="80"/>
    </row>
    <row r="7" spans="1:9" s="241" customFormat="1" ht="39.75" customHeight="1" x14ac:dyDescent="0.25">
      <c r="A7" s="214" t="s">
        <v>4564</v>
      </c>
      <c r="B7" s="812" t="str">
        <f>ЗАПОЛНИТЬ!$B$3</f>
        <v>Дрогобицький міський центр соціальних служб для сім'ї, дітей та молоді</v>
      </c>
      <c r="C7" s="812"/>
      <c r="D7" s="812"/>
      <c r="E7" s="215" t="str">
        <f>ЗАПОЛНИТЬ!$A$13</f>
        <v>за ЄДРПОУ</v>
      </c>
      <c r="F7" s="248" t="str">
        <f>ЗАПОЛНИТЬ!$B$13</f>
        <v>2080709</v>
      </c>
      <c r="G7" s="278"/>
    </row>
    <row r="8" spans="1:9" s="241" customFormat="1" x14ac:dyDescent="0.25">
      <c r="A8" s="217" t="s">
        <v>4317</v>
      </c>
      <c r="B8" s="810" t="str">
        <f>ЗАПОЛНИТЬ!$B$5</f>
        <v>м.Дрогобич, вул.Л.Українки, 70</v>
      </c>
      <c r="C8" s="810"/>
      <c r="D8" s="810"/>
      <c r="E8" s="215" t="str">
        <f>ЗАПОЛНИТЬ!$A$14</f>
        <v>за КОАТУУ</v>
      </c>
      <c r="F8" s="247">
        <f>ЗАПОЛНИТЬ!$B$14</f>
        <v>4610600000</v>
      </c>
      <c r="G8" s="221"/>
    </row>
    <row r="9" spans="1:9" s="241" customFormat="1" ht="28.5" customHeight="1" x14ac:dyDescent="0.25">
      <c r="A9" s="217" t="s">
        <v>4567</v>
      </c>
      <c r="B9" s="815" t="str">
        <f>ЗАПОЛНИТЬ!$D$15</f>
        <v>Комунальна організація (установа, заклад)</v>
      </c>
      <c r="C9" s="815"/>
      <c r="D9" s="815"/>
      <c r="E9" s="215" t="str">
        <f>ЗАПОЛНИТЬ!$A$15</f>
        <v>за КОПФГ</v>
      </c>
      <c r="F9" s="247">
        <f>ЗАПОЛНИТЬ!$B$15</f>
        <v>430</v>
      </c>
      <c r="G9" s="221"/>
    </row>
    <row r="10" spans="1:9" s="241" customFormat="1" ht="37.5" customHeight="1" x14ac:dyDescent="0.25">
      <c r="A10" s="809" t="s">
        <v>1676</v>
      </c>
      <c r="B10" s="809"/>
      <c r="C10" s="809"/>
      <c r="D10" s="137" t="str">
        <f>ЗАПОЛНИТЬ!$H$9</f>
        <v>-</v>
      </c>
      <c r="E10" s="812"/>
      <c r="F10" s="812"/>
      <c r="G10" s="276"/>
      <c r="H10" s="276"/>
      <c r="I10" s="276"/>
    </row>
    <row r="11" spans="1:9" s="241" customFormat="1" ht="33.75" customHeight="1" x14ac:dyDescent="0.25">
      <c r="A11" s="809" t="s">
        <v>1119</v>
      </c>
      <c r="B11" s="809"/>
      <c r="C11" s="809"/>
      <c r="D11" s="176" t="str">
        <f>ЗАПОЛНИТЬ!$H$10</f>
        <v>03</v>
      </c>
      <c r="E11" s="810" t="str">
        <f>ЗАПОЛНИТЬ!I10</f>
        <v>Державна адміністрація (…виконавчі органи місцевих рад)</v>
      </c>
      <c r="F11" s="810"/>
      <c r="G11" s="276"/>
      <c r="H11" s="276"/>
      <c r="I11" s="276"/>
    </row>
    <row r="12" spans="1:9" s="241" customFormat="1" ht="12.75" customHeight="1" x14ac:dyDescent="0.25">
      <c r="A12" s="889" t="s">
        <v>1748</v>
      </c>
      <c r="B12" s="889"/>
      <c r="C12" s="125"/>
      <c r="D12" s="125"/>
      <c r="E12" s="125"/>
      <c r="F12" s="125"/>
    </row>
    <row r="13" spans="1:9" s="241" customFormat="1" ht="13.5" customHeight="1" thickBot="1" x14ac:dyDescent="0.3">
      <c r="A13" s="889" t="s">
        <v>4322</v>
      </c>
      <c r="B13" s="889"/>
      <c r="C13" s="125"/>
      <c r="D13" s="125"/>
      <c r="E13" s="125"/>
      <c r="F13" s="125"/>
    </row>
    <row r="14" spans="1:9" ht="33" thickTop="1" thickBot="1" x14ac:dyDescent="0.3">
      <c r="A14" s="1088" t="s">
        <v>4285</v>
      </c>
      <c r="B14" s="1088"/>
      <c r="C14" s="1088"/>
      <c r="D14" s="1088"/>
      <c r="E14" s="545" t="s">
        <v>4286</v>
      </c>
      <c r="F14" s="549" t="s">
        <v>4281</v>
      </c>
    </row>
    <row r="15" spans="1:9" ht="17.25" thickTop="1" thickBot="1" x14ac:dyDescent="0.3">
      <c r="A15" s="1089" t="s">
        <v>4152</v>
      </c>
      <c r="B15" s="1089"/>
      <c r="C15" s="1089"/>
      <c r="D15" s="1089"/>
      <c r="E15" s="546" t="s">
        <v>4153</v>
      </c>
      <c r="F15" s="546" t="s">
        <v>4154</v>
      </c>
    </row>
    <row r="16" spans="1:9" ht="31.5" customHeight="1" thickTop="1" thickBot="1" x14ac:dyDescent="0.3">
      <c r="A16" s="1095" t="s">
        <v>1195</v>
      </c>
      <c r="B16" s="1080"/>
      <c r="C16" s="1080"/>
      <c r="D16" s="1080"/>
      <c r="E16" s="551" t="s">
        <v>4158</v>
      </c>
      <c r="F16" s="553" t="str">
        <f>IF((SUM(F17)+SUM(F19))&gt;0,SUM(F17)+SUM(F19),"-")</f>
        <v>-</v>
      </c>
    </row>
    <row r="17" spans="1:6" ht="16.5" thickTop="1" x14ac:dyDescent="0.25">
      <c r="A17" s="1119" t="s">
        <v>4200</v>
      </c>
      <c r="B17" s="1120"/>
      <c r="C17" s="1120"/>
      <c r="D17" s="1121"/>
      <c r="E17" s="1111" t="s">
        <v>4205</v>
      </c>
      <c r="F17" s="1117" t="s">
        <v>4334</v>
      </c>
    </row>
    <row r="18" spans="1:6" ht="16.5" thickBot="1" x14ac:dyDescent="0.3">
      <c r="A18" s="1114" t="s">
        <v>4201</v>
      </c>
      <c r="B18" s="1115"/>
      <c r="C18" s="1115"/>
      <c r="D18" s="1116"/>
      <c r="E18" s="1111"/>
      <c r="F18" s="1118"/>
    </row>
    <row r="19" spans="1:6" ht="17.25" thickTop="1" thickBot="1" x14ac:dyDescent="0.3">
      <c r="A19" s="1080" t="s">
        <v>4202</v>
      </c>
      <c r="B19" s="1080"/>
      <c r="C19" s="1080"/>
      <c r="D19" s="1080"/>
      <c r="E19" s="551" t="s">
        <v>4215</v>
      </c>
      <c r="F19" s="547" t="s">
        <v>4334</v>
      </c>
    </row>
    <row r="20" spans="1:6" ht="29.25" customHeight="1" thickTop="1" thickBot="1" x14ac:dyDescent="0.3">
      <c r="A20" s="1095" t="s">
        <v>1196</v>
      </c>
      <c r="B20" s="1080"/>
      <c r="C20" s="1080"/>
      <c r="D20" s="1080"/>
      <c r="E20" s="551" t="s">
        <v>4366</v>
      </c>
      <c r="F20" s="553" t="str">
        <f>IF((SUM(F21)+SUM(F23)+SUM(F24)+SUM(F25))&gt;0,SUM(F21)+SUM(F23)+SUM(F24)+SUM(F25),"-")</f>
        <v>-</v>
      </c>
    </row>
    <row r="21" spans="1:6" ht="16.5" thickTop="1" x14ac:dyDescent="0.25">
      <c r="A21" s="1119" t="s">
        <v>4200</v>
      </c>
      <c r="B21" s="1120"/>
      <c r="C21" s="1120"/>
      <c r="D21" s="1121"/>
      <c r="E21" s="1111" t="s">
        <v>4216</v>
      </c>
      <c r="F21" s="1117" t="s">
        <v>4334</v>
      </c>
    </row>
    <row r="22" spans="1:6" ht="16.5" thickBot="1" x14ac:dyDescent="0.3">
      <c r="A22" s="1114" t="s">
        <v>4201</v>
      </c>
      <c r="B22" s="1115"/>
      <c r="C22" s="1115"/>
      <c r="D22" s="1116"/>
      <c r="E22" s="1111"/>
      <c r="F22" s="1118"/>
    </row>
    <row r="23" spans="1:6" ht="17.25" thickTop="1" thickBot="1" x14ac:dyDescent="0.3">
      <c r="A23" s="1080" t="s">
        <v>4217</v>
      </c>
      <c r="B23" s="1080"/>
      <c r="C23" s="1080"/>
      <c r="D23" s="1080"/>
      <c r="E23" s="551" t="s">
        <v>4367</v>
      </c>
      <c r="F23" s="547" t="s">
        <v>4334</v>
      </c>
    </row>
    <row r="24" spans="1:6" ht="29.25" customHeight="1" thickTop="1" thickBot="1" x14ac:dyDescent="0.3">
      <c r="A24" s="1095" t="s">
        <v>1197</v>
      </c>
      <c r="B24" s="1080"/>
      <c r="C24" s="1080"/>
      <c r="D24" s="1080"/>
      <c r="E24" s="551" t="s">
        <v>4368</v>
      </c>
      <c r="F24" s="547" t="s">
        <v>4334</v>
      </c>
    </row>
    <row r="25" spans="1:6" ht="31.5" customHeight="1" thickTop="1" thickBot="1" x14ac:dyDescent="0.3">
      <c r="A25" s="1080" t="s">
        <v>4218</v>
      </c>
      <c r="B25" s="1080"/>
      <c r="C25" s="1080"/>
      <c r="D25" s="1080"/>
      <c r="E25" s="551" t="s">
        <v>4369</v>
      </c>
      <c r="F25" s="547" t="s">
        <v>4334</v>
      </c>
    </row>
    <row r="26" spans="1:6" ht="17.25" thickTop="1" thickBot="1" x14ac:dyDescent="0.3">
      <c r="A26" s="1080" t="s">
        <v>4203</v>
      </c>
      <c r="B26" s="1080"/>
      <c r="C26" s="1080"/>
      <c r="D26" s="1080"/>
      <c r="E26" s="551" t="s">
        <v>4370</v>
      </c>
      <c r="F26" s="547" t="s">
        <v>4334</v>
      </c>
    </row>
    <row r="27" spans="1:6" ht="17.25" thickTop="1" thickBot="1" x14ac:dyDescent="0.3">
      <c r="A27" s="1080" t="s">
        <v>4204</v>
      </c>
      <c r="B27" s="1080"/>
      <c r="C27" s="1080"/>
      <c r="D27" s="1080"/>
      <c r="E27" s="551" t="s">
        <v>4371</v>
      </c>
      <c r="F27" s="547" t="s">
        <v>4334</v>
      </c>
    </row>
    <row r="28" spans="1:6" ht="31.5" customHeight="1" thickTop="1" thickBot="1" x14ac:dyDescent="0.3">
      <c r="A28" s="1080" t="s">
        <v>4219</v>
      </c>
      <c r="B28" s="1080"/>
      <c r="C28" s="1080"/>
      <c r="D28" s="1080"/>
      <c r="E28" s="551" t="s">
        <v>4372</v>
      </c>
      <c r="F28" s="552" t="str">
        <f>IF((SUM(F16)+SUM(F20)-SUM(F23)-SUM(F24)-SUM(F26)-SUM(F27))&gt;0,SUM(F16)+SUM(F20)-SUM(F23)-SUM(F24)-SUM(F26)-SUM(F27),"-")</f>
        <v>-</v>
      </c>
    </row>
    <row r="29" spans="1:6" ht="16.5" thickTop="1" x14ac:dyDescent="0.25">
      <c r="A29" s="1107" t="s">
        <v>4200</v>
      </c>
      <c r="B29" s="1108"/>
      <c r="C29" s="1108"/>
      <c r="D29" s="1109"/>
      <c r="E29" s="1111" t="s">
        <v>4433</v>
      </c>
      <c r="F29" s="1112">
        <f>SUM(F17)+SUM(F21)-SUM(F26)</f>
        <v>0</v>
      </c>
    </row>
    <row r="30" spans="1:6" ht="15.75" x14ac:dyDescent="0.25">
      <c r="A30" s="1110" t="s">
        <v>1677</v>
      </c>
      <c r="B30" s="1108"/>
      <c r="C30" s="1108"/>
      <c r="D30" s="1109"/>
      <c r="E30" s="1111"/>
      <c r="F30" s="1113"/>
    </row>
    <row r="31" spans="1:6" ht="16.5" thickBot="1" x14ac:dyDescent="0.3">
      <c r="A31" s="1107" t="s">
        <v>4220</v>
      </c>
      <c r="B31" s="1108"/>
      <c r="C31" s="1108"/>
      <c r="D31" s="1109"/>
      <c r="E31" s="1111"/>
      <c r="F31" s="1113"/>
    </row>
    <row r="32" spans="1:6" ht="31.5" customHeight="1" thickTop="1" thickBot="1" x14ac:dyDescent="0.3">
      <c r="A32" s="1080" t="s">
        <v>4221</v>
      </c>
      <c r="B32" s="1080"/>
      <c r="C32" s="1080"/>
      <c r="D32" s="1080"/>
      <c r="E32" s="551" t="s">
        <v>4434</v>
      </c>
      <c r="F32" s="552" t="str">
        <f>IF((SUM(F19)+SUM(F25)-SUM(F27))&gt;0,SUM(F19)+SUM(F25)-SUM(F27),"-")</f>
        <v>-</v>
      </c>
    </row>
    <row r="33" spans="1:6" ht="15.75" thickTop="1" x14ac:dyDescent="0.25"/>
    <row r="34" spans="1:6" x14ac:dyDescent="0.25">
      <c r="A34" s="41" t="str">
        <f>ЗАПОЛНИТЬ!$F$30</f>
        <v>Директор</v>
      </c>
      <c r="B34" s="168"/>
      <c r="C34" s="225"/>
      <c r="D34" s="168"/>
      <c r="E34" s="869" t="str">
        <f>ЗАПОЛНИТЬ!$F$26</f>
        <v>О.Л.Матчишин</v>
      </c>
      <c r="F34" s="869"/>
    </row>
    <row r="35" spans="1:6" x14ac:dyDescent="0.25">
      <c r="A35" s="41"/>
      <c r="C35" s="104" t="s">
        <v>4351</v>
      </c>
      <c r="D35" s="282"/>
      <c r="E35" s="1106" t="s">
        <v>3574</v>
      </c>
      <c r="F35" s="1106"/>
    </row>
    <row r="36" spans="1:6" ht="21" customHeight="1" x14ac:dyDescent="0.25">
      <c r="A36" s="41" t="str">
        <f>ЗАПОЛНИТЬ!$F$31</f>
        <v>Головний бухгалтер</v>
      </c>
      <c r="C36" s="225"/>
      <c r="D36" s="168"/>
      <c r="E36" s="869" t="str">
        <f>ЗАПОЛНИТЬ!$F$28</f>
        <v>О.Г.Шевчук</v>
      </c>
      <c r="F36" s="869"/>
    </row>
    <row r="37" spans="1:6" x14ac:dyDescent="0.25">
      <c r="A37" s="80"/>
      <c r="C37" s="104" t="s">
        <v>4351</v>
      </c>
      <c r="D37" s="282"/>
      <c r="E37" s="1106" t="s">
        <v>3574</v>
      </c>
      <c r="F37" s="1106"/>
    </row>
    <row r="38" spans="1:6" x14ac:dyDescent="0.25">
      <c r="A38" s="80" t="str">
        <f>ЗАПОЛНИТЬ!$C$19</f>
        <v>"11" січня 2016 року</v>
      </c>
    </row>
  </sheetData>
  <sheetProtection formatColumns="0" formatRows="0"/>
  <mergeCells count="42">
    <mergeCell ref="A12:B12"/>
    <mergeCell ref="A13:B13"/>
    <mergeCell ref="A14:D14"/>
    <mergeCell ref="D1:F3"/>
    <mergeCell ref="A4:F4"/>
    <mergeCell ref="A5:F5"/>
    <mergeCell ref="B9:D9"/>
    <mergeCell ref="A6:F6"/>
    <mergeCell ref="B7:D7"/>
    <mergeCell ref="B8:D8"/>
    <mergeCell ref="E21:E22"/>
    <mergeCell ref="F21:F22"/>
    <mergeCell ref="A19:D19"/>
    <mergeCell ref="A20:D20"/>
    <mergeCell ref="A15:D15"/>
    <mergeCell ref="F17:F18"/>
    <mergeCell ref="A18:D18"/>
    <mergeCell ref="A21:D21"/>
    <mergeCell ref="E17:E18"/>
    <mergeCell ref="A16:D16"/>
    <mergeCell ref="A17:D17"/>
    <mergeCell ref="A10:C10"/>
    <mergeCell ref="E10:F10"/>
    <mergeCell ref="A11:C11"/>
    <mergeCell ref="E11:F11"/>
    <mergeCell ref="A28:D28"/>
    <mergeCell ref="A22:D22"/>
    <mergeCell ref="A23:D23"/>
    <mergeCell ref="A24:D24"/>
    <mergeCell ref="A25:D25"/>
    <mergeCell ref="A26:D26"/>
    <mergeCell ref="A27:D27"/>
    <mergeCell ref="E37:F37"/>
    <mergeCell ref="A31:D31"/>
    <mergeCell ref="A30:D30"/>
    <mergeCell ref="E34:F34"/>
    <mergeCell ref="E35:F35"/>
    <mergeCell ref="E36:F36"/>
    <mergeCell ref="A32:D32"/>
    <mergeCell ref="E29:E31"/>
    <mergeCell ref="F29:F31"/>
    <mergeCell ref="A29:D29"/>
  </mergeCells>
  <phoneticPr fontId="0" type="noConversion"/>
  <pageMargins left="0.70866141732283472" right="7.874015748031496E-2" top="0.74803149606299213" bottom="0.74803149606299213" header="0.31496062992125984" footer="0.31496062992125984"/>
  <pageSetup paperSize="9" scale="97" orientation="portrait" horizontalDpi="300" verticalDpi="300"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4">
    <pageSetUpPr fitToPage="1"/>
  </sheetPr>
  <dimension ref="A1:K50"/>
  <sheetViews>
    <sheetView topLeftCell="A3" workbookViewId="0">
      <selection activeCell="I14" sqref="I14"/>
    </sheetView>
  </sheetViews>
  <sheetFormatPr defaultRowHeight="15" x14ac:dyDescent="0.25"/>
  <cols>
    <col min="1" max="1" width="39.5703125" style="212" customWidth="1"/>
    <col min="2" max="2" width="14.85546875" style="212" customWidth="1"/>
    <col min="3" max="3" width="6.7109375" style="212" customWidth="1"/>
    <col min="4" max="7" width="11.28515625" style="212" customWidth="1"/>
    <col min="8" max="16384" width="9.140625" style="212"/>
  </cols>
  <sheetData>
    <row r="1" spans="1:7" x14ac:dyDescent="0.25">
      <c r="D1" s="779" t="s">
        <v>242</v>
      </c>
      <c r="E1" s="1051"/>
      <c r="F1" s="1051"/>
      <c r="G1" s="1051"/>
    </row>
    <row r="2" spans="1:7" x14ac:dyDescent="0.25">
      <c r="D2" s="1051"/>
      <c r="E2" s="1051"/>
      <c r="F2" s="1051"/>
      <c r="G2" s="1051"/>
    </row>
    <row r="3" spans="1:7" ht="27" customHeight="1" x14ac:dyDescent="0.25">
      <c r="D3" s="1051"/>
      <c r="E3" s="1051"/>
      <c r="F3" s="1051"/>
      <c r="G3" s="1051"/>
    </row>
    <row r="4" spans="1:7" x14ac:dyDescent="0.25">
      <c r="A4" s="1052" t="s">
        <v>4722</v>
      </c>
      <c r="B4" s="1052"/>
      <c r="C4" s="1052"/>
      <c r="D4" s="1052"/>
      <c r="E4" s="1052"/>
      <c r="F4" s="1052"/>
      <c r="G4" s="1052"/>
    </row>
    <row r="5" spans="1:7" x14ac:dyDescent="0.25">
      <c r="A5" s="1052" t="s">
        <v>4409</v>
      </c>
      <c r="B5" s="1052"/>
      <c r="C5" s="1052"/>
      <c r="D5" s="1052"/>
      <c r="E5" s="1052"/>
      <c r="F5" s="1052"/>
      <c r="G5" s="1052"/>
    </row>
    <row r="6" spans="1:7" x14ac:dyDescent="0.25">
      <c r="A6" s="1052" t="s">
        <v>4408</v>
      </c>
      <c r="B6" s="1052"/>
      <c r="C6" s="1052"/>
      <c r="D6" s="1052"/>
      <c r="E6" s="1052"/>
      <c r="F6" s="1052"/>
      <c r="G6" s="1052"/>
    </row>
    <row r="7" spans="1:7" x14ac:dyDescent="0.25">
      <c r="A7" s="1128" t="str">
        <f>CONCATENATE("на ",ЗАПОЛНИТЬ!$B$18," ",ЗАПОЛНИТЬ!$C$18)</f>
        <v>на 1 січня 2016 р.</v>
      </c>
      <c r="B7" s="1128"/>
      <c r="C7" s="1128"/>
      <c r="D7" s="1128"/>
      <c r="E7" s="1128"/>
      <c r="F7" s="1128"/>
      <c r="G7" s="1128"/>
    </row>
    <row r="8" spans="1:7" ht="42" customHeight="1" x14ac:dyDescent="0.25">
      <c r="A8" s="214" t="s">
        <v>4564</v>
      </c>
      <c r="B8" s="812" t="str">
        <f>ЗАПОЛНИТЬ!$B$3</f>
        <v>Дрогобицький міський центр соціальних служб для сім'ї, дітей та молоді</v>
      </c>
      <c r="C8" s="812"/>
      <c r="D8" s="812"/>
      <c r="E8" s="215" t="str">
        <f>ЗАПОЛНИТЬ!$A$13</f>
        <v>за ЄДРПОУ</v>
      </c>
      <c r="F8" s="814" t="str">
        <f>ЗАПОЛНИТЬ!$B$13</f>
        <v>2080709</v>
      </c>
      <c r="G8" s="814"/>
    </row>
    <row r="9" spans="1:7" ht="26.25" customHeight="1" x14ac:dyDescent="0.25">
      <c r="A9" s="217" t="s">
        <v>4317</v>
      </c>
      <c r="B9" s="810" t="str">
        <f>ЗАПОЛНИТЬ!$B$5</f>
        <v>м.Дрогобич, вул.Л.Українки, 70</v>
      </c>
      <c r="C9" s="810"/>
      <c r="D9" s="810"/>
      <c r="E9" s="215" t="str">
        <f>ЗАПОЛНИТЬ!$A$14</f>
        <v>за КОАТУУ</v>
      </c>
      <c r="F9" s="813">
        <f>ЗАПОЛНИТЬ!$B$14</f>
        <v>4610600000</v>
      </c>
      <c r="G9" s="813"/>
    </row>
    <row r="10" spans="1:7" ht="28.5" customHeight="1" x14ac:dyDescent="0.25">
      <c r="A10" s="217" t="str">
        <f>Ф.4.3.1.КВК2!$A$11</f>
        <v>Організаційно-правова форма господарювання</v>
      </c>
      <c r="B10" s="815" t="str">
        <f>ЗАПОЛНИТЬ!$D$15</f>
        <v>Комунальна організація (установа, заклад)</v>
      </c>
      <c r="C10" s="815"/>
      <c r="D10" s="815"/>
      <c r="E10" s="215" t="str">
        <f>ЗАПОЛНИТЬ!$A$15</f>
        <v>за КОПФГ</v>
      </c>
      <c r="F10" s="813">
        <f>ЗАПОЛНИТЬ!$B$15</f>
        <v>430</v>
      </c>
      <c r="G10" s="813"/>
    </row>
    <row r="11" spans="1:7" ht="37.5" customHeight="1" x14ac:dyDescent="0.25">
      <c r="A11" s="809" t="s">
        <v>4580</v>
      </c>
      <c r="B11" s="809"/>
      <c r="C11" s="809"/>
      <c r="D11" s="354" t="str">
        <f>ЗАПОЛНИТЬ!$H$9</f>
        <v>-</v>
      </c>
      <c r="E11" s="1122" t="str">
        <f>IF(D11&gt;0,VLOOKUP(D11,'ДовидникКВК(ГОС)'!A:B,2,FALSE),"")</f>
        <v>-</v>
      </c>
      <c r="F11" s="1122"/>
      <c r="G11" s="1122"/>
    </row>
    <row r="12" spans="1:7" ht="39.75" customHeight="1" x14ac:dyDescent="0.25">
      <c r="A12" s="809" t="s">
        <v>1119</v>
      </c>
      <c r="B12" s="809"/>
      <c r="C12" s="809"/>
      <c r="D12" s="176" t="str">
        <f>ЗАПОЛНИТЬ!$H$10</f>
        <v>03</v>
      </c>
      <c r="E12" s="907" t="str">
        <f>ЗАПОЛНИТЬ!I10</f>
        <v>Державна адміністрація (…виконавчі органи місцевих рад)</v>
      </c>
      <c r="F12" s="907"/>
      <c r="G12" s="907"/>
    </row>
    <row r="13" spans="1:7" x14ac:dyDescent="0.25">
      <c r="A13" s="228" t="s">
        <v>4073</v>
      </c>
      <c r="B13" s="125"/>
      <c r="C13" s="125"/>
      <c r="D13" s="125"/>
      <c r="E13" s="125"/>
      <c r="F13" s="125"/>
      <c r="G13" s="125"/>
    </row>
    <row r="14" spans="1:7" ht="15.75" thickBot="1" x14ac:dyDescent="0.3">
      <c r="A14" s="213" t="s">
        <v>4738</v>
      </c>
    </row>
    <row r="15" spans="1:7" ht="28.5" customHeight="1" thickTop="1" thickBot="1" x14ac:dyDescent="0.3">
      <c r="A15" s="1125" t="s">
        <v>4771</v>
      </c>
      <c r="B15" s="1125"/>
      <c r="C15" s="1125" t="s">
        <v>4326</v>
      </c>
      <c r="D15" s="1125" t="s">
        <v>4772</v>
      </c>
      <c r="E15" s="1125"/>
      <c r="F15" s="1134" t="s">
        <v>4407</v>
      </c>
      <c r="G15" s="1134"/>
    </row>
    <row r="16" spans="1:7" ht="16.5" thickTop="1" thickBot="1" x14ac:dyDescent="0.3">
      <c r="A16" s="1125"/>
      <c r="B16" s="1125"/>
      <c r="C16" s="1125"/>
      <c r="D16" s="554" t="s">
        <v>1584</v>
      </c>
      <c r="E16" s="554" t="s">
        <v>1585</v>
      </c>
      <c r="F16" s="554" t="s">
        <v>1584</v>
      </c>
      <c r="G16" s="554" t="s">
        <v>1585</v>
      </c>
    </row>
    <row r="17" spans="1:7" ht="16.5" thickTop="1" thickBot="1" x14ac:dyDescent="0.3">
      <c r="A17" s="1126">
        <v>1</v>
      </c>
      <c r="B17" s="1126"/>
      <c r="C17" s="555">
        <v>2</v>
      </c>
      <c r="D17" s="555">
        <v>3</v>
      </c>
      <c r="E17" s="555">
        <v>4</v>
      </c>
      <c r="F17" s="555">
        <v>5</v>
      </c>
      <c r="G17" s="555">
        <v>6</v>
      </c>
    </row>
    <row r="18" spans="1:7" ht="16.5" thickTop="1" thickBot="1" x14ac:dyDescent="0.3">
      <c r="A18" s="877" t="s">
        <v>4823</v>
      </c>
      <c r="B18" s="1127"/>
      <c r="C18" s="556" t="s">
        <v>4365</v>
      </c>
      <c r="D18" s="428">
        <f>SUM(D19:D20)</f>
        <v>0</v>
      </c>
      <c r="E18" s="428">
        <f>SUM(E19:E20)</f>
        <v>0</v>
      </c>
      <c r="F18" s="428">
        <f>SUM(F19:F20)</f>
        <v>0</v>
      </c>
      <c r="G18" s="428">
        <f>SUM(G19:G20)</f>
        <v>0</v>
      </c>
    </row>
    <row r="19" spans="1:7" ht="27" customHeight="1" thickTop="1" thickBot="1" x14ac:dyDescent="0.3">
      <c r="A19" s="1123" t="s">
        <v>4824</v>
      </c>
      <c r="B19" s="1123"/>
      <c r="C19" s="557" t="s">
        <v>4205</v>
      </c>
      <c r="D19" s="448">
        <v>0</v>
      </c>
      <c r="E19" s="448">
        <v>0</v>
      </c>
      <c r="F19" s="448">
        <v>0</v>
      </c>
      <c r="G19" s="448">
        <v>0</v>
      </c>
    </row>
    <row r="20" spans="1:7" ht="27" customHeight="1" thickTop="1" thickBot="1" x14ac:dyDescent="0.3">
      <c r="A20" s="1123" t="s">
        <v>4825</v>
      </c>
      <c r="B20" s="1123"/>
      <c r="C20" s="557" t="s">
        <v>4215</v>
      </c>
      <c r="D20" s="448">
        <v>0</v>
      </c>
      <c r="E20" s="448">
        <v>0</v>
      </c>
      <c r="F20" s="448">
        <v>0</v>
      </c>
      <c r="G20" s="448">
        <v>0</v>
      </c>
    </row>
    <row r="21" spans="1:7" ht="15" customHeight="1" thickTop="1" thickBot="1" x14ac:dyDescent="0.3">
      <c r="A21" s="877" t="s">
        <v>3579</v>
      </c>
      <c r="B21" s="1127"/>
      <c r="C21" s="556" t="s">
        <v>4366</v>
      </c>
      <c r="D21" s="428">
        <v>0</v>
      </c>
      <c r="E21" s="428">
        <v>0</v>
      </c>
      <c r="F21" s="428">
        <v>0</v>
      </c>
      <c r="G21" s="428">
        <v>0</v>
      </c>
    </row>
    <row r="22" spans="1:7" ht="16.5" thickTop="1" thickBot="1" x14ac:dyDescent="0.3">
      <c r="A22" s="1123" t="s">
        <v>4773</v>
      </c>
      <c r="B22" s="1123"/>
      <c r="C22" s="556" t="s">
        <v>4367</v>
      </c>
      <c r="D22" s="428">
        <f>SUM(D23:D24)</f>
        <v>0</v>
      </c>
      <c r="E22" s="428">
        <f>SUM(E23:E24)</f>
        <v>0</v>
      </c>
      <c r="F22" s="428">
        <f>SUM(F23:F24)</f>
        <v>0</v>
      </c>
      <c r="G22" s="428">
        <f>SUM(G23:G24)</f>
        <v>0</v>
      </c>
    </row>
    <row r="23" spans="1:7" ht="27" customHeight="1" thickTop="1" thickBot="1" x14ac:dyDescent="0.3">
      <c r="A23" s="1123" t="s">
        <v>4774</v>
      </c>
      <c r="B23" s="1123"/>
      <c r="C23" s="556" t="s">
        <v>1587</v>
      </c>
      <c r="D23" s="428">
        <v>0</v>
      </c>
      <c r="E23" s="428">
        <v>0</v>
      </c>
      <c r="F23" s="428">
        <v>0</v>
      </c>
      <c r="G23" s="428">
        <v>0</v>
      </c>
    </row>
    <row r="24" spans="1:7" ht="16.5" thickTop="1" thickBot="1" x14ac:dyDescent="0.3">
      <c r="A24" s="1124" t="s">
        <v>4775</v>
      </c>
      <c r="B24" s="1124"/>
      <c r="C24" s="556" t="s">
        <v>1588</v>
      </c>
      <c r="D24" s="428">
        <v>0</v>
      </c>
      <c r="E24" s="428">
        <v>0</v>
      </c>
      <c r="F24" s="428">
        <v>0</v>
      </c>
      <c r="G24" s="428">
        <v>0</v>
      </c>
    </row>
    <row r="25" spans="1:7" ht="16.5" thickTop="1" thickBot="1" x14ac:dyDescent="0.3">
      <c r="A25" s="1124" t="s">
        <v>4776</v>
      </c>
      <c r="B25" s="1124"/>
      <c r="C25" s="556" t="s">
        <v>4368</v>
      </c>
      <c r="D25" s="428">
        <v>0</v>
      </c>
      <c r="E25" s="428">
        <v>0</v>
      </c>
      <c r="F25" s="428">
        <v>0</v>
      </c>
      <c r="G25" s="428">
        <v>0</v>
      </c>
    </row>
    <row r="26" spans="1:7" ht="16.5" thickTop="1" thickBot="1" x14ac:dyDescent="0.3">
      <c r="A26" s="1124" t="s">
        <v>4777</v>
      </c>
      <c r="B26" s="1124"/>
      <c r="C26" s="556" t="s">
        <v>4369</v>
      </c>
      <c r="D26" s="428">
        <v>0</v>
      </c>
      <c r="E26" s="428">
        <v>0</v>
      </c>
      <c r="F26" s="428">
        <v>0</v>
      </c>
      <c r="G26" s="428">
        <v>0</v>
      </c>
    </row>
    <row r="27" spans="1:7" ht="15" customHeight="1" thickTop="1" thickBot="1" x14ac:dyDescent="0.3">
      <c r="A27" s="1124" t="s">
        <v>4778</v>
      </c>
      <c r="B27" s="1124"/>
      <c r="C27" s="556" t="s">
        <v>4370</v>
      </c>
      <c r="D27" s="428">
        <v>0</v>
      </c>
      <c r="E27" s="428">
        <v>0</v>
      </c>
      <c r="F27" s="428">
        <v>0</v>
      </c>
      <c r="G27" s="428">
        <v>0</v>
      </c>
    </row>
    <row r="28" spans="1:7" ht="16.5" thickTop="1" thickBot="1" x14ac:dyDescent="0.3">
      <c r="A28" s="1124" t="s">
        <v>4779</v>
      </c>
      <c r="B28" s="1124"/>
      <c r="C28" s="556" t="s">
        <v>4371</v>
      </c>
      <c r="D28" s="428">
        <v>0</v>
      </c>
      <c r="E28" s="428">
        <v>0</v>
      </c>
      <c r="F28" s="428">
        <v>0</v>
      </c>
      <c r="G28" s="428">
        <v>0</v>
      </c>
    </row>
    <row r="29" spans="1:7" ht="27" customHeight="1" thickTop="1" thickBot="1" x14ac:dyDescent="0.3">
      <c r="A29" s="1123" t="s">
        <v>1186</v>
      </c>
      <c r="B29" s="1123"/>
      <c r="C29" s="556" t="s">
        <v>4372</v>
      </c>
      <c r="D29" s="428">
        <v>0</v>
      </c>
      <c r="E29" s="428">
        <v>0</v>
      </c>
      <c r="F29" s="428">
        <v>0</v>
      </c>
      <c r="G29" s="428">
        <v>0</v>
      </c>
    </row>
    <row r="30" spans="1:7" ht="16.5" thickTop="1" thickBot="1" x14ac:dyDescent="0.3">
      <c r="A30" s="877" t="s">
        <v>4404</v>
      </c>
      <c r="B30" s="1127"/>
      <c r="C30" s="556" t="s">
        <v>4373</v>
      </c>
      <c r="D30" s="428">
        <v>0</v>
      </c>
      <c r="E30" s="428">
        <v>0</v>
      </c>
      <c r="F30" s="428">
        <v>0</v>
      </c>
      <c r="G30" s="428">
        <v>0</v>
      </c>
    </row>
    <row r="31" spans="1:7" ht="40.5" customHeight="1" thickTop="1" thickBot="1" x14ac:dyDescent="0.3">
      <c r="A31" s="1123" t="s">
        <v>1586</v>
      </c>
      <c r="B31" s="1123"/>
      <c r="C31" s="412">
        <v>100</v>
      </c>
      <c r="D31" s="428">
        <v>0</v>
      </c>
      <c r="E31" s="428">
        <v>0</v>
      </c>
      <c r="F31" s="428">
        <v>0</v>
      </c>
      <c r="G31" s="428">
        <v>0</v>
      </c>
    </row>
    <row r="32" spans="1:7" ht="16.5" thickTop="1" thickBot="1" x14ac:dyDescent="0.3">
      <c r="A32" s="877" t="s">
        <v>4405</v>
      </c>
      <c r="B32" s="1127"/>
      <c r="C32" s="412">
        <v>110</v>
      </c>
      <c r="D32" s="428">
        <v>0</v>
      </c>
      <c r="E32" s="428">
        <v>0</v>
      </c>
      <c r="F32" s="428">
        <v>0</v>
      </c>
      <c r="G32" s="428">
        <v>0</v>
      </c>
    </row>
    <row r="33" spans="1:11" ht="15" hidden="1" customHeight="1" x14ac:dyDescent="0.25">
      <c r="A33" s="1123"/>
      <c r="B33" s="1123"/>
      <c r="C33" s="412"/>
      <c r="D33" s="428" t="s">
        <v>4334</v>
      </c>
      <c r="E33" s="428" t="s">
        <v>4334</v>
      </c>
      <c r="F33" s="428" t="s">
        <v>4334</v>
      </c>
      <c r="G33" s="428" t="s">
        <v>4334</v>
      </c>
    </row>
    <row r="34" spans="1:11" ht="27" customHeight="1" thickTop="1" thickBot="1" x14ac:dyDescent="0.3">
      <c r="A34" s="1129" t="s">
        <v>1187</v>
      </c>
      <c r="B34" s="1130"/>
      <c r="C34" s="412">
        <v>120</v>
      </c>
      <c r="D34" s="428">
        <v>0</v>
      </c>
      <c r="E34" s="428">
        <v>0</v>
      </c>
      <c r="F34" s="428">
        <v>0</v>
      </c>
      <c r="G34" s="428">
        <v>0</v>
      </c>
    </row>
    <row r="35" spans="1:11" ht="16.5" thickTop="1" thickBot="1" x14ac:dyDescent="0.3">
      <c r="A35" s="1129" t="s">
        <v>4406</v>
      </c>
      <c r="B35" s="1130"/>
      <c r="C35" s="412">
        <v>130</v>
      </c>
      <c r="D35" s="428">
        <f>SUM(D36:D44)</f>
        <v>0</v>
      </c>
      <c r="E35" s="428">
        <f>SUM(E36:E44)</f>
        <v>0</v>
      </c>
      <c r="F35" s="428">
        <f>SUM(F36:F44)</f>
        <v>0</v>
      </c>
      <c r="G35" s="428">
        <f>SUM(G36:G44)</f>
        <v>0</v>
      </c>
    </row>
    <row r="36" spans="1:11" ht="16.5" thickTop="1" thickBot="1" x14ac:dyDescent="0.3">
      <c r="A36" s="1132" t="s">
        <v>4726</v>
      </c>
      <c r="B36" s="1133"/>
      <c r="C36" s="412">
        <v>131</v>
      </c>
      <c r="D36" s="428">
        <v>0</v>
      </c>
      <c r="E36" s="428">
        <v>0</v>
      </c>
      <c r="F36" s="428">
        <v>0</v>
      </c>
      <c r="G36" s="428">
        <v>0</v>
      </c>
    </row>
    <row r="37" spans="1:11" ht="16.5" thickTop="1" thickBot="1" x14ac:dyDescent="0.3">
      <c r="A37" s="1131"/>
      <c r="B37" s="1131"/>
      <c r="C37" s="558">
        <v>132</v>
      </c>
      <c r="D37" s="428">
        <v>0</v>
      </c>
      <c r="E37" s="428">
        <v>0</v>
      </c>
      <c r="F37" s="428">
        <v>0</v>
      </c>
      <c r="G37" s="428">
        <v>0</v>
      </c>
    </row>
    <row r="38" spans="1:11" ht="16.5" thickTop="1" thickBot="1" x14ac:dyDescent="0.3">
      <c r="A38" s="1131"/>
      <c r="B38" s="1131"/>
      <c r="C38" s="558">
        <v>133</v>
      </c>
      <c r="D38" s="428">
        <v>0</v>
      </c>
      <c r="E38" s="428">
        <v>0</v>
      </c>
      <c r="F38" s="428">
        <v>0</v>
      </c>
      <c r="G38" s="428">
        <v>0</v>
      </c>
    </row>
    <row r="39" spans="1:11" ht="16.5" thickTop="1" thickBot="1" x14ac:dyDescent="0.3">
      <c r="A39" s="1131"/>
      <c r="B39" s="1131"/>
      <c r="C39" s="412">
        <v>134</v>
      </c>
      <c r="D39" s="428">
        <v>0</v>
      </c>
      <c r="E39" s="428">
        <v>0</v>
      </c>
      <c r="F39" s="428">
        <v>0</v>
      </c>
      <c r="G39" s="428">
        <v>0</v>
      </c>
    </row>
    <row r="40" spans="1:11" ht="16.5" thickTop="1" thickBot="1" x14ac:dyDescent="0.3">
      <c r="A40" s="1131"/>
      <c r="B40" s="1131"/>
      <c r="C40" s="558">
        <v>135</v>
      </c>
      <c r="D40" s="428">
        <v>0</v>
      </c>
      <c r="E40" s="428">
        <v>0</v>
      </c>
      <c r="F40" s="428">
        <v>0</v>
      </c>
      <c r="G40" s="428">
        <v>0</v>
      </c>
    </row>
    <row r="41" spans="1:11" ht="16.5" thickTop="1" thickBot="1" x14ac:dyDescent="0.3">
      <c r="A41" s="1131"/>
      <c r="B41" s="1131"/>
      <c r="C41" s="558">
        <v>136</v>
      </c>
      <c r="D41" s="428">
        <v>0</v>
      </c>
      <c r="E41" s="428">
        <v>0</v>
      </c>
      <c r="F41" s="428">
        <v>0</v>
      </c>
      <c r="G41" s="428">
        <v>0</v>
      </c>
    </row>
    <row r="42" spans="1:11" ht="16.5" thickTop="1" thickBot="1" x14ac:dyDescent="0.3">
      <c r="A42" s="1131"/>
      <c r="B42" s="1131"/>
      <c r="C42" s="412">
        <v>137</v>
      </c>
      <c r="D42" s="428">
        <v>0</v>
      </c>
      <c r="E42" s="428">
        <v>0</v>
      </c>
      <c r="F42" s="428">
        <v>0</v>
      </c>
      <c r="G42" s="428">
        <v>0</v>
      </c>
    </row>
    <row r="43" spans="1:11" ht="16.5" thickTop="1" thickBot="1" x14ac:dyDescent="0.3">
      <c r="A43" s="1131"/>
      <c r="B43" s="1131"/>
      <c r="C43" s="558">
        <v>138</v>
      </c>
      <c r="D43" s="428">
        <v>0</v>
      </c>
      <c r="E43" s="428">
        <v>0</v>
      </c>
      <c r="F43" s="428">
        <v>0</v>
      </c>
      <c r="G43" s="428">
        <v>0</v>
      </c>
    </row>
    <row r="44" spans="1:11" ht="16.5" thickTop="1" thickBot="1" x14ac:dyDescent="0.3">
      <c r="A44" s="1131"/>
      <c r="B44" s="1131"/>
      <c r="C44" s="558">
        <v>139</v>
      </c>
      <c r="D44" s="428">
        <v>0</v>
      </c>
      <c r="E44" s="428">
        <v>0</v>
      </c>
      <c r="F44" s="428">
        <v>0</v>
      </c>
      <c r="G44" s="428">
        <v>0</v>
      </c>
    </row>
    <row r="45" spans="1:11" ht="16.5" thickTop="1" thickBot="1" x14ac:dyDescent="0.3">
      <c r="A45" s="1125" t="s">
        <v>4391</v>
      </c>
      <c r="B45" s="1125"/>
      <c r="C45" s="554">
        <v>140</v>
      </c>
      <c r="D45" s="431">
        <f>D35+D34+D32+D31+D30+D29+D28+D27+D26+D25+D22+D21+D18</f>
        <v>0</v>
      </c>
      <c r="E45" s="431">
        <f>E35+E34+E32+E31+E30+E29+E28+E27+E26+E25+E22+E21+E18</f>
        <v>0</v>
      </c>
      <c r="F45" s="431">
        <f>F35+F34+F32+F31+F30+F29+F28+F27+F26+F25+F22+F21+F18</f>
        <v>0</v>
      </c>
      <c r="G45" s="431">
        <f>G35+G34+G32+G31+G30+G29+G28+G27+G26+G25+G22+G21+G18</f>
        <v>0</v>
      </c>
    </row>
    <row r="46" spans="1:11" ht="15.75" thickTop="1" x14ac:dyDescent="0.25"/>
    <row r="47" spans="1:11" x14ac:dyDescent="0.25">
      <c r="A47" s="41" t="str">
        <f>ЗАПОЛНИТЬ!$F$30</f>
        <v>Директор</v>
      </c>
      <c r="B47" s="33"/>
      <c r="C47" s="11"/>
      <c r="D47" s="797" t="str">
        <f>ЗАПОЛНИТЬ!$F$26</f>
        <v>О.Л.Матчишин</v>
      </c>
      <c r="E47" s="797"/>
      <c r="F47" s="797"/>
      <c r="I47" s="53"/>
      <c r="J47" s="53"/>
      <c r="K47" s="53"/>
    </row>
    <row r="48" spans="1:11" x14ac:dyDescent="0.25">
      <c r="A48" s="41"/>
      <c r="B48" s="12" t="s">
        <v>4351</v>
      </c>
      <c r="C48" s="11"/>
      <c r="D48" s="226" t="s">
        <v>3574</v>
      </c>
      <c r="E48" s="224"/>
      <c r="I48" s="223"/>
      <c r="J48" s="1"/>
      <c r="K48" s="1"/>
    </row>
    <row r="49" spans="1:11" x14ac:dyDescent="0.25">
      <c r="A49" s="41" t="str">
        <f>ЗАПОЛНИТЬ!$F$31</f>
        <v>Головний бухгалтер</v>
      </c>
      <c r="B49" s="33"/>
      <c r="C49" s="11"/>
      <c r="D49" s="797" t="str">
        <f>ЗАПОЛНИТЬ!$F$28</f>
        <v>О.Г.Шевчук</v>
      </c>
      <c r="E49" s="797"/>
      <c r="F49" s="797"/>
      <c r="I49" s="53"/>
      <c r="J49" s="53"/>
      <c r="K49" s="53"/>
    </row>
    <row r="50" spans="1:11" x14ac:dyDescent="0.25">
      <c r="A50" s="1" t="str">
        <f>ЗАПОЛНИТЬ!$C$19</f>
        <v>"11" січня 2016 року</v>
      </c>
      <c r="B50" s="12" t="s">
        <v>4351</v>
      </c>
      <c r="C50" s="1"/>
      <c r="D50" s="226" t="s">
        <v>3574</v>
      </c>
      <c r="E50" s="224"/>
      <c r="I50" s="223"/>
      <c r="J50" s="54"/>
      <c r="K50" s="54"/>
    </row>
  </sheetData>
  <sheetProtection formatColumns="0" formatRows="0"/>
  <mergeCells count="50">
    <mergeCell ref="D49:F49"/>
    <mergeCell ref="A36:B36"/>
    <mergeCell ref="A5:G5"/>
    <mergeCell ref="A6:G6"/>
    <mergeCell ref="A15:B16"/>
    <mergeCell ref="D15:E15"/>
    <mergeCell ref="F15:G15"/>
    <mergeCell ref="A31:B31"/>
    <mergeCell ref="A43:B43"/>
    <mergeCell ref="A44:B44"/>
    <mergeCell ref="A42:B42"/>
    <mergeCell ref="A41:B41"/>
    <mergeCell ref="A33:B33"/>
    <mergeCell ref="A19:B19"/>
    <mergeCell ref="A24:B24"/>
    <mergeCell ref="A32:B32"/>
    <mergeCell ref="A34:B34"/>
    <mergeCell ref="F8:G8"/>
    <mergeCell ref="D1:G3"/>
    <mergeCell ref="D47:F47"/>
    <mergeCell ref="A38:B38"/>
    <mergeCell ref="A39:B39"/>
    <mergeCell ref="A40:B40"/>
    <mergeCell ref="A35:B35"/>
    <mergeCell ref="A45:B45"/>
    <mergeCell ref="A27:B27"/>
    <mergeCell ref="A29:B29"/>
    <mergeCell ref="A30:B30"/>
    <mergeCell ref="A37:B37"/>
    <mergeCell ref="A23:B23"/>
    <mergeCell ref="A28:B28"/>
    <mergeCell ref="A4:G4"/>
    <mergeCell ref="E12:G12"/>
    <mergeCell ref="A7:G7"/>
    <mergeCell ref="B10:D10"/>
    <mergeCell ref="F9:G9"/>
    <mergeCell ref="B8:D8"/>
    <mergeCell ref="A12:C12"/>
    <mergeCell ref="F10:G10"/>
    <mergeCell ref="A11:C11"/>
    <mergeCell ref="E11:G11"/>
    <mergeCell ref="B9:D9"/>
    <mergeCell ref="A20:B20"/>
    <mergeCell ref="A25:B25"/>
    <mergeCell ref="A26:B26"/>
    <mergeCell ref="C15:C16"/>
    <mergeCell ref="A17:B17"/>
    <mergeCell ref="A21:B21"/>
    <mergeCell ref="A18:B18"/>
    <mergeCell ref="A22:B22"/>
  </mergeCells>
  <phoneticPr fontId="0" type="noConversion"/>
  <pageMargins left="0.70866141732283472" right="0.19685039370078741" top="0.23622047244094491" bottom="0.19685039370078741" header="0.23622047244094491" footer="0.31496062992125984"/>
  <pageSetup paperSize="9" scale="85" orientation="portrait" verticalDpi="144"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9">
    <pageSetUpPr fitToPage="1"/>
  </sheetPr>
  <dimension ref="A1:K27"/>
  <sheetViews>
    <sheetView workbookViewId="0">
      <selection activeCell="K10" sqref="K10"/>
    </sheetView>
  </sheetViews>
  <sheetFormatPr defaultRowHeight="15" x14ac:dyDescent="0.25"/>
  <cols>
    <col min="1" max="1" width="3.42578125" style="212" customWidth="1"/>
    <col min="2" max="2" width="33.42578125" style="212" customWidth="1"/>
    <col min="3" max="3" width="23.7109375" style="212" customWidth="1"/>
    <col min="4" max="4" width="13.5703125" style="212" customWidth="1"/>
    <col min="5" max="5" width="23.7109375" style="212" customWidth="1"/>
    <col min="6" max="6" width="12.85546875" style="212" customWidth="1"/>
    <col min="7" max="7" width="13.85546875" style="212" customWidth="1"/>
    <col min="8" max="8" width="21.7109375" style="212" customWidth="1"/>
    <col min="9" max="9" width="13" style="212" customWidth="1"/>
    <col min="10" max="16384" width="9.140625" style="212"/>
  </cols>
  <sheetData>
    <row r="1" spans="1:9" ht="15" customHeight="1" x14ac:dyDescent="0.25">
      <c r="E1" s="729"/>
      <c r="F1" s="729"/>
      <c r="G1" s="779" t="s">
        <v>254</v>
      </c>
      <c r="H1" s="779"/>
      <c r="I1" s="779"/>
    </row>
    <row r="2" spans="1:9" x14ac:dyDescent="0.25">
      <c r="D2" s="729"/>
      <c r="E2" s="729"/>
      <c r="F2" s="729"/>
      <c r="G2" s="779"/>
      <c r="H2" s="779"/>
      <c r="I2" s="779"/>
    </row>
    <row r="3" spans="1:9" ht="25.5" customHeight="1" x14ac:dyDescent="0.25">
      <c r="D3" s="729"/>
      <c r="E3" s="729"/>
      <c r="F3" s="729"/>
      <c r="G3" s="779"/>
      <c r="H3" s="779"/>
      <c r="I3" s="779"/>
    </row>
    <row r="4" spans="1:9" ht="30.75" customHeight="1" x14ac:dyDescent="0.25">
      <c r="A4" s="888" t="s">
        <v>253</v>
      </c>
      <c r="B4" s="888"/>
      <c r="C4" s="888"/>
      <c r="D4" s="888"/>
      <c r="E4" s="888"/>
      <c r="F4" s="888"/>
      <c r="G4" s="888"/>
      <c r="H4" s="888"/>
      <c r="I4" s="888"/>
    </row>
    <row r="5" spans="1:9" x14ac:dyDescent="0.25">
      <c r="A5" s="1128" t="str">
        <f>CONCATENATE("на ",ЗАПОЛНИТЬ!$B$18," ",ЗАПОЛНИТЬ!$C$18)</f>
        <v>на 1 січня 2016 р.</v>
      </c>
      <c r="B5" s="1128"/>
      <c r="C5" s="1128"/>
      <c r="D5" s="1128"/>
      <c r="E5" s="1128"/>
      <c r="F5" s="1128"/>
      <c r="G5" s="1128"/>
      <c r="H5" s="1128"/>
      <c r="I5" s="1128"/>
    </row>
    <row r="6" spans="1:9" ht="28.5" customHeight="1" x14ac:dyDescent="0.25">
      <c r="A6" s="809" t="s">
        <v>4564</v>
      </c>
      <c r="B6" s="809"/>
      <c r="C6" s="812" t="str">
        <f>ЗАПОЛНИТЬ!$B$3</f>
        <v>Дрогобицький міський центр соціальних служб для сім'ї, дітей та молоді</v>
      </c>
      <c r="D6" s="812"/>
      <c r="E6" s="812"/>
      <c r="F6" s="812"/>
      <c r="G6" s="812"/>
      <c r="H6" s="215" t="str">
        <f>ЗАПОЛНИТЬ!$A$13</f>
        <v>за ЄДРПОУ</v>
      </c>
      <c r="I6" s="248" t="str">
        <f>ЗАПОЛНИТЬ!$B$13</f>
        <v>2080709</v>
      </c>
    </row>
    <row r="7" spans="1:9" x14ac:dyDescent="0.25">
      <c r="A7" s="809" t="s">
        <v>4317</v>
      </c>
      <c r="B7" s="809"/>
      <c r="C7" s="810" t="str">
        <f>ЗАПОЛНИТЬ!$B$5</f>
        <v>м.Дрогобич, вул.Л.Українки, 70</v>
      </c>
      <c r="D7" s="810"/>
      <c r="E7" s="810"/>
      <c r="F7" s="810"/>
      <c r="G7" s="810"/>
      <c r="H7" s="215" t="str">
        <f>ЗАПОЛНИТЬ!$A$14</f>
        <v>за КОАТУУ</v>
      </c>
      <c r="I7" s="247">
        <f>ЗАПОЛНИТЬ!$B$14</f>
        <v>4610600000</v>
      </c>
    </row>
    <row r="8" spans="1:9" ht="15" customHeight="1" x14ac:dyDescent="0.25">
      <c r="A8" s="809" t="str">
        <f>Ф.4.3.1.КВК2!$A$11</f>
        <v>Організаційно-правова форма господарювання</v>
      </c>
      <c r="B8" s="809"/>
      <c r="C8" s="815" t="str">
        <f>ЗАПОЛНИТЬ!$D$15</f>
        <v>Комунальна організація (установа, заклад)</v>
      </c>
      <c r="D8" s="815"/>
      <c r="E8" s="815"/>
      <c r="F8" s="815"/>
      <c r="G8" s="815"/>
      <c r="H8" s="215" t="str">
        <f>ЗАПОЛНИТЬ!$A$15</f>
        <v>за КОПФГ</v>
      </c>
      <c r="I8" s="247">
        <f>ЗАПОЛНИТЬ!$B$15</f>
        <v>430</v>
      </c>
    </row>
    <row r="9" spans="1:9" ht="30" customHeight="1" x14ac:dyDescent="0.25">
      <c r="A9" s="809" t="s">
        <v>4580</v>
      </c>
      <c r="B9" s="809"/>
      <c r="C9" s="809"/>
      <c r="D9" s="354" t="str">
        <f>ЗАПОЛНИТЬ!$H$9</f>
        <v>-</v>
      </c>
      <c r="E9" s="1122" t="str">
        <f>IF(D9&gt;0,VLOOKUP(D9,'ДовидникКВК(ГОС)'!A:B,2,FALSE),"")</f>
        <v>-</v>
      </c>
      <c r="F9" s="1122"/>
      <c r="G9" s="1122"/>
    </row>
    <row r="10" spans="1:9" ht="29.25" customHeight="1" x14ac:dyDescent="0.25">
      <c r="A10" s="809" t="s">
        <v>1119</v>
      </c>
      <c r="B10" s="809"/>
      <c r="C10" s="809"/>
      <c r="D10" s="176" t="str">
        <f>ЗАПОЛНИТЬ!$H$10</f>
        <v>03</v>
      </c>
      <c r="E10" s="907" t="str">
        <f>ЗАПОЛНИТЬ!I10</f>
        <v>Державна адміністрація (…виконавчі органи місцевих рад)</v>
      </c>
      <c r="F10" s="907"/>
      <c r="G10" s="907"/>
    </row>
    <row r="11" spans="1:9" ht="15" customHeight="1" x14ac:dyDescent="0.25">
      <c r="A11" s="722" t="s">
        <v>4073</v>
      </c>
      <c r="B11" s="722"/>
      <c r="C11" s="722"/>
      <c r="D11" s="125"/>
      <c r="E11" s="125"/>
      <c r="F11" s="125"/>
      <c r="G11" s="125"/>
    </row>
    <row r="12" spans="1:9" ht="15.75" thickBot="1" x14ac:dyDescent="0.3">
      <c r="A12" s="213" t="s">
        <v>4738</v>
      </c>
    </row>
    <row r="13" spans="1:9" ht="99.75" customHeight="1" thickTop="1" thickBot="1" x14ac:dyDescent="0.3">
      <c r="A13" s="1135" t="s">
        <v>4392</v>
      </c>
      <c r="B13" s="1135" t="s">
        <v>243</v>
      </c>
      <c r="C13" s="1135" t="s">
        <v>246</v>
      </c>
      <c r="D13" s="1135"/>
      <c r="E13" s="1135" t="s">
        <v>247</v>
      </c>
      <c r="F13" s="1135"/>
      <c r="G13" s="1135" t="s">
        <v>4740</v>
      </c>
      <c r="H13" s="1135" t="s">
        <v>248</v>
      </c>
      <c r="I13" s="1135" t="s">
        <v>249</v>
      </c>
    </row>
    <row r="14" spans="1:9" ht="30" thickTop="1" thickBot="1" x14ac:dyDescent="0.3">
      <c r="A14" s="1135"/>
      <c r="B14" s="1135"/>
      <c r="C14" s="723" t="s">
        <v>250</v>
      </c>
      <c r="D14" s="723" t="s">
        <v>251</v>
      </c>
      <c r="E14" s="723" t="s">
        <v>252</v>
      </c>
      <c r="F14" s="723" t="s">
        <v>251</v>
      </c>
      <c r="G14" s="1135"/>
      <c r="H14" s="1135"/>
      <c r="I14" s="1135"/>
    </row>
    <row r="15" spans="1:9" ht="15" customHeight="1" thickTop="1" thickBot="1" x14ac:dyDescent="0.3">
      <c r="A15" s="723">
        <v>1</v>
      </c>
      <c r="B15" s="723">
        <v>2</v>
      </c>
      <c r="C15" s="723">
        <v>3</v>
      </c>
      <c r="D15" s="723">
        <v>4</v>
      </c>
      <c r="E15" s="723">
        <v>5</v>
      </c>
      <c r="F15" s="723">
        <v>6</v>
      </c>
      <c r="G15" s="723">
        <v>7</v>
      </c>
      <c r="H15" s="723">
        <v>8</v>
      </c>
      <c r="I15" s="723">
        <v>9</v>
      </c>
    </row>
    <row r="16" spans="1:9" ht="15.75" customHeight="1" thickTop="1" thickBot="1" x14ac:dyDescent="0.3">
      <c r="A16" s="1136" t="s">
        <v>244</v>
      </c>
      <c r="B16" s="1136"/>
      <c r="C16" s="1136"/>
      <c r="D16" s="1136"/>
      <c r="E16" s="1136"/>
      <c r="F16" s="1136"/>
      <c r="G16" s="1136"/>
      <c r="H16" s="1136"/>
      <c r="I16" s="724"/>
    </row>
    <row r="17" spans="1:11" ht="27" customHeight="1" thickTop="1" thickBot="1" x14ac:dyDescent="0.3">
      <c r="A17" s="725" t="s">
        <v>4117</v>
      </c>
      <c r="B17" s="724"/>
      <c r="C17" s="724"/>
      <c r="D17" s="724"/>
      <c r="E17" s="724"/>
      <c r="F17" s="724"/>
      <c r="G17" s="724"/>
      <c r="H17" s="724"/>
      <c r="I17" s="724"/>
    </row>
    <row r="18" spans="1:11" ht="27" customHeight="1" thickTop="1" thickBot="1" x14ac:dyDescent="0.3">
      <c r="A18" s="725"/>
      <c r="B18" s="724"/>
      <c r="C18" s="724"/>
      <c r="D18" s="724"/>
      <c r="E18" s="724"/>
      <c r="F18" s="724"/>
      <c r="G18" s="724"/>
      <c r="H18" s="724"/>
      <c r="I18" s="724"/>
    </row>
    <row r="19" spans="1:11" ht="15" customHeight="1" thickTop="1" thickBot="1" x14ac:dyDescent="0.3">
      <c r="A19" s="726"/>
      <c r="B19" s="727"/>
      <c r="C19" s="727"/>
      <c r="D19" s="727"/>
      <c r="E19" s="727"/>
      <c r="F19" s="727"/>
      <c r="G19" s="727"/>
      <c r="H19" s="727"/>
      <c r="I19" s="727"/>
    </row>
    <row r="20" spans="1:11" ht="15.75" customHeight="1" thickTop="1" thickBot="1" x14ac:dyDescent="0.3">
      <c r="A20" s="1136" t="s">
        <v>245</v>
      </c>
      <c r="B20" s="1136"/>
      <c r="C20" s="1136"/>
      <c r="D20" s="1136"/>
      <c r="E20" s="1136"/>
      <c r="F20" s="1136"/>
      <c r="G20" s="1136"/>
      <c r="H20" s="1136"/>
      <c r="I20" s="1136"/>
    </row>
    <row r="21" spans="1:11" ht="27" customHeight="1" thickTop="1" thickBot="1" x14ac:dyDescent="0.3">
      <c r="A21" s="725" t="s">
        <v>4117</v>
      </c>
      <c r="B21" s="724"/>
      <c r="C21" s="724"/>
      <c r="D21" s="724"/>
      <c r="E21" s="724"/>
      <c r="F21" s="724"/>
      <c r="G21" s="724"/>
      <c r="H21" s="724"/>
      <c r="I21" s="724"/>
    </row>
    <row r="22" spans="1:11" ht="17.25" thickTop="1" thickBot="1" x14ac:dyDescent="0.3">
      <c r="A22" s="725"/>
      <c r="B22" s="724"/>
      <c r="C22" s="724"/>
      <c r="D22" s="724"/>
      <c r="E22" s="724"/>
      <c r="F22" s="724"/>
      <c r="G22" s="724"/>
      <c r="H22" s="724"/>
      <c r="I22" s="724"/>
    </row>
    <row r="23" spans="1:11" ht="15.75" thickTop="1" x14ac:dyDescent="0.25">
      <c r="A23" s="721"/>
      <c r="B23" s="721"/>
      <c r="C23" s="719"/>
      <c r="D23" s="720"/>
      <c r="E23" s="720"/>
      <c r="F23" s="720"/>
      <c r="G23" s="720"/>
    </row>
    <row r="24" spans="1:11" x14ac:dyDescent="0.25">
      <c r="A24" s="41" t="str">
        <f>ЗАПОЛНИТЬ!$F$30</f>
        <v>Директор</v>
      </c>
      <c r="C24" s="11"/>
      <c r="E24" s="33"/>
      <c r="F24" s="53"/>
      <c r="G24" s="797" t="str">
        <f>ЗАПОЛНИТЬ!$F$26</f>
        <v>О.Л.Матчишин</v>
      </c>
      <c r="H24" s="797"/>
      <c r="I24" s="53"/>
      <c r="J24" s="53"/>
      <c r="K24" s="53"/>
    </row>
    <row r="25" spans="1:11" x14ac:dyDescent="0.25">
      <c r="A25" s="41"/>
      <c r="C25" s="11"/>
      <c r="E25" s="12" t="s">
        <v>4351</v>
      </c>
      <c r="F25" s="728"/>
      <c r="G25" s="226" t="s">
        <v>3574</v>
      </c>
      <c r="I25" s="223"/>
      <c r="J25" s="1"/>
      <c r="K25" s="1"/>
    </row>
    <row r="26" spans="1:11" x14ac:dyDescent="0.25">
      <c r="A26" s="41" t="str">
        <f>ЗАПОЛНИТЬ!$F$31</f>
        <v>Головний бухгалтер</v>
      </c>
      <c r="C26" s="11"/>
      <c r="E26" s="33"/>
      <c r="F26" s="53"/>
      <c r="G26" s="797" t="str">
        <f>ЗАПОЛНИТЬ!$F$28</f>
        <v>О.Г.Шевчук</v>
      </c>
      <c r="H26" s="797"/>
      <c r="I26" s="53"/>
      <c r="J26" s="53"/>
      <c r="K26" s="53"/>
    </row>
    <row r="27" spans="1:11" x14ac:dyDescent="0.25">
      <c r="A27" s="1" t="str">
        <f>ЗАПОЛНИТЬ!$C$19</f>
        <v>"11" січня 2016 року</v>
      </c>
      <c r="C27" s="1"/>
      <c r="E27" s="12" t="s">
        <v>4351</v>
      </c>
      <c r="F27" s="728"/>
      <c r="G27" s="226" t="s">
        <v>3574</v>
      </c>
      <c r="I27" s="223"/>
      <c r="J27" s="54"/>
      <c r="K27" s="54"/>
    </row>
  </sheetData>
  <sheetProtection formatColumns="0" formatRows="0"/>
  <mergeCells count="24">
    <mergeCell ref="G1:I3"/>
    <mergeCell ref="C7:G7"/>
    <mergeCell ref="C8:G8"/>
    <mergeCell ref="A10:C10"/>
    <mergeCell ref="E10:G10"/>
    <mergeCell ref="A9:C9"/>
    <mergeCell ref="A5:I5"/>
    <mergeCell ref="A6:B6"/>
    <mergeCell ref="A7:B7"/>
    <mergeCell ref="E9:G9"/>
    <mergeCell ref="A8:B8"/>
    <mergeCell ref="C6:G6"/>
    <mergeCell ref="A4:I4"/>
    <mergeCell ref="G26:H26"/>
    <mergeCell ref="H13:H14"/>
    <mergeCell ref="A20:I20"/>
    <mergeCell ref="I13:I14"/>
    <mergeCell ref="A16:H16"/>
    <mergeCell ref="G13:G14"/>
    <mergeCell ref="G24:H24"/>
    <mergeCell ref="E13:F13"/>
    <mergeCell ref="A13:A14"/>
    <mergeCell ref="B13:B14"/>
    <mergeCell ref="C13:D13"/>
  </mergeCells>
  <phoneticPr fontId="178" type="noConversion"/>
  <pageMargins left="0.2" right="0.19685039370078741" top="0.42" bottom="0.19685039370078741" header="0.23622047244094491" footer="0.31496062992125984"/>
  <pageSetup paperSize="9" scale="90" orientation="landscape" verticalDpi="144"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9">
    <pageSetUpPr fitToPage="1"/>
  </sheetPr>
  <dimension ref="A1:H63"/>
  <sheetViews>
    <sheetView topLeftCell="A22" workbookViewId="0">
      <selection activeCell="I37" sqref="I37"/>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77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4"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ЗАПОЛНИТЬ'!B4</f>
        <v>35413002047227</v>
      </c>
      <c r="G13" s="1137"/>
    </row>
    <row r="14" spans="1:8" ht="9.75" customHeight="1" x14ac:dyDescent="0.25">
      <c r="A14" s="1139"/>
      <c r="B14" s="1139"/>
      <c r="C14" s="1139"/>
      <c r="D14" s="1139"/>
      <c r="E14" s="1140" t="s">
        <v>4246</v>
      </c>
      <c r="F14" s="1140"/>
      <c r="G14" s="1140"/>
    </row>
    <row r="15" spans="1:8" ht="15" customHeight="1" x14ac:dyDescent="0.25">
      <c r="A15" s="304">
        <f>'И ЭТО ЗАПОЛНИТЬ'!C4</f>
        <v>0</v>
      </c>
      <c r="B15" s="1142" t="s">
        <v>5386</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ЗАПОЛНИТЬ'!B5</f>
        <v>35414001047227</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ЗАПОЛНИТЬ'!C5</f>
        <v>0</v>
      </c>
      <c r="B19" s="1142" t="s">
        <v>5386</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ЗАПОЛНИТЬ'!B6</f>
        <v>35429201047227</v>
      </c>
      <c r="G21" s="1137"/>
    </row>
    <row r="22" spans="1:7" ht="12.75" customHeight="1" x14ac:dyDescent="0.25">
      <c r="A22" s="1139"/>
      <c r="B22" s="1139"/>
      <c r="C22" s="1139"/>
      <c r="D22" s="1139"/>
      <c r="E22" s="1140" t="s">
        <v>4246</v>
      </c>
      <c r="F22" s="1140"/>
      <c r="G22" s="1140"/>
    </row>
    <row r="23" spans="1:7" ht="15.75" x14ac:dyDescent="0.25">
      <c r="A23" s="304">
        <f>'И ЭТО ЗАПОЛНИТЬ'!C6</f>
        <v>51.3</v>
      </c>
      <c r="B23" s="1142" t="s">
        <v>5388</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ЗАПОЛНИТЬ'!B7</f>
        <v>35426301047227</v>
      </c>
      <c r="G25" s="1137"/>
    </row>
    <row r="26" spans="1:7" ht="12.75" customHeight="1" x14ac:dyDescent="0.25">
      <c r="A26" s="1139"/>
      <c r="B26" s="1139"/>
      <c r="C26" s="1139"/>
      <c r="D26" s="1139"/>
      <c r="E26" s="1140" t="s">
        <v>4246</v>
      </c>
      <c r="F26" s="1140"/>
      <c r="G26" s="1140"/>
    </row>
    <row r="27" spans="1:7" ht="15.75" x14ac:dyDescent="0.25">
      <c r="A27" s="304">
        <f>'И ЭТО ЗАПОЛНИТЬ'!C7</f>
        <v>5385.4</v>
      </c>
      <c r="B27" s="1142" t="s">
        <v>5387</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ЗАПОЛНИТЬ'!B8</f>
        <v>35429104047227</v>
      </c>
      <c r="G29" s="1137"/>
    </row>
    <row r="30" spans="1:7" ht="10.5" customHeight="1" x14ac:dyDescent="0.25">
      <c r="A30" s="1139"/>
      <c r="B30" s="1139"/>
      <c r="C30" s="1139"/>
      <c r="D30" s="1139"/>
      <c r="E30" s="1140" t="s">
        <v>4246</v>
      </c>
      <c r="F30" s="1140"/>
      <c r="G30" s="1140"/>
    </row>
    <row r="31" spans="1:7" ht="15.75" x14ac:dyDescent="0.25">
      <c r="A31" s="304">
        <f>'И ЭТО ЗАПОЛНИТЬ'!C8</f>
        <v>0</v>
      </c>
      <c r="B31" s="1142" t="s">
        <v>5386</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ЗАПОЛНИТЬ'!B9</f>
        <v>35428105047227</v>
      </c>
      <c r="G33" s="1137"/>
    </row>
    <row r="34" spans="1:7" ht="10.5" customHeight="1" x14ac:dyDescent="0.25">
      <c r="A34" s="1139"/>
      <c r="B34" s="1139"/>
      <c r="C34" s="1139"/>
      <c r="D34" s="1139"/>
      <c r="E34" s="1140" t="s">
        <v>4246</v>
      </c>
      <c r="F34" s="1140"/>
      <c r="G34" s="1140"/>
    </row>
    <row r="35" spans="1:7" ht="15.75" x14ac:dyDescent="0.25">
      <c r="A35" s="304"/>
      <c r="B35" s="1142"/>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ЗАПОЛНИТЬ'!B10</f>
        <v>0</v>
      </c>
      <c r="G37" s="1137"/>
    </row>
    <row r="38" spans="1:7" ht="11.25" customHeight="1" x14ac:dyDescent="0.25">
      <c r="A38" s="1139"/>
      <c r="B38" s="1139"/>
      <c r="C38" s="1139"/>
      <c r="D38" s="1139"/>
      <c r="E38" s="1140" t="s">
        <v>4246</v>
      </c>
      <c r="F38" s="1140"/>
      <c r="G38" s="1140"/>
    </row>
    <row r="39" spans="1:7" ht="15.75" x14ac:dyDescent="0.25">
      <c r="A39" s="304"/>
      <c r="B39" s="1142"/>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ЗАПОЛНИТЬ'!B11</f>
        <v>0</v>
      </c>
      <c r="G41" s="1137"/>
    </row>
    <row r="42" spans="1:7" ht="11.25" customHeight="1" x14ac:dyDescent="0.25">
      <c r="A42" s="1139"/>
      <c r="B42" s="1139"/>
      <c r="C42" s="1139"/>
      <c r="D42" s="1139"/>
      <c r="E42" s="1140" t="s">
        <v>4246</v>
      </c>
      <c r="F42" s="1140"/>
      <c r="G42" s="1140"/>
    </row>
    <row r="43" spans="1:7" ht="15.75" x14ac:dyDescent="0.25">
      <c r="A43" s="304">
        <f>'И ЭТО ЗАПОЛНИТЬ'!C11</f>
        <v>0</v>
      </c>
      <c r="B43" s="1143"/>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6"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sheetProtection formatColumns="0" formatRows="0"/>
  <mergeCells count="108">
    <mergeCell ref="B63:E63"/>
    <mergeCell ref="F63:G63"/>
    <mergeCell ref="A61:E61"/>
    <mergeCell ref="A59:E59"/>
    <mergeCell ref="B60:E60"/>
    <mergeCell ref="F60:G60"/>
    <mergeCell ref="F61:G61"/>
    <mergeCell ref="F62:G62"/>
    <mergeCell ref="B62:E62"/>
    <mergeCell ref="A53:E53"/>
    <mergeCell ref="B54:E54"/>
    <mergeCell ref="A42:B42"/>
    <mergeCell ref="C42:D42"/>
    <mergeCell ref="E42:G42"/>
    <mergeCell ref="E48:G48"/>
    <mergeCell ref="A45:G45"/>
    <mergeCell ref="B46:E46"/>
    <mergeCell ref="E51:F51"/>
    <mergeCell ref="A17:E17"/>
    <mergeCell ref="A18:B18"/>
    <mergeCell ref="C18:D18"/>
    <mergeCell ref="E18:G18"/>
    <mergeCell ref="A16:B16"/>
    <mergeCell ref="C16:D16"/>
    <mergeCell ref="F17:G17"/>
    <mergeCell ref="E20:G20"/>
    <mergeCell ref="B19:G19"/>
    <mergeCell ref="A20:B20"/>
    <mergeCell ref="E16:G16"/>
    <mergeCell ref="E1:G3"/>
    <mergeCell ref="A13:E13"/>
    <mergeCell ref="F13:G13"/>
    <mergeCell ref="B15:G15"/>
    <mergeCell ref="A4:G4"/>
    <mergeCell ref="E14:G14"/>
    <mergeCell ref="A5:G5"/>
    <mergeCell ref="A7:G7"/>
    <mergeCell ref="A6:G6"/>
    <mergeCell ref="A14:B14"/>
    <mergeCell ref="A9:B9"/>
    <mergeCell ref="C9:D9"/>
    <mergeCell ref="E9:G9"/>
    <mergeCell ref="A10:B10"/>
    <mergeCell ref="C10:D10"/>
    <mergeCell ref="E10:G10"/>
    <mergeCell ref="A11:G12"/>
    <mergeCell ref="C14:D14"/>
    <mergeCell ref="A21:E21"/>
    <mergeCell ref="A22:B22"/>
    <mergeCell ref="B23:G23"/>
    <mergeCell ref="C40:D40"/>
    <mergeCell ref="A36:B36"/>
    <mergeCell ref="C36:D36"/>
    <mergeCell ref="E38:G38"/>
    <mergeCell ref="F37:G37"/>
    <mergeCell ref="C20:D20"/>
    <mergeCell ref="A26:B26"/>
    <mergeCell ref="C26:D26"/>
    <mergeCell ref="A25:E25"/>
    <mergeCell ref="F21:G21"/>
    <mergeCell ref="A24:B24"/>
    <mergeCell ref="C24:D24"/>
    <mergeCell ref="E24:G24"/>
    <mergeCell ref="A32:B32"/>
    <mergeCell ref="E26:G26"/>
    <mergeCell ref="B27:G27"/>
    <mergeCell ref="A28:B28"/>
    <mergeCell ref="C22:D22"/>
    <mergeCell ref="E22:G22"/>
    <mergeCell ref="E50:G50"/>
    <mergeCell ref="E36:G36"/>
    <mergeCell ref="C28:D28"/>
    <mergeCell ref="E28:G28"/>
    <mergeCell ref="E32:G32"/>
    <mergeCell ref="B58:E58"/>
    <mergeCell ref="F58:G58"/>
    <mergeCell ref="F46:G46"/>
    <mergeCell ref="B43:G43"/>
    <mergeCell ref="A44:B44"/>
    <mergeCell ref="C44:D44"/>
    <mergeCell ref="E44:G44"/>
    <mergeCell ref="B39:G39"/>
    <mergeCell ref="C30:D30"/>
    <mergeCell ref="E30:G30"/>
    <mergeCell ref="A57:G57"/>
    <mergeCell ref="A55:E55"/>
    <mergeCell ref="B56:E56"/>
    <mergeCell ref="B52:E52"/>
    <mergeCell ref="A30:B30"/>
    <mergeCell ref="A38:B38"/>
    <mergeCell ref="C38:D38"/>
    <mergeCell ref="E40:G40"/>
    <mergeCell ref="F29:G29"/>
    <mergeCell ref="F25:G25"/>
    <mergeCell ref="A29:E29"/>
    <mergeCell ref="A33:E33"/>
    <mergeCell ref="E49:F49"/>
    <mergeCell ref="A37:E37"/>
    <mergeCell ref="C34:D34"/>
    <mergeCell ref="F33:G33"/>
    <mergeCell ref="A34:B34"/>
    <mergeCell ref="E34:G34"/>
    <mergeCell ref="A40:B40"/>
    <mergeCell ref="B35:G35"/>
    <mergeCell ref="C32:D32"/>
    <mergeCell ref="A41:E41"/>
    <mergeCell ref="B31:G31"/>
    <mergeCell ref="F41:G41"/>
  </mergeCells>
  <phoneticPr fontId="0" type="noConversion"/>
  <pageMargins left="0.82677165354330717" right="0.19685039370078741" top="0.31496062992125984" bottom="0.19685039370078741" header="0.31496062992125984" footer="0.19685039370078741"/>
  <pageSetup paperSize="9" scale="91" orientation="portrait" verticalDpi="0"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0">
    <pageSetUpPr fitToPage="1"/>
  </sheetPr>
  <dimension ref="A1:H63"/>
  <sheetViews>
    <sheetView topLeftCell="A19"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115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ЗАПОЛНИТЬ'!B12</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ЗАПОЛНИТЬ'!C12</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ЗАПОЛНИТЬ'!B13</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ЗАПОЛНИТЬ'!C13</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ЗАПОЛНИТЬ'!B14</f>
        <v>0</v>
      </c>
      <c r="G21" s="1137"/>
    </row>
    <row r="22" spans="1:7" ht="12.75" customHeight="1" x14ac:dyDescent="0.25">
      <c r="A22" s="1139"/>
      <c r="B22" s="1139"/>
      <c r="C22" s="1139"/>
      <c r="D22" s="1139"/>
      <c r="E22" s="1140" t="s">
        <v>4246</v>
      </c>
      <c r="F22" s="1140"/>
      <c r="G22" s="1140"/>
    </row>
    <row r="23" spans="1:7" ht="15.75" x14ac:dyDescent="0.25">
      <c r="A23" s="304">
        <f>'И ЭТО ЗАПОЛНИТЬ'!C14</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ЗАПОЛНИТЬ'!B15</f>
        <v>0</v>
      </c>
      <c r="G25" s="1137"/>
    </row>
    <row r="26" spans="1:7" ht="12.75" customHeight="1" x14ac:dyDescent="0.25">
      <c r="A26" s="1139"/>
      <c r="B26" s="1139"/>
      <c r="C26" s="1139"/>
      <c r="D26" s="1139"/>
      <c r="E26" s="1140" t="s">
        <v>4246</v>
      </c>
      <c r="F26" s="1140"/>
      <c r="G26" s="1140"/>
    </row>
    <row r="27" spans="1:7" ht="15.75" x14ac:dyDescent="0.25">
      <c r="A27" s="304">
        <f>'И ЭТО ЗАПОЛНИТЬ'!C15</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ЗАПОЛНИТЬ'!B16</f>
        <v>0</v>
      </c>
      <c r="G29" s="1137"/>
    </row>
    <row r="30" spans="1:7" ht="10.5" customHeight="1" x14ac:dyDescent="0.25">
      <c r="A30" s="1139"/>
      <c r="B30" s="1139"/>
      <c r="C30" s="1139"/>
      <c r="D30" s="1139"/>
      <c r="E30" s="1140" t="s">
        <v>4246</v>
      </c>
      <c r="F30" s="1140"/>
      <c r="G30" s="1140"/>
    </row>
    <row r="31" spans="1:7" ht="15.75" x14ac:dyDescent="0.25">
      <c r="A31" s="304">
        <f>'И ЭТО ЗАПОЛНИТЬ'!C16</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ЗАПОЛНИТЬ'!B17</f>
        <v>0</v>
      </c>
      <c r="G33" s="1137"/>
    </row>
    <row r="34" spans="1:7" ht="10.5" customHeight="1" x14ac:dyDescent="0.25">
      <c r="A34" s="1139"/>
      <c r="B34" s="1139"/>
      <c r="C34" s="1139"/>
      <c r="D34" s="1139"/>
      <c r="E34" s="1140" t="s">
        <v>4246</v>
      </c>
      <c r="F34" s="1140"/>
      <c r="G34" s="1140"/>
    </row>
    <row r="35" spans="1:7" ht="15.75" x14ac:dyDescent="0.25">
      <c r="A35" s="304">
        <f>'И ЭТО ЗАПОЛНИТЬ'!C17</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ЗАПОЛНИТЬ'!B18</f>
        <v>0</v>
      </c>
      <c r="G37" s="1137"/>
    </row>
    <row r="38" spans="1:7" ht="11.25" customHeight="1" x14ac:dyDescent="0.25">
      <c r="A38" s="1139"/>
      <c r="B38" s="1139"/>
      <c r="C38" s="1139"/>
      <c r="D38" s="1139"/>
      <c r="E38" s="1140" t="s">
        <v>4246</v>
      </c>
      <c r="F38" s="1140"/>
      <c r="G38" s="1140"/>
    </row>
    <row r="39" spans="1:7" ht="15.75" x14ac:dyDescent="0.25">
      <c r="A39" s="304">
        <f>'И ЭТО ЗАПОЛНИТЬ'!C18</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ЗАПОЛНИТЬ'!B19</f>
        <v>0</v>
      </c>
      <c r="G41" s="1137"/>
    </row>
    <row r="42" spans="1:7" ht="11.25" customHeight="1" x14ac:dyDescent="0.25">
      <c r="A42" s="1139"/>
      <c r="B42" s="1139"/>
      <c r="C42" s="1139"/>
      <c r="D42" s="1139"/>
      <c r="E42" s="1140" t="s">
        <v>4246</v>
      </c>
      <c r="F42" s="1140"/>
      <c r="G42" s="1140"/>
    </row>
    <row r="43" spans="1:7" ht="15.75" x14ac:dyDescent="0.25">
      <c r="A43" s="304">
        <f>'И ЭТО ЗАПОЛНИТЬ'!C19</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sheetProtection formatColumns="0" formatRows="0"/>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1">
    <pageSetUpPr fitToPage="1"/>
  </sheetPr>
  <dimension ref="A1:H63"/>
  <sheetViews>
    <sheetView topLeftCell="A19"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115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ЗАПОЛНИТЬ'!B20</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ЗАПОЛНИТЬ'!C20</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ЗАПОЛНИТЬ'!B21</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ЗАПОЛНИТЬ'!C21</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ЗАПОЛНИТЬ'!B22</f>
        <v>0</v>
      </c>
      <c r="G21" s="1137"/>
    </row>
    <row r="22" spans="1:7" ht="12.75" customHeight="1" x14ac:dyDescent="0.25">
      <c r="A22" s="1139"/>
      <c r="B22" s="1139"/>
      <c r="C22" s="1139"/>
      <c r="D22" s="1139"/>
      <c r="E22" s="1140" t="s">
        <v>4246</v>
      </c>
      <c r="F22" s="1140"/>
      <c r="G22" s="1140"/>
    </row>
    <row r="23" spans="1:7" ht="15.75" x14ac:dyDescent="0.25">
      <c r="A23" s="304">
        <f>'И ЭТО ЗАПОЛНИТЬ'!C22</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ЗАПОЛНИТЬ'!B23</f>
        <v>0</v>
      </c>
      <c r="G25" s="1137"/>
    </row>
    <row r="26" spans="1:7" ht="12.75" customHeight="1" x14ac:dyDescent="0.25">
      <c r="A26" s="1139"/>
      <c r="B26" s="1139"/>
      <c r="C26" s="1139"/>
      <c r="D26" s="1139"/>
      <c r="E26" s="1140" t="s">
        <v>4246</v>
      </c>
      <c r="F26" s="1140"/>
      <c r="G26" s="1140"/>
    </row>
    <row r="27" spans="1:7" ht="15.75" x14ac:dyDescent="0.25">
      <c r="A27" s="304">
        <f>'И ЭТО ЗАПОЛНИТЬ'!C23</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ЗАПОЛНИТЬ'!B24</f>
        <v>0</v>
      </c>
      <c r="G29" s="1137"/>
    </row>
    <row r="30" spans="1:7" ht="10.5" customHeight="1" x14ac:dyDescent="0.25">
      <c r="A30" s="1139"/>
      <c r="B30" s="1139"/>
      <c r="C30" s="1139"/>
      <c r="D30" s="1139"/>
      <c r="E30" s="1140" t="s">
        <v>4246</v>
      </c>
      <c r="F30" s="1140"/>
      <c r="G30" s="1140"/>
    </row>
    <row r="31" spans="1:7" ht="15.75" x14ac:dyDescent="0.25">
      <c r="A31" s="304">
        <f>'И ЭТО ЗАПОЛНИТЬ'!C24</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ЗАПОЛНИТЬ'!B25</f>
        <v>0</v>
      </c>
      <c r="G33" s="1137"/>
    </row>
    <row r="34" spans="1:7" ht="10.5" customHeight="1" x14ac:dyDescent="0.25">
      <c r="A34" s="1139"/>
      <c r="B34" s="1139"/>
      <c r="C34" s="1139"/>
      <c r="D34" s="1139"/>
      <c r="E34" s="1140" t="s">
        <v>4246</v>
      </c>
      <c r="F34" s="1140"/>
      <c r="G34" s="1140"/>
    </row>
    <row r="35" spans="1:7" ht="15.75" x14ac:dyDescent="0.25">
      <c r="A35" s="304">
        <f>'И ЭТО ЗАПОЛНИТЬ'!C25</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ЗАПОЛНИТЬ'!B26</f>
        <v>0</v>
      </c>
      <c r="G37" s="1137"/>
    </row>
    <row r="38" spans="1:7" ht="11.25" customHeight="1" x14ac:dyDescent="0.25">
      <c r="A38" s="1139"/>
      <c r="B38" s="1139"/>
      <c r="C38" s="1139"/>
      <c r="D38" s="1139"/>
      <c r="E38" s="1140" t="s">
        <v>4246</v>
      </c>
      <c r="F38" s="1140"/>
      <c r="G38" s="1140"/>
    </row>
    <row r="39" spans="1:7" ht="15.75" x14ac:dyDescent="0.25">
      <c r="A39" s="304">
        <f>'И ЭТО ЗАПОЛНИТЬ'!C26</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ЗАПОЛНИТЬ'!B27</f>
        <v>0</v>
      </c>
      <c r="G41" s="1137"/>
    </row>
    <row r="42" spans="1:7" ht="11.25" customHeight="1" x14ac:dyDescent="0.25">
      <c r="A42" s="1139"/>
      <c r="B42" s="1139"/>
      <c r="C42" s="1139"/>
      <c r="D42" s="1139"/>
      <c r="E42" s="1140" t="s">
        <v>4246</v>
      </c>
      <c r="F42" s="1140"/>
      <c r="G42" s="1140"/>
    </row>
    <row r="43" spans="1:7" ht="15.75" x14ac:dyDescent="0.25">
      <c r="A43" s="304">
        <f>'И ЭТО ЗАПОЛНИТЬ'!C27</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2">
    <pageSetUpPr fitToPage="1"/>
  </sheetPr>
  <dimension ref="A1:H63"/>
  <sheetViews>
    <sheetView topLeftCell="A17"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115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ЗАПОЛНИТЬ'!B28</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ЗАПОЛНИТЬ'!C28</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ЗАПОЛНИТЬ'!B29</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ЗАПОЛНИТЬ'!C29</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ЗАПОЛНИТЬ'!B30</f>
        <v>0</v>
      </c>
      <c r="G21" s="1137"/>
    </row>
    <row r="22" spans="1:7" ht="12.75" customHeight="1" x14ac:dyDescent="0.25">
      <c r="A22" s="1139"/>
      <c r="B22" s="1139"/>
      <c r="C22" s="1139"/>
      <c r="D22" s="1139"/>
      <c r="E22" s="1140" t="s">
        <v>4246</v>
      </c>
      <c r="F22" s="1140"/>
      <c r="G22" s="1140"/>
    </row>
    <row r="23" spans="1:7" ht="15.75" x14ac:dyDescent="0.25">
      <c r="A23" s="304">
        <f>'И ЭТО ЗАПОЛНИТЬ'!C30</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ЗАПОЛНИТЬ'!B31</f>
        <v>0</v>
      </c>
      <c r="G25" s="1137"/>
    </row>
    <row r="26" spans="1:7" ht="12.75" customHeight="1" x14ac:dyDescent="0.25">
      <c r="A26" s="1139"/>
      <c r="B26" s="1139"/>
      <c r="C26" s="1139"/>
      <c r="D26" s="1139"/>
      <c r="E26" s="1140" t="s">
        <v>4246</v>
      </c>
      <c r="F26" s="1140"/>
      <c r="G26" s="1140"/>
    </row>
    <row r="27" spans="1:7" ht="15.75" x14ac:dyDescent="0.25">
      <c r="A27" s="304">
        <f>'И ЭТО ЗАПОЛНИТЬ'!C31</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ЗАПОЛНИТЬ'!B32</f>
        <v>0</v>
      </c>
      <c r="G29" s="1137"/>
    </row>
    <row r="30" spans="1:7" ht="10.5" customHeight="1" x14ac:dyDescent="0.25">
      <c r="A30" s="1139"/>
      <c r="B30" s="1139"/>
      <c r="C30" s="1139"/>
      <c r="D30" s="1139"/>
      <c r="E30" s="1140" t="s">
        <v>4246</v>
      </c>
      <c r="F30" s="1140"/>
      <c r="G30" s="1140"/>
    </row>
    <row r="31" spans="1:7" ht="15.75" x14ac:dyDescent="0.25">
      <c r="A31" s="304">
        <f>'И ЭТО ЗАПОЛНИТЬ'!C32</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ЗАПОЛНИТЬ'!B33</f>
        <v>0</v>
      </c>
      <c r="G33" s="1137"/>
    </row>
    <row r="34" spans="1:7" ht="10.5" customHeight="1" x14ac:dyDescent="0.25">
      <c r="A34" s="1139"/>
      <c r="B34" s="1139"/>
      <c r="C34" s="1139"/>
      <c r="D34" s="1139"/>
      <c r="E34" s="1140" t="s">
        <v>4246</v>
      </c>
      <c r="F34" s="1140"/>
      <c r="G34" s="1140"/>
    </row>
    <row r="35" spans="1:7" ht="15.75" x14ac:dyDescent="0.25">
      <c r="A35" s="304">
        <f>'И ЭТО ЗАПОЛНИТЬ'!C33</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ЗАПОЛНИТЬ'!B34</f>
        <v>0</v>
      </c>
      <c r="G37" s="1137"/>
    </row>
    <row r="38" spans="1:7" ht="11.25" customHeight="1" x14ac:dyDescent="0.25">
      <c r="A38" s="1139"/>
      <c r="B38" s="1139"/>
      <c r="C38" s="1139"/>
      <c r="D38" s="1139"/>
      <c r="E38" s="1140" t="s">
        <v>4246</v>
      </c>
      <c r="F38" s="1140"/>
      <c r="G38" s="1140"/>
    </row>
    <row r="39" spans="1:7" ht="15.75" x14ac:dyDescent="0.25">
      <c r="A39" s="304">
        <f>'И ЭТО ЗАПОЛНИТЬ'!C34</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ЗАПОЛНИТЬ'!B35</f>
        <v>0</v>
      </c>
      <c r="G41" s="1137"/>
    </row>
    <row r="42" spans="1:7" ht="11.25" customHeight="1" x14ac:dyDescent="0.25">
      <c r="A42" s="1139"/>
      <c r="B42" s="1139"/>
      <c r="C42" s="1139"/>
      <c r="D42" s="1139"/>
      <c r="E42" s="1140" t="s">
        <v>4246</v>
      </c>
      <c r="F42" s="1140"/>
      <c r="G42" s="1140"/>
    </row>
    <row r="43" spans="1:7" ht="15.75" x14ac:dyDescent="0.25">
      <c r="A43" s="304">
        <f>'И ЭТО ЗАПОЛНИТЬ'!C35</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3">
    <pageSetUpPr fitToPage="1"/>
  </sheetPr>
  <dimension ref="A1:H63"/>
  <sheetViews>
    <sheetView topLeftCell="A20"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115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ЗАПОЛНИТЬ'!B36</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ЗАПОЛНИТЬ'!C36</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ЗАПОЛНИТЬ'!B37</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ЗАПОЛНИТЬ'!C37</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ЗАПОЛНИТЬ'!B38</f>
        <v>0</v>
      </c>
      <c r="G21" s="1137"/>
    </row>
    <row r="22" spans="1:7" ht="12.75" customHeight="1" x14ac:dyDescent="0.25">
      <c r="A22" s="1139"/>
      <c r="B22" s="1139"/>
      <c r="C22" s="1139"/>
      <c r="D22" s="1139"/>
      <c r="E22" s="1140" t="s">
        <v>4246</v>
      </c>
      <c r="F22" s="1140"/>
      <c r="G22" s="1140"/>
    </row>
    <row r="23" spans="1:7" ht="15.75" x14ac:dyDescent="0.25">
      <c r="A23" s="304">
        <f>'И ЭТО ЗАПОЛНИТЬ'!C38</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ЗАПОЛНИТЬ'!B39</f>
        <v>0</v>
      </c>
      <c r="G25" s="1137"/>
    </row>
    <row r="26" spans="1:7" ht="12.75" customHeight="1" x14ac:dyDescent="0.25">
      <c r="A26" s="1139"/>
      <c r="B26" s="1139"/>
      <c r="C26" s="1139"/>
      <c r="D26" s="1139"/>
      <c r="E26" s="1140" t="s">
        <v>4246</v>
      </c>
      <c r="F26" s="1140"/>
      <c r="G26" s="1140"/>
    </row>
    <row r="27" spans="1:7" ht="15.75" x14ac:dyDescent="0.25">
      <c r="A27" s="304">
        <f>'И ЭТО ЗАПОЛНИТЬ'!C39</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ЗАПОЛНИТЬ'!B40</f>
        <v>0</v>
      </c>
      <c r="G29" s="1137"/>
    </row>
    <row r="30" spans="1:7" ht="10.5" customHeight="1" x14ac:dyDescent="0.25">
      <c r="A30" s="1139"/>
      <c r="B30" s="1139"/>
      <c r="C30" s="1139"/>
      <c r="D30" s="1139"/>
      <c r="E30" s="1140" t="s">
        <v>4246</v>
      </c>
      <c r="F30" s="1140"/>
      <c r="G30" s="1140"/>
    </row>
    <row r="31" spans="1:7" ht="15.75" x14ac:dyDescent="0.25">
      <c r="A31" s="304">
        <f>'И ЭТО ЗАПОЛНИТЬ'!C40</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ЗАПОЛНИТЬ'!B41</f>
        <v>0</v>
      </c>
      <c r="G33" s="1137"/>
    </row>
    <row r="34" spans="1:7" ht="10.5" customHeight="1" x14ac:dyDescent="0.25">
      <c r="A34" s="1139"/>
      <c r="B34" s="1139"/>
      <c r="C34" s="1139"/>
      <c r="D34" s="1139"/>
      <c r="E34" s="1140" t="s">
        <v>4246</v>
      </c>
      <c r="F34" s="1140"/>
      <c r="G34" s="1140"/>
    </row>
    <row r="35" spans="1:7" ht="15.75" x14ac:dyDescent="0.25">
      <c r="A35" s="304">
        <f>'И ЭТО ЗАПОЛНИТЬ'!C41</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ЗАПОЛНИТЬ'!B42</f>
        <v>0</v>
      </c>
      <c r="G37" s="1137"/>
    </row>
    <row r="38" spans="1:7" ht="11.25" customHeight="1" x14ac:dyDescent="0.25">
      <c r="A38" s="1139"/>
      <c r="B38" s="1139"/>
      <c r="C38" s="1139"/>
      <c r="D38" s="1139"/>
      <c r="E38" s="1140" t="s">
        <v>4246</v>
      </c>
      <c r="F38" s="1140"/>
      <c r="G38" s="1140"/>
    </row>
    <row r="39" spans="1:7" ht="15.75" x14ac:dyDescent="0.25">
      <c r="A39" s="304">
        <f>'И ЭТО ЗАПОЛНИТЬ'!C42</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ЗАПОЛНИТЬ'!B43</f>
        <v>0</v>
      </c>
      <c r="G41" s="1137"/>
    </row>
    <row r="42" spans="1:7" ht="11.25" customHeight="1" x14ac:dyDescent="0.25">
      <c r="A42" s="1139"/>
      <c r="B42" s="1139"/>
      <c r="C42" s="1139"/>
      <c r="D42" s="1139"/>
      <c r="E42" s="1140" t="s">
        <v>4246</v>
      </c>
      <c r="F42" s="1140"/>
      <c r="G42" s="1140"/>
    </row>
    <row r="43" spans="1:7" ht="15.75" x14ac:dyDescent="0.25">
      <c r="A43" s="304">
        <f>'И ЭТО ЗАПОЛНИТЬ'!C43</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4">
    <pageSetUpPr fitToPage="1"/>
  </sheetPr>
  <dimension ref="A1:H63"/>
  <sheetViews>
    <sheetView topLeftCell="A22"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115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ЗАПОЛНИТЬ'!B44</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ЗАПОЛНИТЬ'!C44</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ЗАПОЛНИТЬ'!B45</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ЗАПОЛНИТЬ'!C45</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ЗАПОЛНИТЬ'!B46</f>
        <v>0</v>
      </c>
      <c r="G21" s="1137"/>
    </row>
    <row r="22" spans="1:7" ht="12.75" customHeight="1" x14ac:dyDescent="0.25">
      <c r="A22" s="1139"/>
      <c r="B22" s="1139"/>
      <c r="C22" s="1139"/>
      <c r="D22" s="1139"/>
      <c r="E22" s="1140" t="s">
        <v>4246</v>
      </c>
      <c r="F22" s="1140"/>
      <c r="G22" s="1140"/>
    </row>
    <row r="23" spans="1:7" ht="15.75" x14ac:dyDescent="0.25">
      <c r="A23" s="304">
        <f>'И ЭТО ЗАПОЛНИТЬ'!C46</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ЗАПОЛНИТЬ'!B47</f>
        <v>0</v>
      </c>
      <c r="G25" s="1137"/>
    </row>
    <row r="26" spans="1:7" ht="12.75" customHeight="1" x14ac:dyDescent="0.25">
      <c r="A26" s="1139"/>
      <c r="B26" s="1139"/>
      <c r="C26" s="1139"/>
      <c r="D26" s="1139"/>
      <c r="E26" s="1140" t="s">
        <v>4246</v>
      </c>
      <c r="F26" s="1140"/>
      <c r="G26" s="1140"/>
    </row>
    <row r="27" spans="1:7" ht="15.75" x14ac:dyDescent="0.25">
      <c r="A27" s="304">
        <f>'И ЭТО ЗАПОЛНИТЬ'!C47</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ЗАПОЛНИТЬ'!B48</f>
        <v>0</v>
      </c>
      <c r="G29" s="1137"/>
    </row>
    <row r="30" spans="1:7" ht="10.5" customHeight="1" x14ac:dyDescent="0.25">
      <c r="A30" s="1139"/>
      <c r="B30" s="1139"/>
      <c r="C30" s="1139"/>
      <c r="D30" s="1139"/>
      <c r="E30" s="1140" t="s">
        <v>4246</v>
      </c>
      <c r="F30" s="1140"/>
      <c r="G30" s="1140"/>
    </row>
    <row r="31" spans="1:7" ht="15.75" x14ac:dyDescent="0.25">
      <c r="A31" s="304">
        <f>'И ЭТО ЗАПОЛНИТЬ'!C48</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ЗАПОЛНИТЬ'!B49</f>
        <v>0</v>
      </c>
      <c r="G33" s="1137"/>
    </row>
    <row r="34" spans="1:7" ht="10.5" customHeight="1" x14ac:dyDescent="0.25">
      <c r="A34" s="1139"/>
      <c r="B34" s="1139"/>
      <c r="C34" s="1139"/>
      <c r="D34" s="1139"/>
      <c r="E34" s="1140" t="s">
        <v>4246</v>
      </c>
      <c r="F34" s="1140"/>
      <c r="G34" s="1140"/>
    </row>
    <row r="35" spans="1:7" ht="15.75" x14ac:dyDescent="0.25">
      <c r="A35" s="304">
        <f>'И ЭТО ЗАПОЛНИТЬ'!C49</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ЗАПОЛНИТЬ'!B50</f>
        <v>0</v>
      </c>
      <c r="G37" s="1137"/>
    </row>
    <row r="38" spans="1:7" ht="11.25" customHeight="1" x14ac:dyDescent="0.25">
      <c r="A38" s="1139"/>
      <c r="B38" s="1139"/>
      <c r="C38" s="1139"/>
      <c r="D38" s="1139"/>
      <c r="E38" s="1140" t="s">
        <v>4246</v>
      </c>
      <c r="F38" s="1140"/>
      <c r="G38" s="1140"/>
    </row>
    <row r="39" spans="1:7" ht="15.75" x14ac:dyDescent="0.25">
      <c r="A39" s="304">
        <f>'И ЭТО ЗАПОЛНИТЬ'!C50</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ЗАПОЛНИТЬ'!B51</f>
        <v>0</v>
      </c>
      <c r="G41" s="1137"/>
    </row>
    <row r="42" spans="1:7" ht="11.25" customHeight="1" x14ac:dyDescent="0.25">
      <c r="A42" s="1139"/>
      <c r="B42" s="1139"/>
      <c r="C42" s="1139"/>
      <c r="D42" s="1139"/>
      <c r="E42" s="1140" t="s">
        <v>4246</v>
      </c>
      <c r="F42" s="1140"/>
      <c r="G42" s="1140"/>
    </row>
    <row r="43" spans="1:7" ht="15.75" x14ac:dyDescent="0.25">
      <c r="A43" s="304">
        <f>'И ЭТО ЗАПОЛНИТЬ'!C51</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5">
    <pageSetUpPr fitToPage="1"/>
  </sheetPr>
  <dimension ref="A1:H63"/>
  <sheetViews>
    <sheetView topLeftCell="A16" workbookViewId="0">
      <selection activeCell="A6" sqref="A6:I6"/>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779" t="s">
        <v>255</v>
      </c>
      <c r="F1" s="811"/>
      <c r="G1" s="811"/>
    </row>
    <row r="2" spans="1:8" ht="1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49" t="s">
        <v>4091</v>
      </c>
      <c r="B5" s="1149"/>
      <c r="C5" s="1149"/>
      <c r="D5" s="1149"/>
      <c r="E5" s="1149"/>
      <c r="F5" s="1149"/>
      <c r="G5" s="1149"/>
    </row>
    <row r="6" spans="1:8" x14ac:dyDescent="0.25">
      <c r="A6" s="1149" t="s">
        <v>4092</v>
      </c>
      <c r="B6" s="1149"/>
      <c r="C6" s="1149"/>
      <c r="D6" s="1149"/>
      <c r="E6" s="1149"/>
      <c r="F6" s="1149"/>
      <c r="G6" s="1149"/>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2.5"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реєстраційних рахунках, зазначені у виписках з рахунків, становлять:")</f>
        <v>Станом на 1 січня 2016 р. залишки коштів на наших реєстраційних рахунках, зазначені у виписках з рахунків,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1138" t="s">
        <v>4094</v>
      </c>
      <c r="B13" s="1138"/>
      <c r="C13" s="1138"/>
      <c r="D13" s="1138"/>
      <c r="E13" s="1138"/>
      <c r="F13" s="1137">
        <f>'И ЭТО ЗАПОЛНИТЬ'!B52</f>
        <v>0</v>
      </c>
      <c r="G13" s="1137"/>
    </row>
    <row r="14" spans="1:8" ht="9.75" customHeight="1" x14ac:dyDescent="0.25">
      <c r="A14" s="1139"/>
      <c r="B14" s="1139"/>
      <c r="C14" s="1139"/>
      <c r="D14" s="1139"/>
      <c r="E14" s="1140" t="s">
        <v>4246</v>
      </c>
      <c r="F14" s="1140"/>
      <c r="G14" s="1140"/>
    </row>
    <row r="15" spans="1:8" ht="15" customHeight="1" x14ac:dyDescent="0.25">
      <c r="A15" s="304">
        <f>'И ЭТО ЗАПОЛНИТЬ'!C52</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1138" t="s">
        <v>4094</v>
      </c>
      <c r="B17" s="1138"/>
      <c r="C17" s="1138"/>
      <c r="D17" s="1138"/>
      <c r="E17" s="1138"/>
      <c r="F17" s="1137">
        <f>'И ЭТО ЗАПОЛНИТЬ'!B53</f>
        <v>0</v>
      </c>
      <c r="G17" s="1137"/>
    </row>
    <row r="18" spans="1:7" ht="9.75" customHeight="1" x14ac:dyDescent="0.25">
      <c r="A18" s="1139"/>
      <c r="B18" s="1139"/>
      <c r="C18" s="1139"/>
      <c r="D18" s="1139"/>
      <c r="E18" s="1140" t="s">
        <v>4246</v>
      </c>
      <c r="F18" s="1140"/>
      <c r="G18" s="1140"/>
    </row>
    <row r="19" spans="1:7" s="298" customFormat="1" ht="15.75" x14ac:dyDescent="0.25">
      <c r="A19" s="304">
        <f>'И ЭТО ЗАПОЛНИТЬ'!C53</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1138" t="s">
        <v>4094</v>
      </c>
      <c r="B21" s="1138"/>
      <c r="C21" s="1138"/>
      <c r="D21" s="1138"/>
      <c r="E21" s="1138"/>
      <c r="F21" s="1137">
        <f>'И ЭТО ЗАПОЛНИТЬ'!B54</f>
        <v>0</v>
      </c>
      <c r="G21" s="1137"/>
    </row>
    <row r="22" spans="1:7" ht="12.75" customHeight="1" x14ac:dyDescent="0.25">
      <c r="A22" s="1139"/>
      <c r="B22" s="1139"/>
      <c r="C22" s="1139"/>
      <c r="D22" s="1139"/>
      <c r="E22" s="1140" t="s">
        <v>4246</v>
      </c>
      <c r="F22" s="1140"/>
      <c r="G22" s="1140"/>
    </row>
    <row r="23" spans="1:7" ht="15.75" x14ac:dyDescent="0.25">
      <c r="A23" s="304">
        <f>'И ЭТО ЗАПОЛНИТЬ'!C54</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1138" t="s">
        <v>4094</v>
      </c>
      <c r="B25" s="1138"/>
      <c r="C25" s="1138"/>
      <c r="D25" s="1138"/>
      <c r="E25" s="1138"/>
      <c r="F25" s="1137">
        <f>'И ЭТО ЗАПОЛНИТЬ'!B55</f>
        <v>0</v>
      </c>
      <c r="G25" s="1137"/>
    </row>
    <row r="26" spans="1:7" ht="12.75" customHeight="1" x14ac:dyDescent="0.25">
      <c r="A26" s="1139"/>
      <c r="B26" s="1139"/>
      <c r="C26" s="1139"/>
      <c r="D26" s="1139"/>
      <c r="E26" s="1140" t="s">
        <v>4246</v>
      </c>
      <c r="F26" s="1140"/>
      <c r="G26" s="1140"/>
    </row>
    <row r="27" spans="1:7" ht="15.75" x14ac:dyDescent="0.25">
      <c r="A27" s="304">
        <f>'И ЭТО ЗАПОЛНИТЬ'!C55</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1138" t="s">
        <v>4094</v>
      </c>
      <c r="B29" s="1138"/>
      <c r="C29" s="1138"/>
      <c r="D29" s="1138"/>
      <c r="E29" s="1138"/>
      <c r="F29" s="1137">
        <f>'И ЭТО ЗАПОЛНИТЬ'!B56</f>
        <v>0</v>
      </c>
      <c r="G29" s="1137"/>
    </row>
    <row r="30" spans="1:7" ht="10.5" customHeight="1" x14ac:dyDescent="0.25">
      <c r="A30" s="1139"/>
      <c r="B30" s="1139"/>
      <c r="C30" s="1139"/>
      <c r="D30" s="1139"/>
      <c r="E30" s="1140" t="s">
        <v>4246</v>
      </c>
      <c r="F30" s="1140"/>
      <c r="G30" s="1140"/>
    </row>
    <row r="31" spans="1:7" ht="15.75" x14ac:dyDescent="0.25">
      <c r="A31" s="304">
        <f>'И ЭТО ЗАПОЛНИТЬ'!C56</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1138" t="s">
        <v>4094</v>
      </c>
      <c r="B33" s="1138"/>
      <c r="C33" s="1138"/>
      <c r="D33" s="1138"/>
      <c r="E33" s="1138"/>
      <c r="F33" s="1137">
        <f>'И ЭТО ЗАПОЛНИТЬ'!B57</f>
        <v>0</v>
      </c>
      <c r="G33" s="1137"/>
    </row>
    <row r="34" spans="1:7" ht="10.5" customHeight="1" x14ac:dyDescent="0.25">
      <c r="A34" s="1139"/>
      <c r="B34" s="1139"/>
      <c r="C34" s="1139"/>
      <c r="D34" s="1139"/>
      <c r="E34" s="1140" t="s">
        <v>4246</v>
      </c>
      <c r="F34" s="1140"/>
      <c r="G34" s="1140"/>
    </row>
    <row r="35" spans="1:7" ht="15.75" x14ac:dyDescent="0.25">
      <c r="A35" s="304">
        <f>'И ЭТО ЗАПОЛНИТЬ'!C57</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1138" t="s">
        <v>4094</v>
      </c>
      <c r="B37" s="1138"/>
      <c r="C37" s="1138"/>
      <c r="D37" s="1138"/>
      <c r="E37" s="1138"/>
      <c r="F37" s="1137">
        <f>'И ЭТО ЗАПОЛНИТЬ'!B58</f>
        <v>0</v>
      </c>
      <c r="G37" s="1137"/>
    </row>
    <row r="38" spans="1:7" ht="11.25" customHeight="1" x14ac:dyDescent="0.25">
      <c r="A38" s="1139"/>
      <c r="B38" s="1139"/>
      <c r="C38" s="1139"/>
      <c r="D38" s="1139"/>
      <c r="E38" s="1140" t="s">
        <v>4246</v>
      </c>
      <c r="F38" s="1140"/>
      <c r="G38" s="1140"/>
    </row>
    <row r="39" spans="1:7" ht="15.75" x14ac:dyDescent="0.25">
      <c r="A39" s="304">
        <f>'И ЭТО ЗАПОЛНИТЬ'!C58</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1138" t="s">
        <v>4094</v>
      </c>
      <c r="B41" s="1138"/>
      <c r="C41" s="1138"/>
      <c r="D41" s="1138"/>
      <c r="E41" s="1138"/>
      <c r="F41" s="1137">
        <f>'И ЭТО ЗАПОЛНИТЬ'!B59</f>
        <v>0</v>
      </c>
      <c r="G41" s="1137"/>
    </row>
    <row r="42" spans="1:7" ht="11.25" customHeight="1" x14ac:dyDescent="0.25">
      <c r="A42" s="1139"/>
      <c r="B42" s="1139"/>
      <c r="C42" s="1139"/>
      <c r="D42" s="1139"/>
      <c r="E42" s="1140" t="s">
        <v>4246</v>
      </c>
      <c r="F42" s="1140"/>
      <c r="G42" s="1140"/>
    </row>
    <row r="43" spans="1:7" ht="15.75" x14ac:dyDescent="0.25">
      <c r="A43" s="304">
        <f>'И ЭТО ЗАПОЛНИТЬ'!C59</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3594</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sheetProtection formatColumns="0" formatRows="0"/>
  <mergeCells count="108">
    <mergeCell ref="A13:E13"/>
    <mergeCell ref="F13:G13"/>
    <mergeCell ref="A14:B14"/>
    <mergeCell ref="E1:G3"/>
    <mergeCell ref="A4:G4"/>
    <mergeCell ref="A5:G5"/>
    <mergeCell ref="A6:G6"/>
    <mergeCell ref="A11:G12"/>
    <mergeCell ref="B15:G15"/>
    <mergeCell ref="A26:B26"/>
    <mergeCell ref="C26:D26"/>
    <mergeCell ref="E26:G26"/>
    <mergeCell ref="E20:G20"/>
    <mergeCell ref="A20:B20"/>
    <mergeCell ref="C20:D20"/>
    <mergeCell ref="E22:G22"/>
    <mergeCell ref="A7:G7"/>
    <mergeCell ref="A9:B9"/>
    <mergeCell ref="C9:D9"/>
    <mergeCell ref="C14:D14"/>
    <mergeCell ref="E9:G9"/>
    <mergeCell ref="A10:B10"/>
    <mergeCell ref="E14:G14"/>
    <mergeCell ref="C10:D10"/>
    <mergeCell ref="E10:G10"/>
    <mergeCell ref="A16:B16"/>
    <mergeCell ref="C16:D16"/>
    <mergeCell ref="E16:G16"/>
    <mergeCell ref="A17:E17"/>
    <mergeCell ref="F17:G17"/>
    <mergeCell ref="A25:E25"/>
    <mergeCell ref="F25:G25"/>
    <mergeCell ref="A29:E29"/>
    <mergeCell ref="F29:G29"/>
    <mergeCell ref="A30:B30"/>
    <mergeCell ref="C30:D30"/>
    <mergeCell ref="E30:G30"/>
    <mergeCell ref="B31:G31"/>
    <mergeCell ref="A28:B28"/>
    <mergeCell ref="C28:D28"/>
    <mergeCell ref="A18:B18"/>
    <mergeCell ref="C18:D18"/>
    <mergeCell ref="B19:G19"/>
    <mergeCell ref="C24:D24"/>
    <mergeCell ref="E24:G24"/>
    <mergeCell ref="B23:G23"/>
    <mergeCell ref="A24:B24"/>
    <mergeCell ref="A21:E21"/>
    <mergeCell ref="E18:G18"/>
    <mergeCell ref="B27:G27"/>
    <mergeCell ref="E28:G28"/>
    <mergeCell ref="F21:G21"/>
    <mergeCell ref="A22:B22"/>
    <mergeCell ref="C22:D22"/>
    <mergeCell ref="A33:E33"/>
    <mergeCell ref="F33:G33"/>
    <mergeCell ref="A34:B34"/>
    <mergeCell ref="C34:D34"/>
    <mergeCell ref="E34:G34"/>
    <mergeCell ref="B35:G35"/>
    <mergeCell ref="A32:B32"/>
    <mergeCell ref="C32:D32"/>
    <mergeCell ref="E36:G36"/>
    <mergeCell ref="C36:D36"/>
    <mergeCell ref="A36:B36"/>
    <mergeCell ref="E32:G32"/>
    <mergeCell ref="B56:E56"/>
    <mergeCell ref="A45:G45"/>
    <mergeCell ref="B46:E46"/>
    <mergeCell ref="F46:G46"/>
    <mergeCell ref="E50:G50"/>
    <mergeCell ref="E51:F51"/>
    <mergeCell ref="B52:E52"/>
    <mergeCell ref="A37:E37"/>
    <mergeCell ref="A38:B38"/>
    <mergeCell ref="C38:D38"/>
    <mergeCell ref="E38:G38"/>
    <mergeCell ref="F37:G37"/>
    <mergeCell ref="B54:E54"/>
    <mergeCell ref="A55:E55"/>
    <mergeCell ref="C44:D44"/>
    <mergeCell ref="A40:B40"/>
    <mergeCell ref="B39:G39"/>
    <mergeCell ref="C40:D40"/>
    <mergeCell ref="E40:G40"/>
    <mergeCell ref="A53:E53"/>
    <mergeCell ref="A41:E41"/>
    <mergeCell ref="F41:G41"/>
    <mergeCell ref="A42:B42"/>
    <mergeCell ref="C42:D42"/>
    <mergeCell ref="E42:G42"/>
    <mergeCell ref="B43:G43"/>
    <mergeCell ref="A44:B44"/>
    <mergeCell ref="E44:G44"/>
    <mergeCell ref="E48:G48"/>
    <mergeCell ref="E49:F49"/>
    <mergeCell ref="A57:G57"/>
    <mergeCell ref="B63:E63"/>
    <mergeCell ref="F63:G63"/>
    <mergeCell ref="A59:E59"/>
    <mergeCell ref="B60:E60"/>
    <mergeCell ref="F60:G60"/>
    <mergeCell ref="A61:E61"/>
    <mergeCell ref="B62:E62"/>
    <mergeCell ref="F62:G62"/>
    <mergeCell ref="F61:G61"/>
    <mergeCell ref="B58:E58"/>
    <mergeCell ref="F58:G58"/>
  </mergeCells>
  <phoneticPr fontId="0" type="noConversion"/>
  <pageMargins left="0.81" right="0.19685039370078741" top="0.33" bottom="0.19685039370078741" header="0.31496062992125984" footer="0.19685039370078741"/>
  <pageSetup paperSize="9" scale="92" orientation="portrait" verticalDpi="0"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6">
    <pageSetUpPr fitToPage="1"/>
  </sheetPr>
  <dimension ref="A1:H63"/>
  <sheetViews>
    <sheetView topLeftCell="A6" workbookViewId="0">
      <selection activeCell="B23" sqref="A23:G24"/>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779" t="s">
        <v>256</v>
      </c>
      <c r="F1" s="811"/>
      <c r="G1" s="811"/>
    </row>
    <row r="2" spans="1:8" ht="14.2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888" t="s">
        <v>1215</v>
      </c>
      <c r="B5" s="888"/>
      <c r="C5" s="888"/>
      <c r="D5" s="888"/>
      <c r="E5" s="888"/>
      <c r="F5" s="888"/>
      <c r="G5" s="888"/>
    </row>
    <row r="6" spans="1:8" x14ac:dyDescent="0.25">
      <c r="A6" s="888"/>
      <c r="B6" s="888"/>
      <c r="C6" s="888"/>
      <c r="D6" s="888"/>
      <c r="E6" s="888"/>
      <c r="F6" s="888"/>
      <c r="G6" s="888"/>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4" customHeight="1" x14ac:dyDescent="0.25">
      <c r="A10" s="1152" t="s">
        <v>4245</v>
      </c>
      <c r="B10" s="1152"/>
      <c r="C10" s="1153"/>
      <c r="D10" s="1153"/>
      <c r="E10" s="1154" t="s">
        <v>3592</v>
      </c>
      <c r="F10" s="1152"/>
      <c r="G10" s="1152"/>
    </row>
    <row r="11" spans="1:8" ht="15" customHeight="1" x14ac:dyDescent="0.25">
      <c r="A11" s="1155" t="str">
        <f>CONCATENATE("Станом на ",ЗАПОЛНИТЬ!$B$18," ",ЗАПОЛНИТЬ!$C$18," залишки коштів на наших рахунках, зазначені у виписках, становлять:")</f>
        <v>Станом на 1 січня 2016 р. залишки коштів на наших рахунках, зазначені у виписках,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306" t="s">
        <v>4103</v>
      </c>
      <c r="B13" s="1160">
        <f>'И ЭТО ЗАПОЛНИТЬ'!E4</f>
        <v>37115004005972</v>
      </c>
      <c r="C13" s="1160"/>
      <c r="D13" s="1160"/>
      <c r="E13" s="1160"/>
      <c r="F13" s="1160"/>
      <c r="G13" s="1160"/>
    </row>
    <row r="14" spans="1:8" ht="9.75" customHeight="1" x14ac:dyDescent="0.25">
      <c r="A14" s="1161" t="s">
        <v>4104</v>
      </c>
      <c r="B14" s="1161"/>
      <c r="C14" s="1139"/>
      <c r="D14" s="1139"/>
      <c r="E14" s="1140"/>
      <c r="F14" s="1140"/>
      <c r="G14" s="1140"/>
    </row>
    <row r="15" spans="1:8" ht="15" customHeight="1" x14ac:dyDescent="0.25">
      <c r="A15" s="304">
        <f>'И ЭТО ЗАПОЛНИТЬ'!F4</f>
        <v>0</v>
      </c>
      <c r="B15" s="1142" t="s">
        <v>5386</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306" t="s">
        <v>4103</v>
      </c>
      <c r="B17" s="1160">
        <f>'И ЭТО ЗАПОЛНИТЬ'!E5</f>
        <v>0</v>
      </c>
      <c r="C17" s="1160"/>
      <c r="D17" s="1160"/>
      <c r="E17" s="1160"/>
      <c r="F17" s="1160"/>
      <c r="G17" s="1160"/>
    </row>
    <row r="18" spans="1:7" ht="9.75" customHeight="1" x14ac:dyDescent="0.25">
      <c r="A18" s="1161" t="s">
        <v>4104</v>
      </c>
      <c r="B18" s="1161"/>
      <c r="C18" s="1139"/>
      <c r="D18" s="1139"/>
      <c r="E18" s="1140"/>
      <c r="F18" s="1140"/>
      <c r="G18" s="1140"/>
    </row>
    <row r="19" spans="1:7" s="298" customFormat="1" ht="15.75" x14ac:dyDescent="0.25">
      <c r="A19" s="304">
        <f>'И ЭТО ЗАПОЛНИТЬ'!F5</f>
        <v>0</v>
      </c>
      <c r="B19" s="1143"/>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306" t="s">
        <v>4103</v>
      </c>
      <c r="B21" s="1160">
        <f>'И ЭТО ЗАПОЛНИТЬ'!E6</f>
        <v>0</v>
      </c>
      <c r="C21" s="1160"/>
      <c r="D21" s="1160"/>
      <c r="E21" s="1160"/>
      <c r="F21" s="1160"/>
      <c r="G21" s="1160"/>
    </row>
    <row r="22" spans="1:7" ht="12.75" customHeight="1" x14ac:dyDescent="0.25">
      <c r="A22" s="1161" t="s">
        <v>4104</v>
      </c>
      <c r="B22" s="1161"/>
      <c r="C22" s="1139"/>
      <c r="D22" s="1139"/>
      <c r="E22" s="1140"/>
      <c r="F22" s="1140"/>
      <c r="G22" s="1140"/>
    </row>
    <row r="23" spans="1:7" ht="15.75" x14ac:dyDescent="0.25">
      <c r="A23" s="304">
        <f>'И ЭТО ЗАПОЛНИТЬ'!F6</f>
        <v>0</v>
      </c>
      <c r="B23" s="1143"/>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306" t="s">
        <v>4103</v>
      </c>
      <c r="B25" s="1160">
        <f>'И ЭТО ЗАПОЛНИТЬ'!E7</f>
        <v>0</v>
      </c>
      <c r="C25" s="1160"/>
      <c r="D25" s="1160"/>
      <c r="E25" s="1160"/>
      <c r="F25" s="1160"/>
      <c r="G25" s="1160"/>
    </row>
    <row r="26" spans="1:7" ht="12.75" customHeight="1" x14ac:dyDescent="0.25">
      <c r="A26" s="1161" t="s">
        <v>4104</v>
      </c>
      <c r="B26" s="1161"/>
      <c r="C26" s="1139"/>
      <c r="D26" s="1139"/>
      <c r="E26" s="1140"/>
      <c r="F26" s="1140"/>
      <c r="G26" s="1140"/>
    </row>
    <row r="27" spans="1:7" ht="15.75" x14ac:dyDescent="0.25">
      <c r="A27" s="304">
        <f>'И ЭТО ЗАПОЛНИТЬ'!F7</f>
        <v>0</v>
      </c>
      <c r="B27" s="1143"/>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306" t="s">
        <v>4103</v>
      </c>
      <c r="B29" s="1160">
        <f>'И ЭТО ЗАПОЛНИТЬ'!E8</f>
        <v>0</v>
      </c>
      <c r="C29" s="1160"/>
      <c r="D29" s="1160"/>
      <c r="E29" s="1160"/>
      <c r="F29" s="1160"/>
      <c r="G29" s="1160"/>
    </row>
    <row r="30" spans="1:7" ht="10.5" customHeight="1" x14ac:dyDescent="0.25">
      <c r="A30" s="1161" t="s">
        <v>4104</v>
      </c>
      <c r="B30" s="1161"/>
      <c r="C30" s="1139"/>
      <c r="D30" s="1139"/>
      <c r="E30" s="1140"/>
      <c r="F30" s="1140"/>
      <c r="G30" s="1140"/>
    </row>
    <row r="31" spans="1:7" ht="15.75" x14ac:dyDescent="0.25">
      <c r="A31" s="304">
        <f>'И ЭТО ЗАПОЛНИТЬ'!F8</f>
        <v>0</v>
      </c>
      <c r="B31" s="1143"/>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306" t="s">
        <v>4103</v>
      </c>
      <c r="B33" s="1160">
        <f>'И ЭТО ЗАПОЛНИТЬ'!E9</f>
        <v>0</v>
      </c>
      <c r="C33" s="1160"/>
      <c r="D33" s="1160"/>
      <c r="E33" s="1160"/>
      <c r="F33" s="1160"/>
      <c r="G33" s="1160"/>
    </row>
    <row r="34" spans="1:7" ht="10.5" customHeight="1" x14ac:dyDescent="0.25">
      <c r="A34" s="1161" t="s">
        <v>4104</v>
      </c>
      <c r="B34" s="1161"/>
      <c r="C34" s="1139"/>
      <c r="D34" s="1139"/>
      <c r="E34" s="1140"/>
      <c r="F34" s="1140"/>
      <c r="G34" s="1140"/>
    </row>
    <row r="35" spans="1:7" ht="15.75" x14ac:dyDescent="0.25">
      <c r="A35" s="304">
        <f>'И ЭТО ЗАПОЛНИТЬ'!F9</f>
        <v>0</v>
      </c>
      <c r="B35" s="1143"/>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306" t="s">
        <v>4103</v>
      </c>
      <c r="B37" s="1160">
        <f>'И ЭТО ЗАПОЛНИТЬ'!E10</f>
        <v>0</v>
      </c>
      <c r="C37" s="1160"/>
      <c r="D37" s="1160"/>
      <c r="E37" s="1160"/>
      <c r="F37" s="1160"/>
      <c r="G37" s="1160"/>
    </row>
    <row r="38" spans="1:7" ht="11.25" customHeight="1" x14ac:dyDescent="0.25">
      <c r="A38" s="1161" t="s">
        <v>4104</v>
      </c>
      <c r="B38" s="1161"/>
      <c r="C38" s="1139"/>
      <c r="D38" s="1139"/>
      <c r="E38" s="1140"/>
      <c r="F38" s="1140"/>
      <c r="G38" s="1140"/>
    </row>
    <row r="39" spans="1:7" ht="15.75" x14ac:dyDescent="0.25">
      <c r="A39" s="304">
        <f>'И ЭТО ЗАПОЛНИТЬ'!F10</f>
        <v>0</v>
      </c>
      <c r="B39" s="1143"/>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306" t="s">
        <v>4103</v>
      </c>
      <c r="B41" s="1160">
        <f>'И ЭТО ЗАПОЛНИТЬ'!E11</f>
        <v>0</v>
      </c>
      <c r="C41" s="1160"/>
      <c r="D41" s="1160"/>
      <c r="E41" s="1160"/>
      <c r="F41" s="1160"/>
      <c r="G41" s="1160"/>
    </row>
    <row r="42" spans="1:7" ht="11.25" customHeight="1" x14ac:dyDescent="0.25">
      <c r="A42" s="1161" t="s">
        <v>4104</v>
      </c>
      <c r="B42" s="1161"/>
      <c r="C42" s="1139"/>
      <c r="D42" s="1139"/>
      <c r="E42" s="1140"/>
      <c r="F42" s="1140"/>
      <c r="G42" s="1140"/>
    </row>
    <row r="43" spans="1:7" ht="15.75" x14ac:dyDescent="0.25">
      <c r="A43" s="304">
        <f>'И ЭТО ЗАПОЛНИТЬ'!F11</f>
        <v>0</v>
      </c>
      <c r="B43" s="1143"/>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6" t="s">
        <v>3593</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sheetProtection formatColumns="0" formatRows="0"/>
  <mergeCells count="99">
    <mergeCell ref="E1:G3"/>
    <mergeCell ref="A4:G4"/>
    <mergeCell ref="A7:G7"/>
    <mergeCell ref="E9:G9"/>
    <mergeCell ref="A5:G6"/>
    <mergeCell ref="A9:B9"/>
    <mergeCell ref="C9:D9"/>
    <mergeCell ref="C14:D14"/>
    <mergeCell ref="B21:G21"/>
    <mergeCell ref="E14:G14"/>
    <mergeCell ref="B15:G15"/>
    <mergeCell ref="A16:B16"/>
    <mergeCell ref="B17:G17"/>
    <mergeCell ref="E16:G16"/>
    <mergeCell ref="A14:B14"/>
    <mergeCell ref="C16:D16"/>
    <mergeCell ref="E18:G18"/>
    <mergeCell ref="B13:G13"/>
    <mergeCell ref="A10:B10"/>
    <mergeCell ref="C10:D10"/>
    <mergeCell ref="E10:G10"/>
    <mergeCell ref="A11:G12"/>
    <mergeCell ref="C18:D18"/>
    <mergeCell ref="A20:B20"/>
    <mergeCell ref="C20:D20"/>
    <mergeCell ref="B19:G19"/>
    <mergeCell ref="C24:D24"/>
    <mergeCell ref="E24:G24"/>
    <mergeCell ref="B23:G23"/>
    <mergeCell ref="A24:B24"/>
    <mergeCell ref="E22:G22"/>
    <mergeCell ref="E20:G20"/>
    <mergeCell ref="A22:B22"/>
    <mergeCell ref="C22:D22"/>
    <mergeCell ref="A18:B18"/>
    <mergeCell ref="E28:G28"/>
    <mergeCell ref="C26:D26"/>
    <mergeCell ref="E26:G26"/>
    <mergeCell ref="B25:G25"/>
    <mergeCell ref="A26:B26"/>
    <mergeCell ref="B27:G27"/>
    <mergeCell ref="A28:B28"/>
    <mergeCell ref="C28:D28"/>
    <mergeCell ref="B31:G31"/>
    <mergeCell ref="A30:B30"/>
    <mergeCell ref="A38:B38"/>
    <mergeCell ref="C38:D38"/>
    <mergeCell ref="E38:G38"/>
    <mergeCell ref="B35:G35"/>
    <mergeCell ref="C34:D34"/>
    <mergeCell ref="B56:E56"/>
    <mergeCell ref="B60:E60"/>
    <mergeCell ref="F60:G60"/>
    <mergeCell ref="A57:G57"/>
    <mergeCell ref="B29:G29"/>
    <mergeCell ref="E36:G36"/>
    <mergeCell ref="B54:E54"/>
    <mergeCell ref="C36:D36"/>
    <mergeCell ref="C30:D30"/>
    <mergeCell ref="E30:G30"/>
    <mergeCell ref="A42:B42"/>
    <mergeCell ref="B33:G33"/>
    <mergeCell ref="B37:G37"/>
    <mergeCell ref="E34:G34"/>
    <mergeCell ref="A36:B36"/>
    <mergeCell ref="B39:G39"/>
    <mergeCell ref="A32:B32"/>
    <mergeCell ref="C32:D32"/>
    <mergeCell ref="E32:G32"/>
    <mergeCell ref="A34:B34"/>
    <mergeCell ref="A55:E55"/>
    <mergeCell ref="A53:E53"/>
    <mergeCell ref="B41:G41"/>
    <mergeCell ref="F63:G63"/>
    <mergeCell ref="A61:E61"/>
    <mergeCell ref="F61:G61"/>
    <mergeCell ref="B62:E62"/>
    <mergeCell ref="F62:G62"/>
    <mergeCell ref="B63:E63"/>
    <mergeCell ref="B58:E58"/>
    <mergeCell ref="F58:G58"/>
    <mergeCell ref="A59:E59"/>
    <mergeCell ref="B52:E52"/>
    <mergeCell ref="E48:G48"/>
    <mergeCell ref="E49:F49"/>
    <mergeCell ref="E50:G50"/>
    <mergeCell ref="E51:F51"/>
    <mergeCell ref="A44:B44"/>
    <mergeCell ref="C44:D44"/>
    <mergeCell ref="F46:G46"/>
    <mergeCell ref="E40:G40"/>
    <mergeCell ref="C42:D42"/>
    <mergeCell ref="E42:G42"/>
    <mergeCell ref="C40:D40"/>
    <mergeCell ref="A40:B40"/>
    <mergeCell ref="E44:G44"/>
    <mergeCell ref="B46:E46"/>
    <mergeCell ref="A45:G45"/>
    <mergeCell ref="B43:G43"/>
  </mergeCells>
  <phoneticPr fontId="0" type="noConversion"/>
  <pageMargins left="0.81" right="0.19685039370078741" top="0.33" bottom="0.19685039370078741" header="0.31496062992125984" footer="0.19685039370078741"/>
  <pageSetup paperSize="9" scale="90" orientation="portrait" verticalDpi="0"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7">
    <pageSetUpPr fitToPage="1"/>
  </sheetPr>
  <dimension ref="A1:H63"/>
  <sheetViews>
    <sheetView workbookViewId="0">
      <selection activeCell="B27" sqref="B27:G27"/>
    </sheetView>
  </sheetViews>
  <sheetFormatPr defaultRowHeight="15" x14ac:dyDescent="0.25"/>
  <cols>
    <col min="1" max="1" width="15.42578125" style="241" customWidth="1"/>
    <col min="2" max="2" width="21.140625" style="241" customWidth="1"/>
    <col min="3" max="3" width="9.140625" style="241"/>
    <col min="4" max="4" width="11.140625" style="241" customWidth="1"/>
    <col min="5" max="5" width="9.85546875" style="241" customWidth="1"/>
    <col min="6" max="6" width="14" style="241" customWidth="1"/>
    <col min="7" max="7" width="17.7109375" style="241" customWidth="1"/>
    <col min="8" max="16384" width="9.140625" style="241"/>
  </cols>
  <sheetData>
    <row r="1" spans="1:8" x14ac:dyDescent="0.25">
      <c r="E1" s="779" t="s">
        <v>256</v>
      </c>
      <c r="F1" s="811"/>
      <c r="G1" s="811"/>
    </row>
    <row r="2" spans="1:8" ht="14.25" customHeight="1" x14ac:dyDescent="0.25">
      <c r="E2" s="811"/>
      <c r="F2" s="811"/>
      <c r="G2" s="811"/>
    </row>
    <row r="3" spans="1:8" x14ac:dyDescent="0.25">
      <c r="E3" s="811"/>
      <c r="F3" s="811"/>
      <c r="G3" s="811"/>
    </row>
    <row r="4" spans="1:8" x14ac:dyDescent="0.25">
      <c r="A4" s="1149" t="s">
        <v>4722</v>
      </c>
      <c r="B4" s="1149"/>
      <c r="C4" s="1149"/>
      <c r="D4" s="1149"/>
      <c r="E4" s="1149"/>
      <c r="F4" s="1149"/>
      <c r="G4" s="1149"/>
    </row>
    <row r="5" spans="1:8" x14ac:dyDescent="0.25">
      <c r="A5" s="1162" t="s">
        <v>1215</v>
      </c>
      <c r="B5" s="1162"/>
      <c r="C5" s="1162"/>
      <c r="D5" s="1162"/>
      <c r="E5" s="1162"/>
      <c r="F5" s="1162"/>
      <c r="G5" s="1162"/>
    </row>
    <row r="6" spans="1:8" x14ac:dyDescent="0.25">
      <c r="A6" s="1162"/>
      <c r="B6" s="1162"/>
      <c r="C6" s="1162"/>
      <c r="D6" s="1162"/>
      <c r="E6" s="1162"/>
      <c r="F6" s="1162"/>
      <c r="G6" s="1162"/>
    </row>
    <row r="7" spans="1:8" x14ac:dyDescent="0.25">
      <c r="A7" s="1149" t="str">
        <f>CONCATENATE("станом на ",ЗАПОЛНИТЬ!$B$18," ",ЗАПОЛНИТЬ!$C$18)</f>
        <v>станом на 1 січня 2016 р.</v>
      </c>
      <c r="B7" s="1149"/>
      <c r="C7" s="1149"/>
      <c r="D7" s="1149"/>
      <c r="E7" s="1149"/>
      <c r="F7" s="1149"/>
      <c r="G7" s="1149"/>
    </row>
    <row r="9" spans="1:8" ht="44.25" customHeight="1" x14ac:dyDescent="0.3">
      <c r="A9" s="1150" t="str">
        <f>ЗАПОЛНИТЬ!$B$3</f>
        <v>Дрогобицький міський центр соціальних служб для сім'ї, дітей та молоді</v>
      </c>
      <c r="B9" s="1150"/>
      <c r="C9" s="1151"/>
      <c r="D9" s="1151"/>
      <c r="E9" s="1150" t="str">
        <f>ЗАПОЛНИТЬ!$D$4</f>
        <v>Дрогобицьке управління Державної казначейської служби України  Львівської області</v>
      </c>
      <c r="F9" s="1150"/>
      <c r="G9" s="1150"/>
    </row>
    <row r="10" spans="1:8" ht="24" customHeight="1" x14ac:dyDescent="0.25">
      <c r="A10" s="1152" t="s">
        <v>4245</v>
      </c>
      <c r="B10" s="1152"/>
      <c r="C10" s="1153"/>
      <c r="D10" s="1153"/>
      <c r="E10" s="1152" t="s">
        <v>3592</v>
      </c>
      <c r="F10" s="1152"/>
      <c r="G10" s="1152"/>
    </row>
    <row r="11" spans="1:8" ht="15" customHeight="1" x14ac:dyDescent="0.25">
      <c r="A11" s="1155" t="str">
        <f>CONCATENATE("Станом на ",ЗАПОЛНИТЬ!$B$18," ",ЗАПОЛНИТЬ!$C$18," залишки коштів на наших рахунках, зазначені у виписках, становлять:")</f>
        <v>Станом на 1 січня 2016 р. залишки коштів на наших рахунках, зазначені у виписках, становлять:</v>
      </c>
      <c r="B11" s="1155"/>
      <c r="C11" s="1155"/>
      <c r="D11" s="1155"/>
      <c r="E11" s="1155"/>
      <c r="F11" s="1155"/>
      <c r="G11" s="1155"/>
    </row>
    <row r="12" spans="1:8" ht="15" customHeight="1" x14ac:dyDescent="0.25">
      <c r="A12" s="1155"/>
      <c r="B12" s="1155"/>
      <c r="C12" s="1155"/>
      <c r="D12" s="1155"/>
      <c r="E12" s="1155"/>
      <c r="F12" s="1155"/>
      <c r="G12" s="1155"/>
      <c r="H12" s="299"/>
    </row>
    <row r="13" spans="1:8" ht="15" customHeight="1" x14ac:dyDescent="0.25">
      <c r="A13" s="306" t="s">
        <v>4103</v>
      </c>
      <c r="B13" s="1160">
        <f>'И ЭТО ЗАПОЛНИТЬ'!E12</f>
        <v>0</v>
      </c>
      <c r="C13" s="1160"/>
      <c r="D13" s="1160"/>
      <c r="E13" s="1160"/>
      <c r="F13" s="1160"/>
      <c r="G13" s="1160"/>
    </row>
    <row r="14" spans="1:8" ht="9.75" customHeight="1" x14ac:dyDescent="0.25">
      <c r="A14" s="1161" t="s">
        <v>4104</v>
      </c>
      <c r="B14" s="1161"/>
      <c r="C14" s="1139"/>
      <c r="D14" s="1139"/>
      <c r="E14" s="1140"/>
      <c r="F14" s="1140"/>
      <c r="G14" s="1140"/>
    </row>
    <row r="15" spans="1:8" ht="15" customHeight="1" x14ac:dyDescent="0.25">
      <c r="A15" s="304">
        <f>'И ЭТО ЗАПОЛНИТЬ'!F12</f>
        <v>0</v>
      </c>
      <c r="B15" s="1143" t="e">
        <f ca="1">СумаПрописом(A15)</f>
        <v>#NAME?</v>
      </c>
      <c r="C15" s="1143"/>
      <c r="D15" s="1143"/>
      <c r="E15" s="1143"/>
      <c r="F15" s="1143"/>
      <c r="G15" s="1143"/>
    </row>
    <row r="16" spans="1:8" ht="13.5" customHeight="1" x14ac:dyDescent="0.25">
      <c r="A16" s="1141" t="s">
        <v>4100</v>
      </c>
      <c r="B16" s="1141"/>
      <c r="C16" s="1144" t="s">
        <v>4101</v>
      </c>
      <c r="D16" s="1144"/>
      <c r="E16" s="1141"/>
      <c r="F16" s="1141"/>
      <c r="G16" s="1141"/>
    </row>
    <row r="17" spans="1:7" ht="15" customHeight="1" x14ac:dyDescent="0.25">
      <c r="A17" s="306" t="s">
        <v>4103</v>
      </c>
      <c r="B17" s="1160">
        <f>'И ЭТО ЗАПОЛНИТЬ'!E13</f>
        <v>0</v>
      </c>
      <c r="C17" s="1160"/>
      <c r="D17" s="1160"/>
      <c r="E17" s="1160"/>
      <c r="F17" s="1160"/>
      <c r="G17" s="1160"/>
    </row>
    <row r="18" spans="1:7" ht="9.75" customHeight="1" x14ac:dyDescent="0.25">
      <c r="A18" s="1161" t="s">
        <v>4104</v>
      </c>
      <c r="B18" s="1161"/>
      <c r="C18" s="1139"/>
      <c r="D18" s="1139"/>
      <c r="E18" s="1140"/>
      <c r="F18" s="1140"/>
      <c r="G18" s="1140"/>
    </row>
    <row r="19" spans="1:7" s="298" customFormat="1" ht="15.75" x14ac:dyDescent="0.25">
      <c r="A19" s="304">
        <f>'И ЭТО ЗАПОЛНИТЬ'!F13</f>
        <v>0</v>
      </c>
      <c r="B19" s="1143" t="e">
        <f ca="1">СумаПрописом(A19)</f>
        <v>#NAME?</v>
      </c>
      <c r="C19" s="1143"/>
      <c r="D19" s="1143"/>
      <c r="E19" s="1143"/>
      <c r="F19" s="1143"/>
      <c r="G19" s="1143"/>
    </row>
    <row r="20" spans="1:7" ht="12" customHeight="1" x14ac:dyDescent="0.25">
      <c r="A20" s="1141" t="s">
        <v>4100</v>
      </c>
      <c r="B20" s="1141"/>
      <c r="C20" s="1144" t="s">
        <v>4101</v>
      </c>
      <c r="D20" s="1144"/>
      <c r="E20" s="1141"/>
      <c r="F20" s="1141"/>
      <c r="G20" s="1141"/>
    </row>
    <row r="21" spans="1:7" x14ac:dyDescent="0.25">
      <c r="A21" s="306" t="s">
        <v>4103</v>
      </c>
      <c r="B21" s="1160">
        <f>'И ЭТО ЗАПОЛНИТЬ'!E14</f>
        <v>0</v>
      </c>
      <c r="C21" s="1160"/>
      <c r="D21" s="1160"/>
      <c r="E21" s="1160"/>
      <c r="F21" s="1160"/>
      <c r="G21" s="1160"/>
    </row>
    <row r="22" spans="1:7" ht="12.75" customHeight="1" x14ac:dyDescent="0.25">
      <c r="A22" s="1161" t="s">
        <v>4104</v>
      </c>
      <c r="B22" s="1161"/>
      <c r="C22" s="1139"/>
      <c r="D22" s="1139"/>
      <c r="E22" s="1140"/>
      <c r="F22" s="1140"/>
      <c r="G22" s="1140"/>
    </row>
    <row r="23" spans="1:7" ht="15.75" x14ac:dyDescent="0.25">
      <c r="A23" s="304">
        <f>'И ЭТО ЗАПОЛНИТЬ'!F14</f>
        <v>0</v>
      </c>
      <c r="B23" s="1143" t="e">
        <f ca="1">СумаПрописом(A23)</f>
        <v>#NAME?</v>
      </c>
      <c r="C23" s="1143"/>
      <c r="D23" s="1143"/>
      <c r="E23" s="1143"/>
      <c r="F23" s="1143"/>
      <c r="G23" s="1143"/>
    </row>
    <row r="24" spans="1:7" ht="12" customHeight="1" x14ac:dyDescent="0.25">
      <c r="A24" s="1141" t="s">
        <v>4100</v>
      </c>
      <c r="B24" s="1141"/>
      <c r="C24" s="1144" t="s">
        <v>4101</v>
      </c>
      <c r="D24" s="1144"/>
      <c r="E24" s="1141"/>
      <c r="F24" s="1141"/>
      <c r="G24" s="1141"/>
    </row>
    <row r="25" spans="1:7" x14ac:dyDescent="0.25">
      <c r="A25" s="306" t="s">
        <v>4103</v>
      </c>
      <c r="B25" s="1160">
        <f>'И ЭТО ЗАПОЛНИТЬ'!E14</f>
        <v>0</v>
      </c>
      <c r="C25" s="1160"/>
      <c r="D25" s="1160"/>
      <c r="E25" s="1160"/>
      <c r="F25" s="1160"/>
      <c r="G25" s="1160"/>
    </row>
    <row r="26" spans="1:7" ht="12.75" customHeight="1" x14ac:dyDescent="0.25">
      <c r="A26" s="1161" t="s">
        <v>4104</v>
      </c>
      <c r="B26" s="1161"/>
      <c r="C26" s="1139"/>
      <c r="D26" s="1139"/>
      <c r="E26" s="1140"/>
      <c r="F26" s="1140"/>
      <c r="G26" s="1140"/>
    </row>
    <row r="27" spans="1:7" ht="15.75" x14ac:dyDescent="0.25">
      <c r="A27" s="304">
        <f>'И ЭТО ЗАПОЛНИТЬ'!F14</f>
        <v>0</v>
      </c>
      <c r="B27" s="1143" t="e">
        <f ca="1">СумаПрописом(A27)</f>
        <v>#NAME?</v>
      </c>
      <c r="C27" s="1143"/>
      <c r="D27" s="1143"/>
      <c r="E27" s="1143"/>
      <c r="F27" s="1143"/>
      <c r="G27" s="1143"/>
    </row>
    <row r="28" spans="1:7" ht="12" customHeight="1" x14ac:dyDescent="0.25">
      <c r="A28" s="1141" t="s">
        <v>4100</v>
      </c>
      <c r="B28" s="1141"/>
      <c r="C28" s="1144" t="s">
        <v>4101</v>
      </c>
      <c r="D28" s="1144"/>
      <c r="E28" s="1141"/>
      <c r="F28" s="1141"/>
      <c r="G28" s="1141"/>
    </row>
    <row r="29" spans="1:7" x14ac:dyDescent="0.25">
      <c r="A29" s="306" t="s">
        <v>4103</v>
      </c>
      <c r="B29" s="1160">
        <f>'И ЭТО ЗАПОЛНИТЬ'!E15</f>
        <v>0</v>
      </c>
      <c r="C29" s="1160"/>
      <c r="D29" s="1160"/>
      <c r="E29" s="1160"/>
      <c r="F29" s="1160"/>
      <c r="G29" s="1160"/>
    </row>
    <row r="30" spans="1:7" ht="10.5" customHeight="1" x14ac:dyDescent="0.25">
      <c r="A30" s="1161" t="s">
        <v>4104</v>
      </c>
      <c r="B30" s="1161"/>
      <c r="C30" s="1139"/>
      <c r="D30" s="1139"/>
      <c r="E30" s="1140"/>
      <c r="F30" s="1140"/>
      <c r="G30" s="1140"/>
    </row>
    <row r="31" spans="1:7" ht="15.75" x14ac:dyDescent="0.25">
      <c r="A31" s="304">
        <f>'И ЭТО ЗАПОЛНИТЬ'!F15</f>
        <v>0</v>
      </c>
      <c r="B31" s="1143" t="e">
        <f ca="1">СумаПрописом(A31)</f>
        <v>#NAME?</v>
      </c>
      <c r="C31" s="1143"/>
      <c r="D31" s="1143"/>
      <c r="E31" s="1143"/>
      <c r="F31" s="1143"/>
      <c r="G31" s="1143"/>
    </row>
    <row r="32" spans="1:7" ht="11.25" customHeight="1" x14ac:dyDescent="0.25">
      <c r="A32" s="1141" t="s">
        <v>4100</v>
      </c>
      <c r="B32" s="1141"/>
      <c r="C32" s="1144" t="s">
        <v>4101</v>
      </c>
      <c r="D32" s="1144"/>
      <c r="E32" s="1141"/>
      <c r="F32" s="1141"/>
      <c r="G32" s="1141"/>
    </row>
    <row r="33" spans="1:7" x14ac:dyDescent="0.25">
      <c r="A33" s="306" t="s">
        <v>4103</v>
      </c>
      <c r="B33" s="1160">
        <f>'И ЭТО ЗАПОЛНИТЬ'!E16</f>
        <v>0</v>
      </c>
      <c r="C33" s="1160"/>
      <c r="D33" s="1160"/>
      <c r="E33" s="1160"/>
      <c r="F33" s="1160"/>
      <c r="G33" s="1160"/>
    </row>
    <row r="34" spans="1:7" ht="10.5" customHeight="1" x14ac:dyDescent="0.25">
      <c r="A34" s="1161" t="s">
        <v>4104</v>
      </c>
      <c r="B34" s="1161"/>
      <c r="C34" s="1139"/>
      <c r="D34" s="1139"/>
      <c r="E34" s="1140"/>
      <c r="F34" s="1140"/>
      <c r="G34" s="1140"/>
    </row>
    <row r="35" spans="1:7" ht="15.75" x14ac:dyDescent="0.25">
      <c r="A35" s="304">
        <f>'И ЭТО ЗАПОЛНИТЬ'!F16</f>
        <v>0</v>
      </c>
      <c r="B35" s="1143" t="e">
        <f ca="1">СумаПрописом(A35)</f>
        <v>#NAME?</v>
      </c>
      <c r="C35" s="1143"/>
      <c r="D35" s="1143"/>
      <c r="E35" s="1143"/>
      <c r="F35" s="1143"/>
      <c r="G35" s="1143"/>
    </row>
    <row r="36" spans="1:7" ht="11.25" customHeight="1" x14ac:dyDescent="0.25">
      <c r="A36" s="1141" t="s">
        <v>4100</v>
      </c>
      <c r="B36" s="1141"/>
      <c r="C36" s="1144" t="s">
        <v>4101</v>
      </c>
      <c r="D36" s="1144"/>
      <c r="E36" s="1141"/>
      <c r="F36" s="1141"/>
      <c r="G36" s="1141"/>
    </row>
    <row r="37" spans="1:7" x14ac:dyDescent="0.25">
      <c r="A37" s="306" t="s">
        <v>4103</v>
      </c>
      <c r="B37" s="1160">
        <f>'И ЭТО ЗАПОЛНИТЬ'!E17</f>
        <v>0</v>
      </c>
      <c r="C37" s="1160"/>
      <c r="D37" s="1160"/>
      <c r="E37" s="1160"/>
      <c r="F37" s="1160"/>
      <c r="G37" s="1160"/>
    </row>
    <row r="38" spans="1:7" ht="11.25" customHeight="1" x14ac:dyDescent="0.25">
      <c r="A38" s="1161" t="s">
        <v>4104</v>
      </c>
      <c r="B38" s="1161"/>
      <c r="C38" s="1139"/>
      <c r="D38" s="1139"/>
      <c r="E38" s="1140"/>
      <c r="F38" s="1140"/>
      <c r="G38" s="1140"/>
    </row>
    <row r="39" spans="1:7" ht="15.75" x14ac:dyDescent="0.25">
      <c r="A39" s="304">
        <f>'И ЭТО ЗАПОЛНИТЬ'!F17</f>
        <v>0</v>
      </c>
      <c r="B39" s="1143" t="e">
        <f ca="1">СумаПрописом(A39)</f>
        <v>#NAME?</v>
      </c>
      <c r="C39" s="1143"/>
      <c r="D39" s="1143"/>
      <c r="E39" s="1143"/>
      <c r="F39" s="1143"/>
      <c r="G39" s="1143"/>
    </row>
    <row r="40" spans="1:7" ht="11.25" customHeight="1" x14ac:dyDescent="0.25">
      <c r="A40" s="1141" t="s">
        <v>4100</v>
      </c>
      <c r="B40" s="1141"/>
      <c r="C40" s="1144" t="s">
        <v>4101</v>
      </c>
      <c r="D40" s="1144"/>
      <c r="E40" s="1141"/>
      <c r="F40" s="1141"/>
      <c r="G40" s="1141"/>
    </row>
    <row r="41" spans="1:7" x14ac:dyDescent="0.25">
      <c r="A41" s="306" t="s">
        <v>4103</v>
      </c>
      <c r="B41" s="1160">
        <f>'И ЭТО ЗАПОЛНИТЬ'!E18</f>
        <v>0</v>
      </c>
      <c r="C41" s="1160"/>
      <c r="D41" s="1160"/>
      <c r="E41" s="1160"/>
      <c r="F41" s="1160"/>
      <c r="G41" s="1160"/>
    </row>
    <row r="42" spans="1:7" ht="11.25" customHeight="1" x14ac:dyDescent="0.25">
      <c r="A42" s="1161" t="s">
        <v>4104</v>
      </c>
      <c r="B42" s="1161"/>
      <c r="C42" s="1139"/>
      <c r="D42" s="1139"/>
      <c r="E42" s="1140"/>
      <c r="F42" s="1140"/>
      <c r="G42" s="1140"/>
    </row>
    <row r="43" spans="1:7" ht="15.75" x14ac:dyDescent="0.25">
      <c r="A43" s="304">
        <f>'И ЭТО ЗАПОЛНИТЬ'!F18</f>
        <v>0</v>
      </c>
      <c r="B43" s="1143" t="e">
        <f ca="1">СумаПрописом(A43)</f>
        <v>#NAME?</v>
      </c>
      <c r="C43" s="1143"/>
      <c r="D43" s="1143"/>
      <c r="E43" s="1143"/>
      <c r="F43" s="1143"/>
      <c r="G43" s="1143"/>
    </row>
    <row r="44" spans="1:7" ht="11.25" customHeight="1" x14ac:dyDescent="0.25">
      <c r="A44" s="1141" t="s">
        <v>4100</v>
      </c>
      <c r="B44" s="1141"/>
      <c r="C44" s="1144" t="s">
        <v>4101</v>
      </c>
      <c r="D44" s="1144"/>
      <c r="E44" s="1141"/>
      <c r="F44" s="1141"/>
      <c r="G44" s="1141"/>
    </row>
    <row r="45" spans="1:7" ht="31.5" customHeight="1" x14ac:dyDescent="0.25">
      <c r="A45" s="1157" t="s">
        <v>3593</v>
      </c>
      <c r="B45" s="1157"/>
      <c r="C45" s="1157"/>
      <c r="D45" s="1157"/>
      <c r="E45" s="1157"/>
      <c r="F45" s="1157"/>
      <c r="G45" s="1157"/>
    </row>
    <row r="46" spans="1:7" ht="6" customHeight="1" x14ac:dyDescent="0.25">
      <c r="A46" s="291"/>
      <c r="B46" s="1139"/>
      <c r="C46" s="1139"/>
      <c r="D46" s="1139"/>
      <c r="E46" s="1139"/>
      <c r="F46" s="1139"/>
      <c r="G46" s="1139"/>
    </row>
    <row r="47" spans="1:7" ht="18.75" x14ac:dyDescent="0.25">
      <c r="A47" s="293" t="s">
        <v>4093</v>
      </c>
      <c r="B47" s="296"/>
      <c r="C47" s="296"/>
      <c r="D47" s="296"/>
      <c r="E47" s="296"/>
      <c r="F47" s="296"/>
      <c r="G47" s="296"/>
    </row>
    <row r="48" spans="1:7" x14ac:dyDescent="0.25">
      <c r="A48" s="41" t="str">
        <f>ЗАПОЛНИТЬ!$F$30</f>
        <v>Директор</v>
      </c>
      <c r="B48" s="168"/>
      <c r="C48" s="225"/>
      <c r="D48" s="168"/>
      <c r="E48" s="869" t="str">
        <f>ЗАПОЛНИТЬ!$F$26</f>
        <v>О.Л.Матчишин</v>
      </c>
      <c r="F48" s="869"/>
      <c r="G48" s="869"/>
    </row>
    <row r="49" spans="1:7" x14ac:dyDescent="0.25">
      <c r="A49" s="41"/>
      <c r="C49" s="104" t="s">
        <v>4351</v>
      </c>
      <c r="D49" s="282"/>
      <c r="E49" s="872" t="s">
        <v>3574</v>
      </c>
      <c r="F49" s="872"/>
    </row>
    <row r="50" spans="1:7" x14ac:dyDescent="0.25">
      <c r="A50" s="41" t="str">
        <f>ЗАПОЛНИТЬ!$F$31</f>
        <v>Головний бухгалтер</v>
      </c>
      <c r="C50" s="225"/>
      <c r="D50" s="168"/>
      <c r="E50" s="869" t="str">
        <f>ЗАПОЛНИТЬ!$F$28</f>
        <v>О.Г.Шевчук</v>
      </c>
      <c r="F50" s="869"/>
      <c r="G50" s="869"/>
    </row>
    <row r="51" spans="1:7" x14ac:dyDescent="0.25">
      <c r="A51" s="80"/>
      <c r="C51" s="104" t="s">
        <v>4351</v>
      </c>
      <c r="D51" s="282"/>
      <c r="E51" s="872" t="s">
        <v>3574</v>
      </c>
      <c r="F51" s="872"/>
    </row>
    <row r="52" spans="1:7" ht="0.75" customHeight="1" x14ac:dyDescent="0.25">
      <c r="A52" s="292"/>
      <c r="B52" s="1148"/>
      <c r="C52" s="1148"/>
      <c r="D52" s="1148"/>
      <c r="E52" s="1148"/>
      <c r="F52" s="292"/>
      <c r="G52" s="292"/>
    </row>
    <row r="53" spans="1:7" x14ac:dyDescent="0.25">
      <c r="A53" s="1145" t="str">
        <f>ЗАПОЛНИТЬ!$C$19</f>
        <v>"11" січня 2016 року</v>
      </c>
      <c r="B53" s="1145"/>
      <c r="C53" s="1145"/>
      <c r="D53" s="1145"/>
      <c r="E53" s="1145"/>
      <c r="F53" s="294"/>
      <c r="G53" s="294"/>
    </row>
    <row r="54" spans="1:7" ht="11.25" customHeight="1" x14ac:dyDescent="0.25">
      <c r="A54" s="291"/>
      <c r="B54" s="1139"/>
      <c r="C54" s="1139"/>
      <c r="D54" s="1139"/>
      <c r="E54" s="1139"/>
      <c r="F54" s="291"/>
      <c r="G54" s="291"/>
    </row>
    <row r="55" spans="1:7" x14ac:dyDescent="0.25">
      <c r="A55" s="1146" t="s">
        <v>4088</v>
      </c>
      <c r="B55" s="1146"/>
      <c r="C55" s="1146"/>
      <c r="D55" s="1146"/>
      <c r="E55" s="1146"/>
      <c r="F55" s="295"/>
      <c r="G55" s="295"/>
    </row>
    <row r="56" spans="1:7" ht="0.75" customHeight="1" x14ac:dyDescent="0.25">
      <c r="A56" s="295"/>
      <c r="B56" s="1147"/>
      <c r="C56" s="1147"/>
      <c r="D56" s="1147"/>
      <c r="E56" s="1147"/>
      <c r="F56" s="295"/>
      <c r="G56" s="295"/>
    </row>
    <row r="57" spans="1:7" x14ac:dyDescent="0.25">
      <c r="A57" s="1145" t="s">
        <v>4089</v>
      </c>
      <c r="B57" s="1145"/>
      <c r="C57" s="1145"/>
      <c r="D57" s="1145"/>
      <c r="E57" s="1145"/>
      <c r="F57" s="1145"/>
      <c r="G57" s="1145"/>
    </row>
    <row r="58" spans="1:7" ht="14.25" customHeight="1" x14ac:dyDescent="0.25">
      <c r="A58" s="291"/>
      <c r="B58" s="1139"/>
      <c r="C58" s="1139"/>
      <c r="D58" s="1139"/>
      <c r="E58" s="1139"/>
      <c r="F58" s="1139"/>
      <c r="G58" s="1139"/>
    </row>
    <row r="59" spans="1:7" x14ac:dyDescent="0.25">
      <c r="A59" s="1145" t="str">
        <f>ЗАПОЛНИТЬ!$C$19</f>
        <v>"11" січня 2016 року</v>
      </c>
      <c r="B59" s="1145"/>
      <c r="C59" s="1145"/>
      <c r="D59" s="1145"/>
      <c r="E59" s="1145"/>
      <c r="F59" s="294"/>
      <c r="G59" s="294"/>
    </row>
    <row r="60" spans="1:7" ht="10.5" customHeight="1" x14ac:dyDescent="0.25">
      <c r="A60" s="292"/>
      <c r="B60" s="1139"/>
      <c r="C60" s="1139"/>
      <c r="D60" s="1139"/>
      <c r="E60" s="1139"/>
      <c r="F60" s="1139"/>
      <c r="G60" s="1139"/>
    </row>
    <row r="61" spans="1:7" ht="18.75" x14ac:dyDescent="0.25">
      <c r="A61" s="1158" t="s">
        <v>4090</v>
      </c>
      <c r="B61" s="1158"/>
      <c r="C61" s="1158"/>
      <c r="D61" s="1158"/>
      <c r="E61" s="1158"/>
      <c r="F61" s="1139"/>
      <c r="G61" s="1139"/>
    </row>
    <row r="62" spans="1:7" ht="18.75" x14ac:dyDescent="0.25">
      <c r="A62" s="297"/>
      <c r="B62" s="1139"/>
      <c r="C62" s="1139"/>
      <c r="D62" s="1139"/>
      <c r="E62" s="1139"/>
      <c r="F62" s="1139"/>
      <c r="G62" s="1139"/>
    </row>
    <row r="63" spans="1:7" ht="18.75" x14ac:dyDescent="0.25">
      <c r="A63" s="292" t="s">
        <v>4351</v>
      </c>
      <c r="B63" s="1139"/>
      <c r="C63" s="1139"/>
      <c r="D63" s="1139"/>
      <c r="E63" s="1139"/>
      <c r="F63" s="1139"/>
      <c r="G63" s="1139"/>
    </row>
  </sheetData>
  <sheetProtection formatColumns="0" formatRows="0"/>
  <mergeCells count="99">
    <mergeCell ref="E1:G3"/>
    <mergeCell ref="A4:G4"/>
    <mergeCell ref="A9:B9"/>
    <mergeCell ref="C9:D9"/>
    <mergeCell ref="E9:G9"/>
    <mergeCell ref="A5:G6"/>
    <mergeCell ref="A7:G7"/>
    <mergeCell ref="B15:G15"/>
    <mergeCell ref="A16:B16"/>
    <mergeCell ref="C16:D16"/>
    <mergeCell ref="E16:G16"/>
    <mergeCell ref="C26:D26"/>
    <mergeCell ref="A26:B26"/>
    <mergeCell ref="B17:G17"/>
    <mergeCell ref="B23:G23"/>
    <mergeCell ref="E18:G18"/>
    <mergeCell ref="B19:G19"/>
    <mergeCell ref="A18:B18"/>
    <mergeCell ref="C18:D18"/>
    <mergeCell ref="B13:G13"/>
    <mergeCell ref="A14:B14"/>
    <mergeCell ref="C14:D14"/>
    <mergeCell ref="E14:G14"/>
    <mergeCell ref="A10:B10"/>
    <mergeCell ref="C10:D10"/>
    <mergeCell ref="E10:G10"/>
    <mergeCell ref="A11:G12"/>
    <mergeCell ref="A24:B24"/>
    <mergeCell ref="C24:D24"/>
    <mergeCell ref="E24:G24"/>
    <mergeCell ref="B25:G25"/>
    <mergeCell ref="B27:G27"/>
    <mergeCell ref="B29:G29"/>
    <mergeCell ref="E26:G26"/>
    <mergeCell ref="A28:B28"/>
    <mergeCell ref="C28:D28"/>
    <mergeCell ref="E28:G28"/>
    <mergeCell ref="A22:B22"/>
    <mergeCell ref="C22:D22"/>
    <mergeCell ref="E22:G22"/>
    <mergeCell ref="E20:G20"/>
    <mergeCell ref="A20:B20"/>
    <mergeCell ref="C20:D20"/>
    <mergeCell ref="B21:G21"/>
    <mergeCell ref="C32:D32"/>
    <mergeCell ref="E32:G32"/>
    <mergeCell ref="A32:B32"/>
    <mergeCell ref="B31:G31"/>
    <mergeCell ref="A30:B30"/>
    <mergeCell ref="C30:D30"/>
    <mergeCell ref="E30:G30"/>
    <mergeCell ref="A34:B34"/>
    <mergeCell ref="C34:D34"/>
    <mergeCell ref="E34:G34"/>
    <mergeCell ref="B33:G33"/>
    <mergeCell ref="A36:B36"/>
    <mergeCell ref="C36:D36"/>
    <mergeCell ref="E36:G36"/>
    <mergeCell ref="B35:G35"/>
    <mergeCell ref="B39:G39"/>
    <mergeCell ref="C42:D42"/>
    <mergeCell ref="B41:G41"/>
    <mergeCell ref="E40:G40"/>
    <mergeCell ref="B37:G37"/>
    <mergeCell ref="A38:B38"/>
    <mergeCell ref="C38:D38"/>
    <mergeCell ref="E38:G38"/>
    <mergeCell ref="A40:B40"/>
    <mergeCell ref="C40:D40"/>
    <mergeCell ref="A42:B42"/>
    <mergeCell ref="E44:G44"/>
    <mergeCell ref="B58:E58"/>
    <mergeCell ref="F58:G58"/>
    <mergeCell ref="B52:E52"/>
    <mergeCell ref="E50:G50"/>
    <mergeCell ref="E49:F49"/>
    <mergeCell ref="A44:B44"/>
    <mergeCell ref="C44:D44"/>
    <mergeCell ref="A53:E53"/>
    <mergeCell ref="A55:E55"/>
    <mergeCell ref="B56:E56"/>
    <mergeCell ref="B54:E54"/>
    <mergeCell ref="E42:G42"/>
    <mergeCell ref="B43:G43"/>
    <mergeCell ref="B63:E63"/>
    <mergeCell ref="F63:G63"/>
    <mergeCell ref="A59:E59"/>
    <mergeCell ref="B60:E60"/>
    <mergeCell ref="F60:G60"/>
    <mergeCell ref="A61:E61"/>
    <mergeCell ref="F61:G61"/>
    <mergeCell ref="B62:E62"/>
    <mergeCell ref="E51:F51"/>
    <mergeCell ref="A45:G45"/>
    <mergeCell ref="B46:E46"/>
    <mergeCell ref="F46:G46"/>
    <mergeCell ref="E48:G48"/>
    <mergeCell ref="F62:G62"/>
    <mergeCell ref="A57:G57"/>
  </mergeCells>
  <phoneticPr fontId="0" type="noConversion"/>
  <pageMargins left="0.81" right="0.19685039370078741" top="0.33" bottom="0.19685039370078741" header="0.31496062992125984" footer="0.19685039370078741"/>
  <pageSetup paperSize="9" scale="93" orientation="portrait" verticalDpi="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8">
    <pageSetUpPr fitToPage="1"/>
  </sheetPr>
  <dimension ref="A1:D27"/>
  <sheetViews>
    <sheetView workbookViewId="0">
      <selection activeCell="D19" sqref="D19"/>
    </sheetView>
  </sheetViews>
  <sheetFormatPr defaultRowHeight="15" x14ac:dyDescent="0.25"/>
  <cols>
    <col min="1" max="1" width="6.7109375" style="241" customWidth="1"/>
    <col min="2" max="2" width="22.5703125" style="241" customWidth="1"/>
    <col min="3" max="3" width="57" style="241" customWidth="1"/>
    <col min="4" max="4" width="12.140625" style="241" customWidth="1"/>
    <col min="5" max="16384" width="9.140625" style="241"/>
  </cols>
  <sheetData>
    <row r="1" spans="1:4" ht="42.75" customHeight="1" x14ac:dyDescent="0.25">
      <c r="C1" s="1163"/>
      <c r="D1" s="1163"/>
    </row>
    <row r="2" spans="1:4" ht="15" customHeight="1" x14ac:dyDescent="0.25">
      <c r="A2" s="888" t="s">
        <v>3590</v>
      </c>
      <c r="B2" s="888"/>
      <c r="C2" s="888"/>
      <c r="D2" s="888"/>
    </row>
    <row r="3" spans="1:4" x14ac:dyDescent="0.25">
      <c r="A3" s="888"/>
      <c r="B3" s="888"/>
      <c r="C3" s="888"/>
      <c r="D3" s="888"/>
    </row>
    <row r="4" spans="1:4" x14ac:dyDescent="0.25">
      <c r="A4" s="888"/>
      <c r="B4" s="888"/>
      <c r="C4" s="888"/>
      <c r="D4" s="888"/>
    </row>
    <row r="5" spans="1:4" x14ac:dyDescent="0.25">
      <c r="A5" s="888"/>
      <c r="B5" s="888"/>
      <c r="C5" s="888"/>
      <c r="D5" s="888"/>
    </row>
    <row r="6" spans="1:4" x14ac:dyDescent="0.25">
      <c r="A6" s="1149" t="str">
        <f>CONCATENATE("станом на ",ЗАПОЛНИТЬ!$B$18," ",ЗАПОЛНИТЬ!$C$18)</f>
        <v>станом на 1 січня 2016 р.</v>
      </c>
      <c r="B6" s="1149"/>
      <c r="C6" s="1149"/>
      <c r="D6" s="1149"/>
    </row>
    <row r="7" spans="1:4" ht="28.5" customHeight="1" x14ac:dyDescent="0.25">
      <c r="A7" s="1164" t="str">
        <f>CONCATENATE("Установа: ",ЗАПОЛНИТЬ!$B$3)</f>
        <v>Установа: Дрогобицький міський центр соціальних служб для сім'ї, дітей та молоді</v>
      </c>
      <c r="B7" s="1164"/>
      <c r="C7" s="1164"/>
      <c r="D7" s="1164"/>
    </row>
    <row r="8" spans="1:4" s="298" customFormat="1" ht="11.25" customHeight="1" x14ac:dyDescent="0.25">
      <c r="B8" s="215" t="s">
        <v>3597</v>
      </c>
    </row>
    <row r="9" spans="1:4" s="298" customFormat="1" ht="11.25" customHeight="1" thickBot="1" x14ac:dyDescent="0.3">
      <c r="B9" s="308" t="s">
        <v>4109</v>
      </c>
    </row>
    <row r="10" spans="1:4" ht="16.5" thickTop="1" thickBot="1" x14ac:dyDescent="0.3">
      <c r="A10" s="559" t="s">
        <v>4105</v>
      </c>
      <c r="B10" s="795" t="s">
        <v>4817</v>
      </c>
      <c r="C10" s="792" t="s">
        <v>3591</v>
      </c>
      <c r="D10" s="1166" t="s">
        <v>4107</v>
      </c>
    </row>
    <row r="11" spans="1:4" ht="28.5" customHeight="1" thickTop="1" thickBot="1" x14ac:dyDescent="0.3">
      <c r="A11" s="560" t="s">
        <v>4106</v>
      </c>
      <c r="B11" s="1165"/>
      <c r="C11" s="1166"/>
      <c r="D11" s="1166"/>
    </row>
    <row r="12" spans="1:4" ht="16.5" thickTop="1" thickBot="1" x14ac:dyDescent="0.3">
      <c r="A12" s="562">
        <v>1</v>
      </c>
      <c r="B12" s="562">
        <v>2</v>
      </c>
      <c r="C12" s="562">
        <v>3</v>
      </c>
      <c r="D12" s="562">
        <v>4</v>
      </c>
    </row>
    <row r="13" spans="1:4" s="242" customFormat="1" ht="13.5" customHeight="1" thickTop="1" thickBot="1" x14ac:dyDescent="0.25">
      <c r="A13" s="561">
        <v>1</v>
      </c>
      <c r="B13" s="563">
        <v>35413002047227</v>
      </c>
      <c r="C13" s="564" t="str">
        <f>ЗАПОЛНИТЬ!$D$4</f>
        <v>Дрогобицьке управління Державної казначейської служби України  Львівської області</v>
      </c>
      <c r="D13" s="565" t="s">
        <v>4334</v>
      </c>
    </row>
    <row r="14" spans="1:4" s="242" customFormat="1" ht="13.5" customHeight="1" thickTop="1" thickBot="1" x14ac:dyDescent="0.25">
      <c r="A14" s="561">
        <v>2</v>
      </c>
      <c r="B14" s="563">
        <v>35414001047227</v>
      </c>
      <c r="C14" s="564" t="str">
        <f>ЗАПОЛНИТЬ!$D$4</f>
        <v>Дрогобицьке управління Державної казначейської служби України  Львівської області</v>
      </c>
      <c r="D14" s="565" t="s">
        <v>4334</v>
      </c>
    </row>
    <row r="15" spans="1:4" s="242" customFormat="1" ht="13.5" customHeight="1" thickTop="1" thickBot="1" x14ac:dyDescent="0.25">
      <c r="A15" s="561">
        <v>3</v>
      </c>
      <c r="B15" s="563">
        <v>35429201047227</v>
      </c>
      <c r="C15" s="564" t="str">
        <f>ЗАПОЛНИТЬ!$D$4</f>
        <v>Дрогобицьке управління Державної казначейської служби України  Львівської області</v>
      </c>
      <c r="D15" s="565">
        <v>51.3</v>
      </c>
    </row>
    <row r="16" spans="1:4" s="242" customFormat="1" ht="13.5" customHeight="1" thickTop="1" thickBot="1" x14ac:dyDescent="0.25">
      <c r="A16" s="561">
        <v>4</v>
      </c>
      <c r="B16" s="563">
        <v>35426301047227</v>
      </c>
      <c r="C16" s="564" t="str">
        <f>ЗАПОЛНИТЬ!$D$4</f>
        <v>Дрогобицьке управління Державної казначейської служби України  Львівської області</v>
      </c>
      <c r="D16" s="565">
        <v>5385.4</v>
      </c>
    </row>
    <row r="17" spans="1:4" s="242" customFormat="1" ht="13.5" customHeight="1" thickTop="1" thickBot="1" x14ac:dyDescent="0.25">
      <c r="A17" s="561">
        <v>5</v>
      </c>
      <c r="B17" s="563">
        <v>35429104047227</v>
      </c>
      <c r="C17" s="564" t="str">
        <f>ЗАПОЛНИТЬ!$D$4</f>
        <v>Дрогобицьке управління Державної казначейської служби України  Львівської області</v>
      </c>
      <c r="D17" s="565" t="s">
        <v>4334</v>
      </c>
    </row>
    <row r="18" spans="1:4" s="242" customFormat="1" ht="13.5" customHeight="1" thickTop="1" thickBot="1" x14ac:dyDescent="0.25">
      <c r="A18" s="561">
        <v>6</v>
      </c>
      <c r="B18" s="563">
        <v>35428105047227</v>
      </c>
      <c r="C18" s="564" t="str">
        <f>ЗАПОЛНИТЬ!$D$4</f>
        <v>Дрогобицьке управління Державної казначейської служби України  Львівської області</v>
      </c>
      <c r="D18" s="565" t="s">
        <v>4334</v>
      </c>
    </row>
    <row r="19" spans="1:4" s="242" customFormat="1" ht="14.25" thickTop="1" thickBot="1" x14ac:dyDescent="0.25">
      <c r="A19" s="561">
        <v>7</v>
      </c>
      <c r="B19" s="747">
        <v>37115004005972</v>
      </c>
      <c r="C19" s="445" t="s">
        <v>228</v>
      </c>
      <c r="D19" s="565" t="s">
        <v>4334</v>
      </c>
    </row>
    <row r="20" spans="1:4" s="242" customFormat="1" ht="14.25" thickTop="1" thickBot="1" x14ac:dyDescent="0.25">
      <c r="A20" s="567" t="s">
        <v>4743</v>
      </c>
      <c r="B20" s="561"/>
      <c r="C20" s="561"/>
      <c r="D20" s="566">
        <f>IF(SUM(D13:D19)&gt;0,SUM(D13:D19),"-")</f>
        <v>5436.7</v>
      </c>
    </row>
    <row r="21" spans="1:4" ht="15.75" thickTop="1" x14ac:dyDescent="0.25"/>
    <row r="22" spans="1:4" x14ac:dyDescent="0.25">
      <c r="B22" s="41" t="str">
        <f>ЗАПОЛНИТЬ!$F$30</f>
        <v>Директор</v>
      </c>
      <c r="C22" s="309" t="str">
        <f>ЗАПОЛНИТЬ!$F$26</f>
        <v>О.Л.Матчишин</v>
      </c>
      <c r="D22" s="277"/>
    </row>
    <row r="23" spans="1:4" x14ac:dyDescent="0.25">
      <c r="B23" s="41"/>
      <c r="C23" s="310" t="s">
        <v>3578</v>
      </c>
      <c r="D23" s="283"/>
    </row>
    <row r="24" spans="1:4" x14ac:dyDescent="0.25">
      <c r="B24" s="41" t="str">
        <f>ЗАПОЛНИТЬ!$F$31</f>
        <v>Головний бухгалтер</v>
      </c>
      <c r="C24" s="309" t="str">
        <f>ЗАПОЛНИТЬ!$F$28</f>
        <v>О.Г.Шевчук</v>
      </c>
      <c r="D24" s="277"/>
    </row>
    <row r="25" spans="1:4" x14ac:dyDescent="0.25">
      <c r="B25" s="80"/>
      <c r="C25" s="310" t="s">
        <v>3578</v>
      </c>
      <c r="D25" s="283"/>
    </row>
    <row r="26" spans="1:4" x14ac:dyDescent="0.25">
      <c r="B26" s="292"/>
      <c r="C26" s="1148"/>
      <c r="D26" s="1148"/>
    </row>
    <row r="27" spans="1:4" x14ac:dyDescent="0.25">
      <c r="B27" s="1145" t="str">
        <f>ЗАПОЛНИТЬ!$C$19</f>
        <v>"11" січня 2016 року</v>
      </c>
      <c r="C27" s="1145"/>
      <c r="D27" s="1145"/>
    </row>
  </sheetData>
  <sheetProtection formatColumns="0" formatRows="0" insertRows="0"/>
  <mergeCells count="9">
    <mergeCell ref="B27:D27"/>
    <mergeCell ref="C10:C11"/>
    <mergeCell ref="D10:D11"/>
    <mergeCell ref="A6:D6"/>
    <mergeCell ref="C1:D1"/>
    <mergeCell ref="A7:D7"/>
    <mergeCell ref="B10:B11"/>
    <mergeCell ref="C26:D26"/>
    <mergeCell ref="A2:D5"/>
  </mergeCells>
  <phoneticPr fontId="0" type="noConversion"/>
  <pageMargins left="0.27559055118110237" right="0.19685039370078741" top="0.31496062992125984" bottom="0.74803149606299213" header="0.31496062992125984" footer="0.31496062992125984"/>
  <pageSetup paperSize="9" orientation="portrait"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9">
    <pageSetUpPr fitToPage="1"/>
  </sheetPr>
  <dimension ref="A1:R28"/>
  <sheetViews>
    <sheetView workbookViewId="0">
      <selection activeCell="U16" sqref="U16"/>
    </sheetView>
  </sheetViews>
  <sheetFormatPr defaultRowHeight="15" x14ac:dyDescent="0.25"/>
  <cols>
    <col min="1" max="1" width="4.28515625" style="241" customWidth="1"/>
    <col min="2" max="2" width="6.42578125" style="241" customWidth="1"/>
    <col min="3" max="6" width="9.140625" style="241"/>
    <col min="7" max="7" width="17.7109375" style="241" customWidth="1"/>
    <col min="8" max="18" width="8.28515625" style="241" customWidth="1"/>
    <col min="19" max="16384" width="9.140625" style="241"/>
  </cols>
  <sheetData>
    <row r="1" spans="1:18" ht="25.5" customHeight="1" x14ac:dyDescent="0.25">
      <c r="O1" s="779" t="s">
        <v>257</v>
      </c>
      <c r="P1" s="1159"/>
      <c r="Q1" s="1159"/>
      <c r="R1" s="1159"/>
    </row>
    <row r="2" spans="1:18" ht="24" customHeight="1" x14ac:dyDescent="0.25">
      <c r="O2" s="1159"/>
      <c r="P2" s="1159"/>
      <c r="Q2" s="1159"/>
      <c r="R2" s="1159"/>
    </row>
    <row r="3" spans="1:18" ht="15" customHeight="1" x14ac:dyDescent="0.25">
      <c r="A3" s="888" t="s">
        <v>4818</v>
      </c>
      <c r="B3" s="888"/>
      <c r="C3" s="888"/>
      <c r="D3" s="888"/>
      <c r="E3" s="888"/>
      <c r="F3" s="888"/>
      <c r="G3" s="888"/>
      <c r="H3" s="888"/>
      <c r="I3" s="888"/>
      <c r="J3" s="888"/>
      <c r="K3" s="888"/>
      <c r="L3" s="888"/>
      <c r="M3" s="888"/>
      <c r="N3" s="888"/>
      <c r="O3" s="888"/>
      <c r="P3" s="888"/>
      <c r="Q3" s="888"/>
      <c r="R3" s="888"/>
    </row>
    <row r="4" spans="1:18" x14ac:dyDescent="0.25">
      <c r="A4" s="888"/>
      <c r="B4" s="888"/>
      <c r="C4" s="888"/>
      <c r="D4" s="888"/>
      <c r="E4" s="888"/>
      <c r="F4" s="888"/>
      <c r="G4" s="888"/>
      <c r="H4" s="888"/>
      <c r="I4" s="888"/>
      <c r="J4" s="888"/>
      <c r="K4" s="888"/>
      <c r="L4" s="888"/>
      <c r="M4" s="888"/>
      <c r="N4" s="888"/>
      <c r="O4" s="888"/>
      <c r="P4" s="888"/>
      <c r="Q4" s="888"/>
      <c r="R4" s="888"/>
    </row>
    <row r="5" spans="1:18" x14ac:dyDescent="0.25">
      <c r="A5" s="888"/>
      <c r="B5" s="888"/>
      <c r="C5" s="888"/>
      <c r="D5" s="888"/>
      <c r="E5" s="888"/>
      <c r="F5" s="888"/>
      <c r="G5" s="888"/>
      <c r="H5" s="888"/>
      <c r="I5" s="888"/>
      <c r="J5" s="888"/>
      <c r="K5" s="888"/>
      <c r="L5" s="888"/>
      <c r="M5" s="888"/>
      <c r="N5" s="888"/>
      <c r="O5" s="888"/>
      <c r="P5" s="888"/>
      <c r="Q5" s="888"/>
      <c r="R5" s="888"/>
    </row>
    <row r="6" spans="1:18" hidden="1" x14ac:dyDescent="0.25">
      <c r="A6" s="888"/>
      <c r="B6" s="888"/>
      <c r="C6" s="888"/>
      <c r="D6" s="888"/>
      <c r="E6" s="888"/>
      <c r="F6" s="888"/>
      <c r="G6" s="888"/>
      <c r="H6" s="888"/>
      <c r="I6" s="888"/>
      <c r="J6" s="888"/>
      <c r="K6" s="888"/>
      <c r="L6" s="888"/>
      <c r="M6" s="888"/>
      <c r="N6" s="888"/>
      <c r="O6" s="888"/>
      <c r="P6" s="888"/>
      <c r="Q6" s="888"/>
      <c r="R6" s="888"/>
    </row>
    <row r="7" spans="1:18" x14ac:dyDescent="0.25">
      <c r="A7" s="1149" t="str">
        <f>CONCATENATE("станом на ",ЗАПОЛНИТЬ!$B$18," ",ЗАПОЛНИТЬ!$C$18)</f>
        <v>станом на 1 січня 2016 р.</v>
      </c>
      <c r="B7" s="1149"/>
      <c r="C7" s="1149"/>
      <c r="D7" s="1149"/>
      <c r="E7" s="1149"/>
      <c r="F7" s="1149"/>
      <c r="G7" s="1149"/>
      <c r="H7" s="1149"/>
      <c r="I7" s="1149"/>
      <c r="J7" s="1149"/>
      <c r="K7" s="1149"/>
      <c r="L7" s="1149"/>
      <c r="M7" s="1149"/>
      <c r="N7" s="1149"/>
      <c r="O7" s="1149"/>
      <c r="P7" s="1149"/>
      <c r="Q7" s="1149"/>
      <c r="R7" s="1149"/>
    </row>
    <row r="8" spans="1:18" x14ac:dyDescent="0.25">
      <c r="A8" s="1174" t="s">
        <v>4564</v>
      </c>
      <c r="B8" s="1174"/>
      <c r="C8" s="1175" t="str">
        <f>ЗАПОЛНИТЬ!$B$3</f>
        <v>Дрогобицький міський центр соціальних служб для сім'ї, дітей та молоді</v>
      </c>
      <c r="D8" s="1175"/>
      <c r="E8" s="1175"/>
      <c r="F8" s="1175"/>
      <c r="G8" s="1175"/>
      <c r="H8" s="1175"/>
      <c r="I8" s="1175"/>
      <c r="J8" s="1175"/>
      <c r="K8" s="1175"/>
      <c r="L8" s="1175"/>
      <c r="M8" s="1175"/>
      <c r="N8" s="1175"/>
      <c r="O8" s="1175"/>
      <c r="P8" s="1175"/>
      <c r="Q8" s="1175"/>
      <c r="R8" s="1175"/>
    </row>
    <row r="9" spans="1:18" ht="12.75" customHeight="1" x14ac:dyDescent="0.25">
      <c r="A9" s="307"/>
      <c r="B9" s="196" t="s">
        <v>3596</v>
      </c>
      <c r="C9" s="316"/>
      <c r="D9" s="316"/>
      <c r="E9" s="316"/>
      <c r="F9" s="316"/>
      <c r="G9" s="316"/>
      <c r="H9" s="316"/>
      <c r="I9" s="316"/>
      <c r="J9" s="316"/>
      <c r="K9" s="316"/>
      <c r="L9" s="316"/>
      <c r="M9" s="316"/>
      <c r="N9" s="316"/>
      <c r="O9" s="316"/>
      <c r="P9" s="316"/>
      <c r="Q9" s="316"/>
      <c r="R9" s="316"/>
    </row>
    <row r="10" spans="1:18" ht="12.75" customHeight="1" thickBot="1" x14ac:dyDescent="0.3">
      <c r="B10" s="246" t="s">
        <v>4322</v>
      </c>
    </row>
    <row r="11" spans="1:18" ht="30.75" customHeight="1" thickTop="1" thickBot="1" x14ac:dyDescent="0.3">
      <c r="A11" s="1172" t="s">
        <v>1749</v>
      </c>
      <c r="B11" s="1172"/>
      <c r="C11" s="1172" t="s">
        <v>4819</v>
      </c>
      <c r="D11" s="1173"/>
      <c r="E11" s="1173"/>
      <c r="F11" s="1173"/>
      <c r="G11" s="1173"/>
      <c r="H11" s="1172" t="s">
        <v>3595</v>
      </c>
      <c r="I11" s="1173"/>
      <c r="J11" s="1173"/>
      <c r="K11" s="1173"/>
      <c r="L11" s="1173"/>
      <c r="M11" s="1173"/>
      <c r="N11" s="1173" t="s">
        <v>4110</v>
      </c>
      <c r="O11" s="1173"/>
      <c r="P11" s="1173"/>
      <c r="Q11" s="1173"/>
      <c r="R11" s="1173"/>
    </row>
    <row r="12" spans="1:18" ht="15" customHeight="1" thickTop="1" thickBot="1" x14ac:dyDescent="0.3">
      <c r="A12" s="1172"/>
      <c r="B12" s="1172"/>
      <c r="C12" s="1173"/>
      <c r="D12" s="1173"/>
      <c r="E12" s="1173"/>
      <c r="F12" s="1173"/>
      <c r="G12" s="1173"/>
      <c r="H12" s="808" t="s">
        <v>4766</v>
      </c>
      <c r="I12" s="808"/>
      <c r="J12" s="808"/>
      <c r="K12" s="808" t="s">
        <v>4731</v>
      </c>
      <c r="L12" s="808"/>
      <c r="M12" s="808"/>
      <c r="N12" s="808" t="s">
        <v>4766</v>
      </c>
      <c r="O12" s="808"/>
      <c r="P12" s="808"/>
      <c r="Q12" s="808" t="s">
        <v>4731</v>
      </c>
      <c r="R12" s="808"/>
    </row>
    <row r="13" spans="1:18" ht="16.5" thickTop="1" thickBot="1" x14ac:dyDescent="0.3">
      <c r="A13" s="807">
        <v>1</v>
      </c>
      <c r="B13" s="807"/>
      <c r="C13" s="807">
        <v>2</v>
      </c>
      <c r="D13" s="807"/>
      <c r="E13" s="807"/>
      <c r="F13" s="807"/>
      <c r="G13" s="807"/>
      <c r="H13" s="807">
        <v>3</v>
      </c>
      <c r="I13" s="807"/>
      <c r="J13" s="807"/>
      <c r="K13" s="807">
        <v>4</v>
      </c>
      <c r="L13" s="807"/>
      <c r="M13" s="807"/>
      <c r="N13" s="807">
        <v>5</v>
      </c>
      <c r="O13" s="807"/>
      <c r="P13" s="807"/>
      <c r="Q13" s="807">
        <v>6</v>
      </c>
      <c r="R13" s="807"/>
    </row>
    <row r="14" spans="1:18" s="289" customFormat="1" ht="16.5" thickTop="1" thickBot="1" x14ac:dyDescent="0.3">
      <c r="A14" s="1170">
        <v>1</v>
      </c>
      <c r="B14" s="1170"/>
      <c r="C14" s="1171"/>
      <c r="D14" s="1171"/>
      <c r="E14" s="1171"/>
      <c r="F14" s="1171"/>
      <c r="G14" s="1171"/>
      <c r="H14" s="1167"/>
      <c r="I14" s="1167"/>
      <c r="J14" s="1167"/>
      <c r="K14" s="1167"/>
      <c r="L14" s="1167"/>
      <c r="M14" s="1167"/>
      <c r="N14" s="1167"/>
      <c r="O14" s="1167"/>
      <c r="P14" s="1167"/>
      <c r="Q14" s="1167"/>
      <c r="R14" s="1167"/>
    </row>
    <row r="15" spans="1:18" s="289" customFormat="1" ht="16.5" thickTop="1" thickBot="1" x14ac:dyDescent="0.3">
      <c r="A15" s="1170">
        <v>2</v>
      </c>
      <c r="B15" s="1170"/>
      <c r="C15" s="1171"/>
      <c r="D15" s="1171"/>
      <c r="E15" s="1171"/>
      <c r="F15" s="1171"/>
      <c r="G15" s="1171"/>
      <c r="H15" s="1167"/>
      <c r="I15" s="1167"/>
      <c r="J15" s="1167"/>
      <c r="K15" s="1167"/>
      <c r="L15" s="1167"/>
      <c r="M15" s="1167"/>
      <c r="N15" s="1167"/>
      <c r="O15" s="1167"/>
      <c r="P15" s="1167"/>
      <c r="Q15" s="1167"/>
      <c r="R15" s="1167"/>
    </row>
    <row r="16" spans="1:18" s="289" customFormat="1" ht="16.5" thickTop="1" thickBot="1" x14ac:dyDescent="0.3">
      <c r="A16" s="1170">
        <v>3</v>
      </c>
      <c r="B16" s="1170"/>
      <c r="C16" s="1171"/>
      <c r="D16" s="1171"/>
      <c r="E16" s="1171"/>
      <c r="F16" s="1171"/>
      <c r="G16" s="1171"/>
      <c r="H16" s="1167"/>
      <c r="I16" s="1167"/>
      <c r="J16" s="1167"/>
      <c r="K16" s="1167"/>
      <c r="L16" s="1167"/>
      <c r="M16" s="1167"/>
      <c r="N16" s="1167"/>
      <c r="O16" s="1167"/>
      <c r="P16" s="1167"/>
      <c r="Q16" s="1167"/>
      <c r="R16" s="1167"/>
    </row>
    <row r="17" spans="1:18" s="289" customFormat="1" ht="16.5" thickTop="1" thickBot="1" x14ac:dyDescent="0.3">
      <c r="A17" s="1170">
        <v>4</v>
      </c>
      <c r="B17" s="1170"/>
      <c r="C17" s="1171"/>
      <c r="D17" s="1171"/>
      <c r="E17" s="1171"/>
      <c r="F17" s="1171"/>
      <c r="G17" s="1171"/>
      <c r="H17" s="1167"/>
      <c r="I17" s="1167"/>
      <c r="J17" s="1167"/>
      <c r="K17" s="1167"/>
      <c r="L17" s="1167"/>
      <c r="M17" s="1167"/>
      <c r="N17" s="1167"/>
      <c r="O17" s="1167"/>
      <c r="P17" s="1167"/>
      <c r="Q17" s="1167"/>
      <c r="R17" s="1167"/>
    </row>
    <row r="18" spans="1:18" s="289" customFormat="1" ht="16.5" thickTop="1" thickBot="1" x14ac:dyDescent="0.3">
      <c r="A18" s="1170">
        <v>5</v>
      </c>
      <c r="B18" s="1170"/>
      <c r="C18" s="1171"/>
      <c r="D18" s="1171"/>
      <c r="E18" s="1171"/>
      <c r="F18" s="1171"/>
      <c r="G18" s="1171"/>
      <c r="H18" s="1167"/>
      <c r="I18" s="1167"/>
      <c r="J18" s="1167"/>
      <c r="K18" s="1167"/>
      <c r="L18" s="1167"/>
      <c r="M18" s="1167"/>
      <c r="N18" s="1167"/>
      <c r="O18" s="1167"/>
      <c r="P18" s="1167"/>
      <c r="Q18" s="1167"/>
      <c r="R18" s="1167"/>
    </row>
    <row r="19" spans="1:18" s="289" customFormat="1" ht="16.5" thickTop="1" thickBot="1" x14ac:dyDescent="0.3">
      <c r="A19" s="1170">
        <v>6</v>
      </c>
      <c r="B19" s="1170"/>
      <c r="C19" s="1171"/>
      <c r="D19" s="1171"/>
      <c r="E19" s="1171"/>
      <c r="F19" s="1171"/>
      <c r="G19" s="1171"/>
      <c r="H19" s="1167"/>
      <c r="I19" s="1167"/>
      <c r="J19" s="1167"/>
      <c r="K19" s="1167"/>
      <c r="L19" s="1167"/>
      <c r="M19" s="1167"/>
      <c r="N19" s="1167"/>
      <c r="O19" s="1167"/>
      <c r="P19" s="1167"/>
      <c r="Q19" s="1167"/>
      <c r="R19" s="1167"/>
    </row>
    <row r="20" spans="1:18" s="289" customFormat="1" ht="16.5" thickTop="1" thickBot="1" x14ac:dyDescent="0.3">
      <c r="A20" s="1170" t="s">
        <v>4108</v>
      </c>
      <c r="B20" s="1170"/>
      <c r="C20" s="1171"/>
      <c r="D20" s="1171"/>
      <c r="E20" s="1171"/>
      <c r="F20" s="1171"/>
      <c r="G20" s="1171"/>
      <c r="H20" s="1167"/>
      <c r="I20" s="1167"/>
      <c r="J20" s="1167"/>
      <c r="K20" s="1167"/>
      <c r="L20" s="1167"/>
      <c r="M20" s="1167"/>
      <c r="N20" s="1167"/>
      <c r="O20" s="1167"/>
      <c r="P20" s="1167"/>
      <c r="Q20" s="1167"/>
      <c r="R20" s="1167"/>
    </row>
    <row r="21" spans="1:18" s="289" customFormat="1" ht="16.5" thickTop="1" thickBot="1" x14ac:dyDescent="0.3">
      <c r="A21" s="1170" t="s">
        <v>4743</v>
      </c>
      <c r="B21" s="1170"/>
      <c r="C21" s="1171"/>
      <c r="D21" s="1171"/>
      <c r="E21" s="1171"/>
      <c r="F21" s="1171"/>
      <c r="G21" s="1171"/>
      <c r="H21" s="1167"/>
      <c r="I21" s="1167"/>
      <c r="J21" s="1167"/>
      <c r="K21" s="1167"/>
      <c r="L21" s="1167"/>
      <c r="M21" s="1167"/>
      <c r="N21" s="1167"/>
      <c r="O21" s="1167"/>
      <c r="P21" s="1167"/>
      <c r="Q21" s="1167"/>
      <c r="R21" s="1167"/>
    </row>
    <row r="22" spans="1:18" ht="15.75" customHeight="1" thickTop="1" x14ac:dyDescent="0.25">
      <c r="A22" s="296"/>
      <c r="B22" s="314"/>
      <c r="C22" s="314"/>
      <c r="D22" s="314"/>
      <c r="E22" s="314"/>
      <c r="F22" s="314"/>
      <c r="G22" s="314"/>
      <c r="H22" s="314"/>
      <c r="I22" s="314"/>
      <c r="J22" s="314"/>
      <c r="K22" s="314"/>
      <c r="L22" s="314"/>
      <c r="M22" s="314"/>
      <c r="N22" s="314"/>
      <c r="O22" s="314"/>
      <c r="P22" s="314"/>
      <c r="Q22" s="314"/>
      <c r="R22" s="312"/>
    </row>
    <row r="23" spans="1:18" ht="15" customHeight="1" x14ac:dyDescent="0.25">
      <c r="A23" s="311"/>
      <c r="B23" s="315"/>
      <c r="C23" s="41" t="str">
        <f>ЗАПОЛНИТЬ!$F$30</f>
        <v>Директор</v>
      </c>
      <c r="D23" s="168"/>
      <c r="F23" s="168"/>
      <c r="H23" s="1168"/>
      <c r="I23" s="1168"/>
      <c r="J23" s="315"/>
      <c r="K23" s="315"/>
      <c r="L23" s="869" t="str">
        <f>ЗАПОЛНИТЬ!$F$26</f>
        <v>О.Л.Матчишин</v>
      </c>
      <c r="M23" s="869"/>
      <c r="N23" s="869"/>
      <c r="O23" s="315"/>
      <c r="P23" s="315"/>
      <c r="Q23" s="315"/>
      <c r="R23" s="315"/>
    </row>
    <row r="24" spans="1:18" ht="15" customHeight="1" x14ac:dyDescent="0.25">
      <c r="A24" s="311"/>
      <c r="B24" s="315"/>
      <c r="C24" s="41"/>
      <c r="F24" s="282"/>
      <c r="H24" s="1169" t="s">
        <v>4351</v>
      </c>
      <c r="I24" s="1169"/>
      <c r="J24" s="315"/>
      <c r="K24" s="315"/>
      <c r="L24" s="872" t="s">
        <v>3574</v>
      </c>
      <c r="M24" s="872"/>
      <c r="O24" s="315"/>
      <c r="P24" s="315"/>
      <c r="Q24" s="315"/>
      <c r="R24" s="315"/>
    </row>
    <row r="25" spans="1:18" ht="18.75" x14ac:dyDescent="0.25">
      <c r="A25" s="311"/>
      <c r="B25" s="313"/>
      <c r="C25" s="41" t="str">
        <f>ЗАПОЛНИТЬ!$F$31</f>
        <v>Головний бухгалтер</v>
      </c>
      <c r="F25" s="168"/>
      <c r="H25" s="1168"/>
      <c r="I25" s="1168"/>
      <c r="J25" s="313"/>
      <c r="K25" s="313"/>
      <c r="L25" s="869" t="str">
        <f>ЗАПОЛНИТЬ!$F$28</f>
        <v>О.Г.Шевчук</v>
      </c>
      <c r="M25" s="869"/>
      <c r="N25" s="869"/>
      <c r="O25" s="313"/>
      <c r="P25" s="313"/>
      <c r="Q25" s="313"/>
      <c r="R25" s="313"/>
    </row>
    <row r="26" spans="1:18" x14ac:dyDescent="0.25">
      <c r="C26" s="80"/>
      <c r="F26" s="282"/>
      <c r="H26" s="1169" t="s">
        <v>4351</v>
      </c>
      <c r="I26" s="1169"/>
      <c r="L26" s="872" t="s">
        <v>3574</v>
      </c>
      <c r="M26" s="872"/>
    </row>
    <row r="27" spans="1:18" x14ac:dyDescent="0.25">
      <c r="C27" s="292"/>
      <c r="D27" s="1148"/>
      <c r="E27" s="1148"/>
      <c r="F27" s="1148"/>
      <c r="G27" s="1148"/>
      <c r="H27" s="292"/>
      <c r="I27" s="292"/>
    </row>
    <row r="28" spans="1:18" x14ac:dyDescent="0.25">
      <c r="C28" s="1145" t="str">
        <f>ЗАПОЛНИТЬ!$C$19</f>
        <v>"11" січня 2016 року</v>
      </c>
      <c r="D28" s="1145"/>
      <c r="E28" s="1145"/>
      <c r="F28" s="1145"/>
      <c r="G28" s="1145"/>
      <c r="H28" s="294"/>
      <c r="I28" s="294"/>
    </row>
  </sheetData>
  <sheetProtection formatCells="0" formatColumns="0" formatRows="0" insertColumns="0" insertRows="0"/>
  <mergeCells count="77">
    <mergeCell ref="L26:M26"/>
    <mergeCell ref="A21:B21"/>
    <mergeCell ref="C21:G21"/>
    <mergeCell ref="H21:J21"/>
    <mergeCell ref="K21:M21"/>
    <mergeCell ref="L25:N25"/>
    <mergeCell ref="L23:N23"/>
    <mergeCell ref="L24:M24"/>
    <mergeCell ref="N21:P21"/>
    <mergeCell ref="O1:R2"/>
    <mergeCell ref="Q13:R13"/>
    <mergeCell ref="K12:M12"/>
    <mergeCell ref="N12:P12"/>
    <mergeCell ref="N11:R11"/>
    <mergeCell ref="N13:P13"/>
    <mergeCell ref="K13:M13"/>
    <mergeCell ref="A3:R6"/>
    <mergeCell ref="H13:J13"/>
    <mergeCell ref="C16:G16"/>
    <mergeCell ref="A7:R7"/>
    <mergeCell ref="H14:J14"/>
    <mergeCell ref="A13:B13"/>
    <mergeCell ref="C13:G13"/>
    <mergeCell ref="Q14:R14"/>
    <mergeCell ref="Q12:R12"/>
    <mergeCell ref="Q15:R15"/>
    <mergeCell ref="A16:B16"/>
    <mergeCell ref="K16:M16"/>
    <mergeCell ref="N16:P16"/>
    <mergeCell ref="K14:M14"/>
    <mergeCell ref="N14:P14"/>
    <mergeCell ref="Q16:R16"/>
    <mergeCell ref="A8:B8"/>
    <mergeCell ref="H20:J20"/>
    <mergeCell ref="A17:B17"/>
    <mergeCell ref="A18:B18"/>
    <mergeCell ref="A14:B14"/>
    <mergeCell ref="C14:G14"/>
    <mergeCell ref="A20:B20"/>
    <mergeCell ref="C20:G20"/>
    <mergeCell ref="A15:B15"/>
    <mergeCell ref="C15:G15"/>
    <mergeCell ref="C8:R8"/>
    <mergeCell ref="Q17:R17"/>
    <mergeCell ref="N19:P19"/>
    <mergeCell ref="C18:G18"/>
    <mergeCell ref="K18:M18"/>
    <mergeCell ref="K17:M17"/>
    <mergeCell ref="A11:B12"/>
    <mergeCell ref="C11:G12"/>
    <mergeCell ref="H11:M11"/>
    <mergeCell ref="H12:J12"/>
    <mergeCell ref="K19:M19"/>
    <mergeCell ref="A19:B19"/>
    <mergeCell ref="C19:G19"/>
    <mergeCell ref="H19:J19"/>
    <mergeCell ref="C17:G17"/>
    <mergeCell ref="H18:J18"/>
    <mergeCell ref="N17:P17"/>
    <mergeCell ref="H15:J15"/>
    <mergeCell ref="K15:M15"/>
    <mergeCell ref="N15:P15"/>
    <mergeCell ref="H17:J17"/>
    <mergeCell ref="H16:J16"/>
    <mergeCell ref="C28:G28"/>
    <mergeCell ref="H23:I23"/>
    <mergeCell ref="H24:I24"/>
    <mergeCell ref="H25:I25"/>
    <mergeCell ref="H26:I26"/>
    <mergeCell ref="D27:G27"/>
    <mergeCell ref="K20:M20"/>
    <mergeCell ref="N20:P20"/>
    <mergeCell ref="N18:P18"/>
    <mergeCell ref="Q21:R21"/>
    <mergeCell ref="Q20:R20"/>
    <mergeCell ref="Q19:R19"/>
    <mergeCell ref="Q18:R18"/>
  </mergeCells>
  <phoneticPr fontId="0" type="noConversion"/>
  <pageMargins left="0.45" right="0.2" top="0.87" bottom="0.38" header="0.31496062992125984" footer="0.31496062992125984"/>
  <pageSetup paperSize="9" scale="90" orientation="landscape"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0">
    <pageSetUpPr fitToPage="1"/>
  </sheetPr>
  <dimension ref="A1:Q38"/>
  <sheetViews>
    <sheetView workbookViewId="0">
      <selection activeCell="S7" sqref="S7"/>
    </sheetView>
  </sheetViews>
  <sheetFormatPr defaultRowHeight="15" x14ac:dyDescent="0.25"/>
  <cols>
    <col min="1" max="1" width="2.85546875" customWidth="1"/>
    <col min="2" max="2" width="42.7109375" customWidth="1"/>
    <col min="3" max="3" width="6.28515625" customWidth="1"/>
    <col min="7" max="7" width="7.28515625" customWidth="1"/>
    <col min="8" max="8" width="7.140625" customWidth="1"/>
    <col min="15" max="15" width="4.5703125" customWidth="1"/>
    <col min="16" max="16" width="8.7109375" customWidth="1"/>
    <col min="17" max="17" width="8.5703125" customWidth="1"/>
  </cols>
  <sheetData>
    <row r="1" spans="2:17" ht="15" customHeight="1" x14ac:dyDescent="0.25">
      <c r="M1" s="889" t="s">
        <v>258</v>
      </c>
      <c r="N1" s="1178"/>
      <c r="O1" s="1178"/>
      <c r="P1" s="1178"/>
      <c r="Q1" s="1178"/>
    </row>
    <row r="2" spans="2:17" x14ac:dyDescent="0.25">
      <c r="M2" s="1178"/>
      <c r="N2" s="1178"/>
      <c r="O2" s="1178"/>
      <c r="P2" s="1178"/>
      <c r="Q2" s="1178"/>
    </row>
    <row r="3" spans="2:17" x14ac:dyDescent="0.25">
      <c r="M3" s="1178"/>
      <c r="N3" s="1178"/>
      <c r="O3" s="1178"/>
      <c r="P3" s="1178"/>
      <c r="Q3" s="1178"/>
    </row>
    <row r="4" spans="2:17" x14ac:dyDescent="0.25">
      <c r="B4" s="1052" t="s">
        <v>4722</v>
      </c>
      <c r="C4" s="1052"/>
      <c r="D4" s="1052"/>
      <c r="E4" s="1052"/>
      <c r="F4" s="1052"/>
      <c r="G4" s="1052"/>
      <c r="H4" s="1052"/>
      <c r="I4" s="1052"/>
      <c r="J4" s="1052"/>
      <c r="K4" s="1052"/>
      <c r="L4" s="1052"/>
      <c r="M4" s="1052"/>
      <c r="N4" s="1052"/>
      <c r="O4" s="1052"/>
      <c r="P4" s="1052"/>
      <c r="Q4" s="1052"/>
    </row>
    <row r="5" spans="2:17" x14ac:dyDescent="0.25">
      <c r="B5" s="1052" t="s">
        <v>4723</v>
      </c>
      <c r="C5" s="1052"/>
      <c r="D5" s="1052"/>
      <c r="E5" s="1052"/>
      <c r="F5" s="1052"/>
      <c r="G5" s="1052"/>
      <c r="H5" s="1052"/>
      <c r="I5" s="1052"/>
      <c r="J5" s="1052"/>
      <c r="K5" s="1052"/>
      <c r="L5" s="1052"/>
      <c r="M5" s="1052"/>
      <c r="N5" s="1052"/>
      <c r="O5" s="1052"/>
      <c r="P5" s="1052"/>
      <c r="Q5" s="1052"/>
    </row>
    <row r="6" spans="2:17" x14ac:dyDescent="0.25">
      <c r="B6" s="1052" t="s">
        <v>4724</v>
      </c>
      <c r="C6" s="1052"/>
      <c r="D6" s="1052"/>
      <c r="E6" s="1052"/>
      <c r="F6" s="1052"/>
      <c r="G6" s="1052"/>
      <c r="H6" s="1052"/>
      <c r="I6" s="1052"/>
      <c r="J6" s="1052"/>
      <c r="K6" s="1052"/>
      <c r="L6" s="1052"/>
      <c r="M6" s="1052"/>
      <c r="N6" s="1052"/>
      <c r="O6" s="1052"/>
      <c r="P6" s="1052"/>
      <c r="Q6" s="1052"/>
    </row>
    <row r="7" spans="2:17" x14ac:dyDescent="0.25">
      <c r="B7" s="1149" t="str">
        <f>CONCATENATE("на ",ЗАПОЛНИТЬ!$B$18," ",ЗАПОЛНИТЬ!$C$18)</f>
        <v>на 1 січня 2016 р.</v>
      </c>
      <c r="C7" s="1149"/>
      <c r="D7" s="1149"/>
      <c r="E7" s="1149"/>
      <c r="F7" s="1149"/>
      <c r="G7" s="1149"/>
      <c r="H7" s="1149"/>
      <c r="I7" s="1149"/>
      <c r="J7" s="1149"/>
      <c r="K7" s="1149"/>
      <c r="L7" s="1149"/>
      <c r="M7" s="1149"/>
      <c r="N7" s="1149"/>
      <c r="O7" s="1149"/>
      <c r="P7" s="1149"/>
      <c r="Q7" s="1149"/>
    </row>
    <row r="10" spans="2:17" x14ac:dyDescent="0.25">
      <c r="B10" s="47" t="s">
        <v>4564</v>
      </c>
      <c r="C10" s="812" t="str">
        <f>ЗАПОЛНИТЬ!$B$3</f>
        <v>Дрогобицький міський центр соціальних служб для сім'ї, дітей та молоді</v>
      </c>
      <c r="D10" s="812"/>
      <c r="E10" s="812"/>
      <c r="F10" s="812"/>
      <c r="G10" s="812"/>
      <c r="H10" s="812"/>
      <c r="I10" s="812"/>
      <c r="J10" s="812"/>
      <c r="K10" s="812"/>
      <c r="L10" s="812"/>
      <c r="M10" s="812"/>
      <c r="N10" s="50" t="str">
        <f>ЗАПОЛНИТЬ!$A$13</f>
        <v>за ЄДРПОУ</v>
      </c>
      <c r="O10" s="2"/>
      <c r="P10" s="1179" t="str">
        <f>ЗАПОЛНИТЬ!$B$13</f>
        <v>2080709</v>
      </c>
      <c r="Q10" s="1180"/>
    </row>
    <row r="11" spans="2:17" x14ac:dyDescent="0.25">
      <c r="B11" s="5" t="s">
        <v>4317</v>
      </c>
      <c r="C11" s="905" t="str">
        <f>ЗАПОЛНИТЬ!$B$5</f>
        <v>м.Дрогобич, вул.Л.Українки, 70</v>
      </c>
      <c r="D11" s="905"/>
      <c r="E11" s="905"/>
      <c r="F11" s="905"/>
      <c r="G11" s="905"/>
      <c r="H11" s="905"/>
      <c r="I11" s="905"/>
      <c r="J11" s="905"/>
      <c r="K11" s="905"/>
      <c r="L11" s="905"/>
      <c r="M11" s="905"/>
      <c r="N11" s="50" t="str">
        <f>ЗАПОЛНИТЬ!$A$14</f>
        <v>за КОАТУУ</v>
      </c>
      <c r="O11" s="2"/>
      <c r="P11" s="1180">
        <f>ЗАПОЛНИТЬ!$B$14</f>
        <v>4610600000</v>
      </c>
      <c r="Q11" s="1180"/>
    </row>
    <row r="12" spans="2:17" x14ac:dyDescent="0.25">
      <c r="B12" s="5" t="str">
        <f>Ф.4.3.1.КВК2!$A$11</f>
        <v>Організаційно-правова форма господарювання</v>
      </c>
      <c r="C12" s="938" t="str">
        <f>ЗАПОЛНИТЬ!$D$15</f>
        <v>Комунальна організація (установа, заклад)</v>
      </c>
      <c r="D12" s="938"/>
      <c r="E12" s="938"/>
      <c r="F12" s="938"/>
      <c r="G12" s="938"/>
      <c r="H12" s="938"/>
      <c r="I12" s="938"/>
      <c r="J12" s="938"/>
      <c r="K12" s="938"/>
      <c r="L12" s="938"/>
      <c r="M12" s="938"/>
      <c r="N12" s="50" t="str">
        <f>ЗАПОЛНИТЬ!$A$15</f>
        <v>за КОПФГ</v>
      </c>
      <c r="O12" s="210"/>
      <c r="P12" s="1180">
        <f>ЗАПОЛНИТЬ!$B$15</f>
        <v>430</v>
      </c>
      <c r="Q12" s="1180"/>
    </row>
    <row r="13" spans="2:17" x14ac:dyDescent="0.25">
      <c r="B13" s="920" t="s">
        <v>4319</v>
      </c>
      <c r="C13" s="920"/>
      <c r="D13" s="920"/>
      <c r="E13" s="920"/>
      <c r="F13" s="194" t="str">
        <f>ЗАПОЛНИТЬ!$H$9</f>
        <v>-</v>
      </c>
      <c r="G13" s="1176" t="str">
        <f>IF(F13&gt;0,VLOOKUP(F13,'ДовидникКВК(ГОС)'!A:B,2,FALSE),"")</f>
        <v>-</v>
      </c>
      <c r="H13" s="1176"/>
      <c r="I13" s="1176"/>
      <c r="J13" s="1176"/>
      <c r="K13" s="1176"/>
      <c r="L13" s="1176"/>
      <c r="M13" s="1176"/>
      <c r="N13" s="1176"/>
      <c r="O13" s="1176"/>
      <c r="P13" s="1176"/>
      <c r="Q13" s="1176"/>
    </row>
    <row r="14" spans="2:17" x14ac:dyDescent="0.25">
      <c r="B14" s="809" t="s">
        <v>1119</v>
      </c>
      <c r="C14" s="899"/>
      <c r="D14" s="899"/>
      <c r="E14" s="899"/>
      <c r="F14" s="176" t="str">
        <f>ЗАПОЛНИТЬ!$H$10</f>
        <v>03</v>
      </c>
      <c r="G14" s="907" t="str">
        <f>ЗАПОЛНИТЬ!I10</f>
        <v>Державна адміністрація (…виконавчі органи місцевих рад)</v>
      </c>
      <c r="H14" s="907"/>
      <c r="I14" s="907"/>
      <c r="J14" s="907"/>
      <c r="K14" s="907"/>
      <c r="L14" s="907"/>
      <c r="M14" s="907"/>
      <c r="N14" s="907"/>
      <c r="O14" s="907"/>
      <c r="P14" s="907"/>
      <c r="Q14" s="907"/>
    </row>
    <row r="15" spans="2:17" x14ac:dyDescent="0.25">
      <c r="B15" s="195" t="s">
        <v>4078</v>
      </c>
      <c r="C15" s="2"/>
      <c r="D15" s="2"/>
      <c r="E15" s="2"/>
      <c r="F15" s="2"/>
      <c r="G15" s="2"/>
      <c r="H15" s="2"/>
      <c r="I15" s="2"/>
      <c r="J15" s="2"/>
      <c r="K15" s="2"/>
      <c r="L15" s="2"/>
      <c r="M15" s="2"/>
      <c r="N15" s="2"/>
      <c r="O15" s="2"/>
      <c r="P15" s="2"/>
      <c r="Q15" s="2"/>
    </row>
    <row r="16" spans="2:17" ht="15.75" thickBot="1" x14ac:dyDescent="0.3">
      <c r="B16" s="213" t="s">
        <v>4738</v>
      </c>
    </row>
    <row r="17" spans="1:17" ht="15.75" customHeight="1" thickTop="1" thickBot="1" x14ac:dyDescent="0.3">
      <c r="A17" s="1185" t="s">
        <v>4392</v>
      </c>
      <c r="B17" s="1186" t="s">
        <v>4822</v>
      </c>
      <c r="C17" s="1038"/>
      <c r="D17" s="1186" t="s">
        <v>4821</v>
      </c>
      <c r="E17" s="1038"/>
      <c r="F17" s="1038"/>
      <c r="G17" s="1038"/>
      <c r="H17" s="1038"/>
      <c r="I17" s="1038" t="s">
        <v>4725</v>
      </c>
      <c r="J17" s="1038"/>
      <c r="K17" s="1038"/>
      <c r="L17" s="1038"/>
      <c r="M17" s="1038"/>
      <c r="N17" s="1038"/>
      <c r="O17" s="1038"/>
      <c r="P17" s="1038"/>
      <c r="Q17" s="1038"/>
    </row>
    <row r="18" spans="1:17" ht="15.75" customHeight="1" thickTop="1" thickBot="1" x14ac:dyDescent="0.3">
      <c r="A18" s="1185"/>
      <c r="B18" s="1038"/>
      <c r="C18" s="1038"/>
      <c r="D18" s="1038"/>
      <c r="E18" s="1038"/>
      <c r="F18" s="1038"/>
      <c r="G18" s="1038"/>
      <c r="H18" s="1038"/>
      <c r="I18" s="1038" t="s">
        <v>4329</v>
      </c>
      <c r="J18" s="1038" t="s">
        <v>4726</v>
      </c>
      <c r="K18" s="1038"/>
      <c r="L18" s="1038"/>
      <c r="M18" s="1038"/>
      <c r="N18" s="1038"/>
      <c r="O18" s="1038"/>
      <c r="P18" s="1038"/>
      <c r="Q18" s="1038"/>
    </row>
    <row r="19" spans="1:17" ht="27" customHeight="1" thickTop="1" thickBot="1" x14ac:dyDescent="0.3">
      <c r="A19" s="1185"/>
      <c r="B19" s="1038"/>
      <c r="C19" s="1038"/>
      <c r="D19" s="1038"/>
      <c r="E19" s="1038"/>
      <c r="F19" s="1038"/>
      <c r="G19" s="1038"/>
      <c r="H19" s="1038"/>
      <c r="I19" s="1038"/>
      <c r="J19" s="539" t="s">
        <v>4727</v>
      </c>
      <c r="K19" s="1038" t="s">
        <v>4728</v>
      </c>
      <c r="L19" s="1038"/>
      <c r="M19" s="1038"/>
      <c r="N19" s="1038"/>
      <c r="O19" s="1038"/>
      <c r="P19" s="1038"/>
      <c r="Q19" s="1038"/>
    </row>
    <row r="20" spans="1:17" ht="15" customHeight="1" thickTop="1" thickBot="1" x14ac:dyDescent="0.3">
      <c r="A20" s="1185"/>
      <c r="B20" s="1038"/>
      <c r="C20" s="1038"/>
      <c r="D20" s="1038"/>
      <c r="E20" s="1038"/>
      <c r="F20" s="1038"/>
      <c r="G20" s="1038"/>
      <c r="H20" s="1038"/>
      <c r="I20" s="1038"/>
      <c r="J20" s="1182" t="s">
        <v>4729</v>
      </c>
      <c r="K20" s="1183" t="s">
        <v>4329</v>
      </c>
      <c r="L20" s="1182" t="s">
        <v>4730</v>
      </c>
      <c r="M20" s="1182"/>
      <c r="N20" s="1182"/>
      <c r="O20" s="1182"/>
      <c r="P20" s="1182" t="s">
        <v>4737</v>
      </c>
      <c r="Q20" s="1182"/>
    </row>
    <row r="21" spans="1:17" ht="10.5" customHeight="1" thickTop="1" thickBot="1" x14ac:dyDescent="0.3">
      <c r="A21" s="1185"/>
      <c r="B21" s="1038"/>
      <c r="C21" s="1038"/>
      <c r="D21" s="1038"/>
      <c r="E21" s="1038"/>
      <c r="F21" s="1038"/>
      <c r="G21" s="1038"/>
      <c r="H21" s="1038"/>
      <c r="I21" s="1038"/>
      <c r="J21" s="1182"/>
      <c r="K21" s="1183"/>
      <c r="L21" s="1182"/>
      <c r="M21" s="1182"/>
      <c r="N21" s="1182"/>
      <c r="O21" s="1182"/>
      <c r="P21" s="1182"/>
      <c r="Q21" s="1182"/>
    </row>
    <row r="22" spans="1:17" ht="15" customHeight="1" thickTop="1" thickBot="1" x14ac:dyDescent="0.3">
      <c r="A22" s="1185"/>
      <c r="B22" s="1038"/>
      <c r="C22" s="1038"/>
      <c r="D22" s="1038"/>
      <c r="E22" s="1038"/>
      <c r="F22" s="1038"/>
      <c r="G22" s="1038"/>
      <c r="H22" s="1038"/>
      <c r="I22" s="1038"/>
      <c r="J22" s="1182"/>
      <c r="K22" s="1183"/>
      <c r="L22" s="1182" t="s">
        <v>4732</v>
      </c>
      <c r="M22" s="1182" t="s">
        <v>4733</v>
      </c>
      <c r="N22" s="1182"/>
      <c r="O22" s="1182"/>
      <c r="P22" s="1182" t="s">
        <v>4329</v>
      </c>
      <c r="Q22" s="1184" t="s">
        <v>4736</v>
      </c>
    </row>
    <row r="23" spans="1:17" ht="16.5" thickTop="1" thickBot="1" x14ac:dyDescent="0.3">
      <c r="A23" s="1185"/>
      <c r="B23" s="1038"/>
      <c r="C23" s="1038"/>
      <c r="D23" s="1038"/>
      <c r="E23" s="1038"/>
      <c r="F23" s="1038"/>
      <c r="G23" s="1038"/>
      <c r="H23" s="1038"/>
      <c r="I23" s="1038"/>
      <c r="J23" s="1182"/>
      <c r="K23" s="1183"/>
      <c r="L23" s="1182"/>
      <c r="M23" s="1182"/>
      <c r="N23" s="1182"/>
      <c r="O23" s="1182"/>
      <c r="P23" s="1182"/>
      <c r="Q23" s="1184"/>
    </row>
    <row r="24" spans="1:17" ht="16.5" thickTop="1" thickBot="1" x14ac:dyDescent="0.3">
      <c r="A24" s="1185"/>
      <c r="B24" s="1038"/>
      <c r="C24" s="1038"/>
      <c r="D24" s="1038"/>
      <c r="E24" s="1038"/>
      <c r="F24" s="1038"/>
      <c r="G24" s="1038"/>
      <c r="H24" s="1038"/>
      <c r="I24" s="1038"/>
      <c r="J24" s="1182"/>
      <c r="K24" s="1183"/>
      <c r="L24" s="1182"/>
      <c r="M24" s="1182" t="s">
        <v>4329</v>
      </c>
      <c r="N24" s="1182" t="s">
        <v>4734</v>
      </c>
      <c r="O24" s="1182"/>
      <c r="P24" s="1182"/>
      <c r="Q24" s="1184"/>
    </row>
    <row r="25" spans="1:17" ht="16.5" thickTop="1" thickBot="1" x14ac:dyDescent="0.3">
      <c r="A25" s="1185"/>
      <c r="B25" s="1038"/>
      <c r="C25" s="1038"/>
      <c r="D25" s="1038"/>
      <c r="E25" s="1038"/>
      <c r="F25" s="1038"/>
      <c r="G25" s="1038"/>
      <c r="H25" s="1038"/>
      <c r="I25" s="1038"/>
      <c r="J25" s="1182"/>
      <c r="K25" s="1183"/>
      <c r="L25" s="1182"/>
      <c r="M25" s="1182"/>
      <c r="N25" s="1182" t="s">
        <v>4735</v>
      </c>
      <c r="O25" s="1182"/>
      <c r="P25" s="1182"/>
      <c r="Q25" s="1184"/>
    </row>
    <row r="26" spans="1:17" ht="16.5" thickTop="1" thickBot="1" x14ac:dyDescent="0.3">
      <c r="A26" s="540">
        <v>1</v>
      </c>
      <c r="B26" s="1045">
        <v>2</v>
      </c>
      <c r="C26" s="1045"/>
      <c r="D26" s="1045">
        <v>3</v>
      </c>
      <c r="E26" s="1045"/>
      <c r="F26" s="1045"/>
      <c r="G26" s="1045"/>
      <c r="H26" s="1045"/>
      <c r="I26" s="540">
        <v>4</v>
      </c>
      <c r="J26" s="540">
        <v>5</v>
      </c>
      <c r="K26" s="540">
        <v>6</v>
      </c>
      <c r="L26" s="540">
        <v>7</v>
      </c>
      <c r="M26" s="540">
        <v>8</v>
      </c>
      <c r="N26" s="1045">
        <v>9</v>
      </c>
      <c r="O26" s="1045"/>
      <c r="P26" s="540">
        <v>10</v>
      </c>
      <c r="Q26" s="540">
        <v>11</v>
      </c>
    </row>
    <row r="27" spans="1:17" ht="16.5" thickTop="1" thickBot="1" x14ac:dyDescent="0.3">
      <c r="A27" s="569"/>
      <c r="B27" s="1187" t="s">
        <v>4334</v>
      </c>
      <c r="C27" s="1187"/>
      <c r="D27" s="1177" t="s">
        <v>4334</v>
      </c>
      <c r="E27" s="1177"/>
      <c r="F27" s="1177"/>
      <c r="G27" s="1177"/>
      <c r="H27" s="1177"/>
      <c r="I27" s="570" t="s">
        <v>4334</v>
      </c>
      <c r="J27" s="570" t="s">
        <v>4334</v>
      </c>
      <c r="K27" s="570" t="s">
        <v>4334</v>
      </c>
      <c r="L27" s="570" t="s">
        <v>4334</v>
      </c>
      <c r="M27" s="570" t="s">
        <v>4334</v>
      </c>
      <c r="N27" s="1181" t="s">
        <v>4334</v>
      </c>
      <c r="O27" s="1181"/>
      <c r="P27" s="570" t="s">
        <v>4334</v>
      </c>
      <c r="Q27" s="570" t="s">
        <v>4334</v>
      </c>
    </row>
    <row r="28" spans="1:17" ht="16.5" thickTop="1" thickBot="1" x14ac:dyDescent="0.3">
      <c r="A28" s="569"/>
      <c r="B28" s="1187" t="s">
        <v>4334</v>
      </c>
      <c r="C28" s="1187"/>
      <c r="D28" s="1177" t="s">
        <v>4334</v>
      </c>
      <c r="E28" s="1177"/>
      <c r="F28" s="1177"/>
      <c r="G28" s="1177"/>
      <c r="H28" s="1177"/>
      <c r="I28" s="570" t="s">
        <v>4334</v>
      </c>
      <c r="J28" s="570" t="s">
        <v>4334</v>
      </c>
      <c r="K28" s="570" t="s">
        <v>4334</v>
      </c>
      <c r="L28" s="570" t="s">
        <v>4334</v>
      </c>
      <c r="M28" s="570" t="s">
        <v>4334</v>
      </c>
      <c r="N28" s="1181" t="s">
        <v>4334</v>
      </c>
      <c r="O28" s="1181"/>
      <c r="P28" s="570" t="s">
        <v>4334</v>
      </c>
      <c r="Q28" s="570" t="s">
        <v>4334</v>
      </c>
    </row>
    <row r="29" spans="1:17" ht="16.5" thickTop="1" thickBot="1" x14ac:dyDescent="0.3">
      <c r="A29" s="569"/>
      <c r="B29" s="1187" t="s">
        <v>4334</v>
      </c>
      <c r="C29" s="1187"/>
      <c r="D29" s="1177" t="s">
        <v>4334</v>
      </c>
      <c r="E29" s="1177"/>
      <c r="F29" s="1177"/>
      <c r="G29" s="1177"/>
      <c r="H29" s="1177"/>
      <c r="I29" s="570" t="s">
        <v>4334</v>
      </c>
      <c r="J29" s="570" t="s">
        <v>4334</v>
      </c>
      <c r="K29" s="570" t="s">
        <v>4334</v>
      </c>
      <c r="L29" s="570" t="s">
        <v>4334</v>
      </c>
      <c r="M29" s="570" t="s">
        <v>4334</v>
      </c>
      <c r="N29" s="1181" t="s">
        <v>4334</v>
      </c>
      <c r="O29" s="1181"/>
      <c r="P29" s="570" t="s">
        <v>4334</v>
      </c>
      <c r="Q29" s="570" t="s">
        <v>4334</v>
      </c>
    </row>
    <row r="30" spans="1:17" ht="16.5" thickTop="1" thickBot="1" x14ac:dyDescent="0.3">
      <c r="A30" s="569"/>
      <c r="B30" s="1187" t="s">
        <v>4334</v>
      </c>
      <c r="C30" s="1187"/>
      <c r="D30" s="1177" t="s">
        <v>4334</v>
      </c>
      <c r="E30" s="1177"/>
      <c r="F30" s="1177"/>
      <c r="G30" s="1177"/>
      <c r="H30" s="1177"/>
      <c r="I30" s="570" t="s">
        <v>4334</v>
      </c>
      <c r="J30" s="570" t="s">
        <v>4334</v>
      </c>
      <c r="K30" s="570" t="s">
        <v>4334</v>
      </c>
      <c r="L30" s="570" t="s">
        <v>4334</v>
      </c>
      <c r="M30" s="570" t="s">
        <v>4334</v>
      </c>
      <c r="N30" s="1181" t="s">
        <v>4334</v>
      </c>
      <c r="O30" s="1181"/>
      <c r="P30" s="570" t="s">
        <v>4334</v>
      </c>
      <c r="Q30" s="570" t="s">
        <v>4334</v>
      </c>
    </row>
    <row r="31" spans="1:17" ht="16.5" thickTop="1" thickBot="1" x14ac:dyDescent="0.3">
      <c r="A31" s="569"/>
      <c r="B31" s="1187" t="s">
        <v>4334</v>
      </c>
      <c r="C31" s="1187"/>
      <c r="D31" s="1177" t="s">
        <v>4334</v>
      </c>
      <c r="E31" s="1177"/>
      <c r="F31" s="1177"/>
      <c r="G31" s="1177"/>
      <c r="H31" s="1177"/>
      <c r="I31" s="570" t="s">
        <v>4334</v>
      </c>
      <c r="J31" s="570" t="s">
        <v>4334</v>
      </c>
      <c r="K31" s="570" t="s">
        <v>4334</v>
      </c>
      <c r="L31" s="570" t="s">
        <v>4334</v>
      </c>
      <c r="M31" s="570" t="s">
        <v>4334</v>
      </c>
      <c r="N31" s="1181" t="s">
        <v>4334</v>
      </c>
      <c r="O31" s="1181"/>
      <c r="P31" s="570" t="s">
        <v>4334</v>
      </c>
      <c r="Q31" s="570" t="s">
        <v>4334</v>
      </c>
    </row>
    <row r="32" spans="1:17" ht="16.5" thickTop="1" thickBot="1" x14ac:dyDescent="0.3">
      <c r="A32" s="569"/>
      <c r="B32" s="1187" t="s">
        <v>4334</v>
      </c>
      <c r="C32" s="1187"/>
      <c r="D32" s="1177" t="s">
        <v>4334</v>
      </c>
      <c r="E32" s="1177"/>
      <c r="F32" s="1177"/>
      <c r="G32" s="1177"/>
      <c r="H32" s="1177"/>
      <c r="I32" s="570" t="s">
        <v>4334</v>
      </c>
      <c r="J32" s="570" t="s">
        <v>4334</v>
      </c>
      <c r="K32" s="570" t="s">
        <v>4334</v>
      </c>
      <c r="L32" s="570" t="s">
        <v>4334</v>
      </c>
      <c r="M32" s="570" t="s">
        <v>4334</v>
      </c>
      <c r="N32" s="1181" t="s">
        <v>4334</v>
      </c>
      <c r="O32" s="1181"/>
      <c r="P32" s="570" t="s">
        <v>4334</v>
      </c>
      <c r="Q32" s="570" t="s">
        <v>4334</v>
      </c>
    </row>
    <row r="33" spans="1:17" ht="16.5" thickTop="1" thickBot="1" x14ac:dyDescent="0.3">
      <c r="A33" s="571"/>
      <c r="B33" s="1188" t="s">
        <v>4391</v>
      </c>
      <c r="C33" s="1188"/>
      <c r="D33" s="1187" t="s">
        <v>4334</v>
      </c>
      <c r="E33" s="1187"/>
      <c r="F33" s="1187"/>
      <c r="G33" s="1187"/>
      <c r="H33" s="1187"/>
      <c r="I33" s="570" t="s">
        <v>4334</v>
      </c>
      <c r="J33" s="570" t="s">
        <v>4334</v>
      </c>
      <c r="K33" s="570" t="s">
        <v>4334</v>
      </c>
      <c r="L33" s="570" t="s">
        <v>4334</v>
      </c>
      <c r="M33" s="570" t="s">
        <v>4334</v>
      </c>
      <c r="N33" s="1181" t="s">
        <v>4334</v>
      </c>
      <c r="O33" s="1181"/>
      <c r="P33" s="570" t="s">
        <v>4334</v>
      </c>
      <c r="Q33" s="570" t="s">
        <v>4334</v>
      </c>
    </row>
    <row r="34" spans="1:17" ht="15.75" thickTop="1" x14ac:dyDescent="0.25"/>
    <row r="35" spans="1:17" x14ac:dyDescent="0.25">
      <c r="B35" s="122"/>
      <c r="C35" s="41" t="str">
        <f>ЗАПОЛНИТЬ!$F$30</f>
        <v>Директор</v>
      </c>
      <c r="D35" s="11"/>
      <c r="E35" s="11"/>
      <c r="F35" s="11"/>
      <c r="G35" s="11"/>
      <c r="H35" s="896"/>
      <c r="I35" s="896"/>
      <c r="J35" s="1"/>
      <c r="K35" s="1"/>
      <c r="L35" s="1"/>
      <c r="M35" s="797" t="str">
        <f>ЗАПОЛНИТЬ!$F$26</f>
        <v>О.Л.Матчишин</v>
      </c>
      <c r="N35" s="797"/>
      <c r="O35" s="797"/>
    </row>
    <row r="36" spans="1:17" x14ac:dyDescent="0.25">
      <c r="B36" s="1"/>
      <c r="C36" s="41"/>
      <c r="D36" s="11"/>
      <c r="E36" s="11"/>
      <c r="F36" s="11"/>
      <c r="G36" s="11"/>
      <c r="H36" s="891" t="s">
        <v>4351</v>
      </c>
      <c r="I36" s="891"/>
      <c r="J36" s="1"/>
      <c r="K36" s="1"/>
      <c r="L36" s="1"/>
      <c r="M36" s="890" t="s">
        <v>3574</v>
      </c>
      <c r="N36" s="890"/>
      <c r="O36" s="1"/>
    </row>
    <row r="37" spans="1:17" x14ac:dyDescent="0.25">
      <c r="B37" s="1"/>
      <c r="C37" s="41" t="str">
        <f>ЗАПОЛНИТЬ!$F$31</f>
        <v>Головний бухгалтер</v>
      </c>
      <c r="D37" s="11"/>
      <c r="E37" s="11"/>
      <c r="F37" s="11"/>
      <c r="G37" s="11"/>
      <c r="H37" s="896"/>
      <c r="I37" s="896"/>
      <c r="J37" s="1"/>
      <c r="K37" s="1"/>
      <c r="L37" s="1"/>
      <c r="M37" s="797" t="str">
        <f>ЗАПОЛНИТЬ!$F$28</f>
        <v>О.Г.Шевчук</v>
      </c>
      <c r="N37" s="797"/>
      <c r="O37" s="797"/>
    </row>
    <row r="38" spans="1:17" x14ac:dyDescent="0.25">
      <c r="B38" s="1" t="str">
        <f>ЗАПОЛНИТЬ!$C$19</f>
        <v>"11" січня 2016 року</v>
      </c>
      <c r="C38" s="1"/>
      <c r="D38" s="1"/>
      <c r="E38" s="1"/>
      <c r="F38" s="1"/>
      <c r="G38" s="1"/>
      <c r="H38" s="891" t="s">
        <v>4351</v>
      </c>
      <c r="I38" s="891"/>
      <c r="J38" s="1"/>
      <c r="K38" s="1"/>
      <c r="L38" s="1"/>
      <c r="M38" s="890" t="s">
        <v>3574</v>
      </c>
      <c r="N38" s="890"/>
      <c r="O38" s="1"/>
    </row>
  </sheetData>
  <mergeCells count="65">
    <mergeCell ref="P22:P25"/>
    <mergeCell ref="L20:O21"/>
    <mergeCell ref="M24:M25"/>
    <mergeCell ref="N25:O25"/>
    <mergeCell ref="B33:C33"/>
    <mergeCell ref="B31:C31"/>
    <mergeCell ref="D33:H33"/>
    <mergeCell ref="B32:C32"/>
    <mergeCell ref="B29:C29"/>
    <mergeCell ref="B30:C30"/>
    <mergeCell ref="D32:H32"/>
    <mergeCell ref="A17:A25"/>
    <mergeCell ref="B17:C25"/>
    <mergeCell ref="D28:H28"/>
    <mergeCell ref="D17:H25"/>
    <mergeCell ref="B26:C26"/>
    <mergeCell ref="B28:C28"/>
    <mergeCell ref="B27:C27"/>
    <mergeCell ref="D26:H26"/>
    <mergeCell ref="D27:H27"/>
    <mergeCell ref="H38:I38"/>
    <mergeCell ref="M38:N38"/>
    <mergeCell ref="J20:J25"/>
    <mergeCell ref="K20:K25"/>
    <mergeCell ref="L22:L25"/>
    <mergeCell ref="M22:O23"/>
    <mergeCell ref="I18:I25"/>
    <mergeCell ref="N24:O24"/>
    <mergeCell ref="N28:O28"/>
    <mergeCell ref="N32:O32"/>
    <mergeCell ref="N29:O29"/>
    <mergeCell ref="N26:O26"/>
    <mergeCell ref="N27:O27"/>
    <mergeCell ref="N30:O30"/>
    <mergeCell ref="H36:I36"/>
    <mergeCell ref="H37:I37"/>
    <mergeCell ref="M37:O37"/>
    <mergeCell ref="M36:N36"/>
    <mergeCell ref="D30:H30"/>
    <mergeCell ref="M35:O35"/>
    <mergeCell ref="N31:O31"/>
    <mergeCell ref="N33:O33"/>
    <mergeCell ref="H35:I35"/>
    <mergeCell ref="D31:H31"/>
    <mergeCell ref="B14:E14"/>
    <mergeCell ref="D29:H29"/>
    <mergeCell ref="M1:Q3"/>
    <mergeCell ref="C10:M10"/>
    <mergeCell ref="P10:Q10"/>
    <mergeCell ref="C11:M11"/>
    <mergeCell ref="P11:Q11"/>
    <mergeCell ref="C12:M12"/>
    <mergeCell ref="P12:Q12"/>
    <mergeCell ref="I17:Q17"/>
    <mergeCell ref="B4:Q4"/>
    <mergeCell ref="G14:Q14"/>
    <mergeCell ref="P20:Q21"/>
    <mergeCell ref="K19:Q19"/>
    <mergeCell ref="J18:Q18"/>
    <mergeCell ref="Q22:Q25"/>
    <mergeCell ref="B13:E13"/>
    <mergeCell ref="B5:Q5"/>
    <mergeCell ref="B6:Q6"/>
    <mergeCell ref="B7:Q7"/>
    <mergeCell ref="G13:Q13"/>
  </mergeCells>
  <phoneticPr fontId="0" type="noConversion"/>
  <pageMargins left="0.19685039370078741" right="0.19685039370078741" top="0.31496062992125984" bottom="0.19685039370078741" header="0.31496062992125984" footer="0.19685039370078741"/>
  <pageSetup paperSize="9" scale="79" orientation="landscape" verticalDpi="144"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1"/>
  <dimension ref="A1:M29"/>
  <sheetViews>
    <sheetView workbookViewId="0">
      <selection activeCell="P9" sqref="P9"/>
    </sheetView>
  </sheetViews>
  <sheetFormatPr defaultRowHeight="15" x14ac:dyDescent="0.25"/>
  <cols>
    <col min="1" max="1" width="3" style="212" customWidth="1"/>
    <col min="2" max="2" width="40.42578125" style="212" customWidth="1"/>
    <col min="3" max="4" width="9.140625" style="212"/>
    <col min="5" max="5" width="4.42578125" style="212" customWidth="1"/>
    <col min="6" max="7" width="9.85546875" style="212" customWidth="1"/>
    <col min="8" max="9" width="9.140625" style="212"/>
    <col min="10" max="10" width="11.140625" style="212" customWidth="1"/>
    <col min="11" max="11" width="0.42578125" style="212" customWidth="1"/>
    <col min="12" max="12" width="9.140625" style="212"/>
    <col min="13" max="13" width="7.85546875" style="212" customWidth="1"/>
    <col min="14" max="16384" width="9.140625" style="212"/>
  </cols>
  <sheetData>
    <row r="1" spans="1:13" x14ac:dyDescent="0.25">
      <c r="H1" s="779" t="s">
        <v>259</v>
      </c>
      <c r="I1" s="1196"/>
      <c r="J1" s="1196"/>
      <c r="K1" s="1196"/>
      <c r="L1" s="1196"/>
      <c r="M1" s="1196"/>
    </row>
    <row r="2" spans="1:13" ht="21" customHeight="1" x14ac:dyDescent="0.25">
      <c r="H2" s="1196"/>
      <c r="I2" s="1196"/>
      <c r="J2" s="1196"/>
      <c r="K2" s="1196"/>
      <c r="L2" s="1196"/>
      <c r="M2" s="1196"/>
    </row>
    <row r="5" spans="1:13" x14ac:dyDescent="0.25">
      <c r="A5" s="1052" t="s">
        <v>4722</v>
      </c>
      <c r="B5" s="1052"/>
      <c r="C5" s="1052"/>
      <c r="D5" s="1052"/>
      <c r="E5" s="1052"/>
      <c r="F5" s="1052"/>
      <c r="G5" s="1052"/>
      <c r="H5" s="1052"/>
      <c r="I5" s="1052"/>
      <c r="J5" s="1052"/>
      <c r="K5" s="1052"/>
      <c r="L5" s="1052"/>
      <c r="M5" s="1052"/>
    </row>
    <row r="6" spans="1:13" x14ac:dyDescent="0.25">
      <c r="A6" s="780" t="s">
        <v>1750</v>
      </c>
      <c r="B6" s="1052"/>
      <c r="C6" s="1052"/>
      <c r="D6" s="1052"/>
      <c r="E6" s="1052"/>
      <c r="F6" s="1052"/>
      <c r="G6" s="1052"/>
      <c r="H6" s="1052"/>
      <c r="I6" s="1052"/>
      <c r="J6" s="1052"/>
      <c r="K6" s="1052"/>
      <c r="L6" s="1052"/>
      <c r="M6" s="1052"/>
    </row>
    <row r="7" spans="1:13" x14ac:dyDescent="0.25">
      <c r="A7" s="219"/>
      <c r="B7" s="1052" t="str">
        <f>CONCATENATE("на ",ЗАПОЛНИТЬ!$B$18," ",ЗАПОЛНИТЬ!$C$18)</f>
        <v>на 1 січня 2016 р.</v>
      </c>
      <c r="C7" s="1052"/>
      <c r="D7" s="1052"/>
      <c r="E7" s="1052"/>
      <c r="F7" s="1052"/>
      <c r="G7" s="1052"/>
      <c r="H7" s="1052"/>
      <c r="I7" s="1052"/>
      <c r="J7" s="1052"/>
      <c r="K7" s="1052"/>
      <c r="L7" s="1052"/>
      <c r="M7" s="1052"/>
    </row>
    <row r="10" spans="1:13" ht="25.5" customHeight="1" x14ac:dyDescent="0.25">
      <c r="B10" s="214" t="s">
        <v>4564</v>
      </c>
      <c r="C10" s="812" t="str">
        <f>ЗАПОЛНИТЬ!$B$3</f>
        <v>Дрогобицький міський центр соціальних служб для сім'ї, дітей та молоді</v>
      </c>
      <c r="D10" s="812"/>
      <c r="E10" s="812"/>
      <c r="F10" s="812"/>
      <c r="G10" s="812"/>
      <c r="H10" s="812"/>
      <c r="I10" s="812"/>
      <c r="J10" s="215" t="str">
        <f>ЗАПОЛНИТЬ!$A$13</f>
        <v>за ЄДРПОУ</v>
      </c>
      <c r="K10" s="125"/>
      <c r="L10" s="814" t="str">
        <f>ЗАПОЛНИТЬ!$B$13</f>
        <v>2080709</v>
      </c>
      <c r="M10" s="813"/>
    </row>
    <row r="11" spans="1:13" x14ac:dyDescent="0.25">
      <c r="B11" s="209" t="s">
        <v>4317</v>
      </c>
      <c r="C11" s="810" t="str">
        <f>ЗАПОЛНИТЬ!$B$5</f>
        <v>м.Дрогобич, вул.Л.Українки, 70</v>
      </c>
      <c r="D11" s="810"/>
      <c r="E11" s="810"/>
      <c r="F11" s="810"/>
      <c r="G11" s="810"/>
      <c r="H11" s="810"/>
      <c r="I11" s="810"/>
      <c r="J11" s="215" t="str">
        <f>ЗАПОЛНИТЬ!$A$14</f>
        <v>за КОАТУУ</v>
      </c>
      <c r="K11" s="125"/>
      <c r="L11" s="813">
        <f>ЗАПОЛНИТЬ!$B$14</f>
        <v>4610600000</v>
      </c>
      <c r="M11" s="813"/>
    </row>
    <row r="12" spans="1:13" x14ac:dyDescent="0.25">
      <c r="B12" s="209" t="str">
        <f>Ф.4.3.1.КВК2!$A$11</f>
        <v>Організаційно-правова форма господарювання</v>
      </c>
      <c r="C12" s="815" t="str">
        <f>ЗАПОЛНИТЬ!$D$15</f>
        <v>Комунальна організація (установа, заклад)</v>
      </c>
      <c r="D12" s="815"/>
      <c r="E12" s="815"/>
      <c r="F12" s="815"/>
      <c r="G12" s="815"/>
      <c r="H12" s="815"/>
      <c r="I12" s="815"/>
      <c r="J12" s="215" t="str">
        <f>ЗАПОЛНИТЬ!$A$15</f>
        <v>за КОПФГ</v>
      </c>
      <c r="K12" s="216"/>
      <c r="L12" s="813">
        <f>ЗАПОЛНИТЬ!$B$15</f>
        <v>430</v>
      </c>
      <c r="M12" s="813"/>
    </row>
    <row r="13" spans="1:13" x14ac:dyDescent="0.25">
      <c r="B13" s="926" t="s">
        <v>4744</v>
      </c>
      <c r="C13" s="926"/>
      <c r="D13" s="926"/>
      <c r="E13" s="926"/>
      <c r="F13" s="137" t="str">
        <f>ЗАПОЛНИТЬ!$H$9</f>
        <v>-</v>
      </c>
      <c r="G13" s="1048" t="str">
        <f>IF(F13&gt;0,VLOOKUP(F13,'ДовидникКВК(ГОС)'!A:B,2,FALSE),"")</f>
        <v>-</v>
      </c>
      <c r="H13" s="1048"/>
      <c r="I13" s="1048"/>
      <c r="J13" s="1048"/>
      <c r="K13" s="1048"/>
      <c r="L13" s="1048"/>
      <c r="M13" s="1048"/>
    </row>
    <row r="14" spans="1:13" x14ac:dyDescent="0.25">
      <c r="B14" s="809" t="s">
        <v>1119</v>
      </c>
      <c r="C14" s="809"/>
      <c r="D14" s="809"/>
      <c r="E14" s="809"/>
      <c r="F14" s="176" t="str">
        <f>ЗАПОЛНИТЬ!$H$10</f>
        <v>03</v>
      </c>
      <c r="G14" s="907" t="str">
        <f>ЗАПОЛНИТЬ!I10</f>
        <v>Державна адміністрація (…виконавчі органи місцевих рад)</v>
      </c>
      <c r="H14" s="907"/>
      <c r="I14" s="907"/>
      <c r="J14" s="907"/>
      <c r="K14" s="907"/>
      <c r="L14" s="907"/>
      <c r="M14" s="907"/>
    </row>
    <row r="15" spans="1:13" x14ac:dyDescent="0.25">
      <c r="B15" s="662" t="s">
        <v>4073</v>
      </c>
      <c r="C15" s="125"/>
      <c r="D15" s="125"/>
      <c r="E15" s="125"/>
      <c r="F15" s="125"/>
      <c r="G15" s="125"/>
      <c r="H15" s="125"/>
      <c r="I15" s="125"/>
      <c r="J15" s="125"/>
      <c r="K15" s="125"/>
      <c r="L15" s="125"/>
      <c r="M15" s="125"/>
    </row>
    <row r="16" spans="1:13" x14ac:dyDescent="0.25">
      <c r="B16" s="213" t="s">
        <v>4738</v>
      </c>
    </row>
    <row r="17" spans="1:13" ht="15.75" thickBot="1" x14ac:dyDescent="0.3"/>
    <row r="18" spans="1:13" ht="40.5" thickTop="1" thickBot="1" x14ac:dyDescent="0.3">
      <c r="A18" s="574" t="s">
        <v>4392</v>
      </c>
      <c r="B18" s="575" t="s">
        <v>4820</v>
      </c>
      <c r="C18" s="1195" t="s">
        <v>4739</v>
      </c>
      <c r="D18" s="1195"/>
      <c r="E18" s="1195"/>
      <c r="F18" s="1195" t="s">
        <v>4740</v>
      </c>
      <c r="G18" s="1195"/>
      <c r="H18" s="1195" t="s">
        <v>4741</v>
      </c>
      <c r="I18" s="1195"/>
      <c r="J18" s="1195"/>
      <c r="K18" s="1195" t="s">
        <v>4742</v>
      </c>
      <c r="L18" s="1195"/>
      <c r="M18" s="1195"/>
    </row>
    <row r="19" spans="1:13" ht="16.5" thickTop="1" thickBot="1" x14ac:dyDescent="0.3">
      <c r="A19" s="576">
        <v>1</v>
      </c>
      <c r="B19" s="576">
        <v>2</v>
      </c>
      <c r="C19" s="1189">
        <v>3</v>
      </c>
      <c r="D19" s="1189"/>
      <c r="E19" s="1189"/>
      <c r="F19" s="1189">
        <v>4</v>
      </c>
      <c r="G19" s="1189"/>
      <c r="H19" s="1189">
        <v>5</v>
      </c>
      <c r="I19" s="1189"/>
      <c r="J19" s="1189"/>
      <c r="K19" s="1189">
        <v>6</v>
      </c>
      <c r="L19" s="1189"/>
      <c r="M19" s="1189"/>
    </row>
    <row r="20" spans="1:13" ht="20.25" thickTop="1" thickBot="1" x14ac:dyDescent="0.3">
      <c r="A20" s="568"/>
      <c r="B20" s="568" t="s">
        <v>4334</v>
      </c>
      <c r="C20" s="1185" t="s">
        <v>4334</v>
      </c>
      <c r="D20" s="1185"/>
      <c r="E20" s="1185"/>
      <c r="F20" s="1190" t="s">
        <v>4334</v>
      </c>
      <c r="G20" s="1191"/>
      <c r="H20" s="1185" t="s">
        <v>4334</v>
      </c>
      <c r="I20" s="1185"/>
      <c r="J20" s="1185"/>
      <c r="K20" s="1193" t="s">
        <v>4334</v>
      </c>
      <c r="L20" s="1193"/>
      <c r="M20" s="1193"/>
    </row>
    <row r="21" spans="1:13" ht="20.25" thickTop="1" thickBot="1" x14ac:dyDescent="0.3">
      <c r="A21" s="568"/>
      <c r="B21" s="568" t="s">
        <v>4334</v>
      </c>
      <c r="C21" s="1185" t="s">
        <v>4334</v>
      </c>
      <c r="D21" s="1185"/>
      <c r="E21" s="1185"/>
      <c r="F21" s="1190" t="s">
        <v>4334</v>
      </c>
      <c r="G21" s="1191"/>
      <c r="H21" s="1185" t="s">
        <v>4334</v>
      </c>
      <c r="I21" s="1185"/>
      <c r="J21" s="1185"/>
      <c r="K21" s="1193" t="s">
        <v>4334</v>
      </c>
      <c r="L21" s="1193"/>
      <c r="M21" s="1193"/>
    </row>
    <row r="22" spans="1:13" ht="20.25" thickTop="1" thickBot="1" x14ac:dyDescent="0.3">
      <c r="A22" s="568"/>
      <c r="B22" s="568" t="s">
        <v>4334</v>
      </c>
      <c r="C22" s="1185" t="s">
        <v>4334</v>
      </c>
      <c r="D22" s="1185"/>
      <c r="E22" s="1185"/>
      <c r="F22" s="1190" t="s">
        <v>4334</v>
      </c>
      <c r="G22" s="1191"/>
      <c r="H22" s="1185" t="s">
        <v>4334</v>
      </c>
      <c r="I22" s="1185"/>
      <c r="J22" s="1185"/>
      <c r="K22" s="1193" t="s">
        <v>4334</v>
      </c>
      <c r="L22" s="1193"/>
      <c r="M22" s="1193"/>
    </row>
    <row r="23" spans="1:13" ht="20.25" thickTop="1" thickBot="1" x14ac:dyDescent="0.3">
      <c r="A23" s="568"/>
      <c r="B23" s="568" t="s">
        <v>4334</v>
      </c>
      <c r="C23" s="1185" t="s">
        <v>4334</v>
      </c>
      <c r="D23" s="1185"/>
      <c r="E23" s="1185"/>
      <c r="F23" s="1190" t="s">
        <v>4334</v>
      </c>
      <c r="G23" s="1191"/>
      <c r="H23" s="1185" t="s">
        <v>4334</v>
      </c>
      <c r="I23" s="1185"/>
      <c r="J23" s="1185"/>
      <c r="K23" s="1193" t="s">
        <v>4334</v>
      </c>
      <c r="L23" s="1193"/>
      <c r="M23" s="1193"/>
    </row>
    <row r="24" spans="1:13" ht="20.25" thickTop="1" thickBot="1" x14ac:dyDescent="0.3">
      <c r="A24" s="1194" t="s">
        <v>4743</v>
      </c>
      <c r="B24" s="1194"/>
      <c r="C24" s="1185"/>
      <c r="D24" s="1185"/>
      <c r="E24" s="1185"/>
      <c r="F24" s="1190" t="s">
        <v>4334</v>
      </c>
      <c r="G24" s="1192"/>
      <c r="H24" s="1185" t="s">
        <v>4334</v>
      </c>
      <c r="I24" s="1185"/>
      <c r="J24" s="1185"/>
      <c r="K24" s="1193" t="s">
        <v>4334</v>
      </c>
      <c r="L24" s="1193"/>
      <c r="M24" s="1193"/>
    </row>
    <row r="25" spans="1:13" ht="15.75" thickTop="1" x14ac:dyDescent="0.25"/>
    <row r="26" spans="1:13" x14ac:dyDescent="0.25">
      <c r="B26" s="122"/>
      <c r="C26" s="41" t="str">
        <f>ЗАПОЛНИТЬ!$F$30</f>
        <v>Директор</v>
      </c>
      <c r="D26" s="11"/>
      <c r="E26" s="11"/>
      <c r="F26" s="896"/>
      <c r="G26" s="896"/>
      <c r="I26" s="797" t="str">
        <f>ЗАПОЛНИТЬ!$F$26</f>
        <v>О.Л.Матчишин</v>
      </c>
      <c r="J26" s="797"/>
      <c r="K26" s="797"/>
      <c r="L26" s="797"/>
    </row>
    <row r="27" spans="1:13" x14ac:dyDescent="0.25">
      <c r="B27" s="1"/>
      <c r="C27" s="41"/>
      <c r="D27" s="11"/>
      <c r="E27" s="11"/>
      <c r="F27" s="891" t="s">
        <v>4351</v>
      </c>
      <c r="G27" s="891"/>
      <c r="I27" s="890" t="s">
        <v>3574</v>
      </c>
      <c r="J27" s="890"/>
      <c r="K27" s="1"/>
      <c r="L27" s="1"/>
    </row>
    <row r="28" spans="1:13" x14ac:dyDescent="0.25">
      <c r="B28" s="1"/>
      <c r="C28" s="41" t="str">
        <f>ЗАПОЛНИТЬ!$F$31</f>
        <v>Головний бухгалтер</v>
      </c>
      <c r="D28" s="11"/>
      <c r="E28" s="11"/>
      <c r="F28" s="896"/>
      <c r="G28" s="896"/>
      <c r="I28" s="797" t="str">
        <f>ЗАПОЛНИТЬ!$F$28</f>
        <v>О.Г.Шевчук</v>
      </c>
      <c r="J28" s="797"/>
      <c r="K28" s="797"/>
      <c r="L28" s="797"/>
    </row>
    <row r="29" spans="1:13" x14ac:dyDescent="0.25">
      <c r="B29" s="1" t="str">
        <f>ЗАПОЛНИТЬ!$C$19</f>
        <v>"11" січня 2016 року</v>
      </c>
      <c r="C29" s="1"/>
      <c r="D29" s="1"/>
      <c r="E29" s="1"/>
      <c r="F29" s="891" t="s">
        <v>4351</v>
      </c>
      <c r="G29" s="891"/>
      <c r="I29" s="890" t="s">
        <v>3574</v>
      </c>
      <c r="J29" s="890"/>
      <c r="K29" s="1"/>
      <c r="L29" s="1"/>
    </row>
  </sheetData>
  <mergeCells count="51">
    <mergeCell ref="H18:J18"/>
    <mergeCell ref="K18:M18"/>
    <mergeCell ref="F18:G18"/>
    <mergeCell ref="C21:E21"/>
    <mergeCell ref="F22:G22"/>
    <mergeCell ref="H21:J21"/>
    <mergeCell ref="H1:M2"/>
    <mergeCell ref="C12:I12"/>
    <mergeCell ref="L11:M11"/>
    <mergeCell ref="C10:I10"/>
    <mergeCell ref="A5:M5"/>
    <mergeCell ref="A6:M6"/>
    <mergeCell ref="B7:M7"/>
    <mergeCell ref="L10:M10"/>
    <mergeCell ref="C11:I11"/>
    <mergeCell ref="L12:M12"/>
    <mergeCell ref="B13:E13"/>
    <mergeCell ref="G13:M13"/>
    <mergeCell ref="G14:M14"/>
    <mergeCell ref="H22:J22"/>
    <mergeCell ref="K24:M24"/>
    <mergeCell ref="A24:B24"/>
    <mergeCell ref="H20:J20"/>
    <mergeCell ref="B14:E14"/>
    <mergeCell ref="K20:M20"/>
    <mergeCell ref="K19:M19"/>
    <mergeCell ref="F20:G20"/>
    <mergeCell ref="C20:E20"/>
    <mergeCell ref="F19:G19"/>
    <mergeCell ref="C18:E18"/>
    <mergeCell ref="C19:E19"/>
    <mergeCell ref="C22:E22"/>
    <mergeCell ref="C24:E24"/>
    <mergeCell ref="K21:M21"/>
    <mergeCell ref="C23:E23"/>
    <mergeCell ref="H19:J19"/>
    <mergeCell ref="F21:G21"/>
    <mergeCell ref="I26:L26"/>
    <mergeCell ref="F29:G29"/>
    <mergeCell ref="I29:J29"/>
    <mergeCell ref="I28:L28"/>
    <mergeCell ref="F28:G28"/>
    <mergeCell ref="F24:G24"/>
    <mergeCell ref="F23:G23"/>
    <mergeCell ref="F27:G27"/>
    <mergeCell ref="F26:G26"/>
    <mergeCell ref="H23:J23"/>
    <mergeCell ref="K23:M23"/>
    <mergeCell ref="K22:M22"/>
    <mergeCell ref="H24:J24"/>
    <mergeCell ref="I27:J27"/>
  </mergeCells>
  <phoneticPr fontId="0" type="noConversion"/>
  <pageMargins left="0.28000000000000003" right="0.2" top="0.61" bottom="0.21" header="0.31496062992125984" footer="0.21"/>
  <pageSetup paperSize="9" orientation="landscape" verticalDpi="144"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2">
    <pageSetUpPr fitToPage="1"/>
  </sheetPr>
  <dimension ref="A1:L34"/>
  <sheetViews>
    <sheetView workbookViewId="0">
      <selection activeCell="N16" sqref="N16"/>
    </sheetView>
  </sheetViews>
  <sheetFormatPr defaultRowHeight="15" x14ac:dyDescent="0.25"/>
  <cols>
    <col min="1" max="1" width="40.140625" style="212" customWidth="1"/>
    <col min="2" max="2" width="5.28515625" style="212" bestFit="1" customWidth="1"/>
    <col min="3" max="3" width="9.140625" style="212"/>
    <col min="4" max="4" width="18" style="212" customWidth="1"/>
    <col min="5" max="5" width="11.85546875" style="212" customWidth="1"/>
    <col min="6" max="6" width="17.5703125" style="212" customWidth="1"/>
    <col min="7" max="16384" width="9.140625" style="212"/>
  </cols>
  <sheetData>
    <row r="1" spans="1:12" x14ac:dyDescent="0.25">
      <c r="I1" s="779" t="s">
        <v>260</v>
      </c>
      <c r="J1" s="1196"/>
      <c r="K1" s="1196"/>
      <c r="L1" s="1196"/>
    </row>
    <row r="2" spans="1:12" x14ac:dyDescent="0.25">
      <c r="I2" s="1196"/>
      <c r="J2" s="1196"/>
      <c r="K2" s="1196"/>
      <c r="L2" s="1196"/>
    </row>
    <row r="3" spans="1:12" x14ac:dyDescent="0.25">
      <c r="I3" s="1196"/>
      <c r="J3" s="1196"/>
      <c r="K3" s="1196"/>
      <c r="L3" s="1196"/>
    </row>
    <row r="5" spans="1:12" x14ac:dyDescent="0.25">
      <c r="A5" s="1052" t="s">
        <v>4722</v>
      </c>
      <c r="B5" s="1052"/>
      <c r="C5" s="1052"/>
      <c r="D5" s="1052"/>
      <c r="E5" s="1052"/>
      <c r="F5" s="1052"/>
      <c r="G5" s="1052"/>
      <c r="H5" s="1052"/>
      <c r="I5" s="1052"/>
      <c r="J5" s="1052"/>
      <c r="K5" s="1052"/>
      <c r="L5" s="1052"/>
    </row>
    <row r="6" spans="1:12" x14ac:dyDescent="0.25">
      <c r="A6" s="1052" t="s">
        <v>4757</v>
      </c>
      <c r="B6" s="1052"/>
      <c r="C6" s="1052"/>
      <c r="D6" s="1052"/>
      <c r="E6" s="1052"/>
      <c r="F6" s="1052"/>
      <c r="G6" s="1052"/>
      <c r="H6" s="1052"/>
      <c r="I6" s="1052"/>
      <c r="J6" s="1052"/>
      <c r="K6" s="1052"/>
      <c r="L6" s="1052"/>
    </row>
    <row r="7" spans="1:12" x14ac:dyDescent="0.25">
      <c r="A7" s="1052" t="str">
        <f>CONCATENATE("на ",ЗАПОЛНИТЬ!$B$18," ",ЗАПОЛНИТЬ!$C$18)</f>
        <v>на 1 січня 2016 р.</v>
      </c>
      <c r="B7" s="1052"/>
      <c r="C7" s="1052"/>
      <c r="D7" s="1052"/>
      <c r="E7" s="1052"/>
      <c r="F7" s="1052"/>
      <c r="G7" s="1052"/>
      <c r="H7" s="1052"/>
      <c r="I7" s="1052"/>
      <c r="J7" s="1052"/>
      <c r="K7" s="1052"/>
      <c r="L7" s="1052"/>
    </row>
    <row r="10" spans="1:12" x14ac:dyDescent="0.25">
      <c r="A10" s="214" t="s">
        <v>4564</v>
      </c>
      <c r="B10" s="812" t="str">
        <f>ЗАПОЛНИТЬ!$B$3</f>
        <v>Дрогобицький міський центр соціальних служб для сім'ї, дітей та молоді</v>
      </c>
      <c r="C10" s="812"/>
      <c r="D10" s="812"/>
      <c r="E10" s="812"/>
      <c r="F10" s="812"/>
      <c r="G10" s="812"/>
      <c r="H10" s="812"/>
      <c r="I10" s="215" t="str">
        <f>ЗАПОЛНИТЬ!$A$13</f>
        <v>за ЄДРПОУ</v>
      </c>
      <c r="J10" s="125"/>
      <c r="K10" s="814" t="str">
        <f>ЗАПОЛНИТЬ!$B$13</f>
        <v>2080709</v>
      </c>
      <c r="L10" s="813"/>
    </row>
    <row r="11" spans="1:12" x14ac:dyDescent="0.25">
      <c r="A11" s="209" t="s">
        <v>4317</v>
      </c>
      <c r="B11" s="905" t="str">
        <f>ЗАПОЛНИТЬ!$B$5</f>
        <v>м.Дрогобич, вул.Л.Українки, 70</v>
      </c>
      <c r="C11" s="905"/>
      <c r="D11" s="905"/>
      <c r="E11" s="905"/>
      <c r="F11" s="905"/>
      <c r="G11" s="905"/>
      <c r="H11" s="905"/>
      <c r="I11" s="215" t="str">
        <f>ЗАПОЛНИТЬ!$A$14</f>
        <v>за КОАТУУ</v>
      </c>
      <c r="J11" s="125"/>
      <c r="K11" s="813">
        <f>ЗАПОЛНИТЬ!$B$14</f>
        <v>4610600000</v>
      </c>
      <c r="L11" s="813"/>
    </row>
    <row r="12" spans="1:12" x14ac:dyDescent="0.25">
      <c r="A12" s="209" t="str">
        <f>Ф.4.3.1.КВК2!$A$11</f>
        <v>Організаційно-правова форма господарювання</v>
      </c>
      <c r="B12" s="938" t="str">
        <f>ЗАПОЛНИТЬ!$D$15</f>
        <v>Комунальна організація (установа, заклад)</v>
      </c>
      <c r="C12" s="938"/>
      <c r="D12" s="938"/>
      <c r="E12" s="938"/>
      <c r="F12" s="938"/>
      <c r="G12" s="938"/>
      <c r="H12" s="938"/>
      <c r="I12" s="215" t="str">
        <f>ЗАПОЛНИТЬ!$A$15</f>
        <v>за КОПФГ</v>
      </c>
      <c r="J12" s="216"/>
      <c r="K12" s="813">
        <f>ЗАПОЛНИТЬ!$B$15</f>
        <v>430</v>
      </c>
      <c r="L12" s="813"/>
    </row>
    <row r="13" spans="1:12" x14ac:dyDescent="0.25">
      <c r="A13" s="926" t="s">
        <v>4744</v>
      </c>
      <c r="B13" s="926"/>
      <c r="C13" s="926"/>
      <c r="D13" s="926"/>
      <c r="E13" s="137" t="str">
        <f>ЗАПОЛНИТЬ!$H$9</f>
        <v>-</v>
      </c>
      <c r="F13" s="1176" t="str">
        <f>IF(E13&gt;0,VLOOKUP(E13,'ДовидникКВК(ГОС)'!A:B,2,FALSE),"")</f>
        <v>-</v>
      </c>
      <c r="G13" s="1176"/>
      <c r="H13" s="1176"/>
      <c r="I13" s="1176"/>
      <c r="J13" s="1176"/>
      <c r="K13" s="1176"/>
      <c r="L13" s="1176"/>
    </row>
    <row r="14" spans="1:12" x14ac:dyDescent="0.25">
      <c r="A14" s="809" t="s">
        <v>1119</v>
      </c>
      <c r="B14" s="809"/>
      <c r="C14" s="809"/>
      <c r="D14" s="809"/>
      <c r="E14" s="176" t="str">
        <f>ЗАПОЛНИТЬ!$H$10</f>
        <v>03</v>
      </c>
      <c r="F14" s="907" t="str">
        <f>ЗАПОЛНИТЬ!I10</f>
        <v>Державна адміністрація (…виконавчі органи місцевих рад)</v>
      </c>
      <c r="G14" s="907"/>
      <c r="H14" s="907"/>
      <c r="I14" s="907"/>
      <c r="J14" s="907"/>
      <c r="K14" s="907"/>
      <c r="L14" s="907"/>
    </row>
    <row r="15" spans="1:12" x14ac:dyDescent="0.25">
      <c r="A15" s="195" t="s">
        <v>4078</v>
      </c>
      <c r="B15" s="125"/>
      <c r="C15" s="125"/>
      <c r="D15" s="125"/>
      <c r="E15" s="125"/>
      <c r="F15" s="125"/>
      <c r="G15" s="125"/>
      <c r="H15" s="125"/>
      <c r="I15" s="125"/>
      <c r="J15" s="125"/>
      <c r="K15" s="125"/>
      <c r="L15" s="125"/>
    </row>
    <row r="16" spans="1:12" x14ac:dyDescent="0.25">
      <c r="A16" s="213" t="s">
        <v>4738</v>
      </c>
    </row>
    <row r="17" spans="1:12" ht="3.75" customHeight="1" thickBot="1" x14ac:dyDescent="0.3"/>
    <row r="18" spans="1:12" ht="48" customHeight="1" thickTop="1" thickBot="1" x14ac:dyDescent="0.3">
      <c r="A18" s="799" t="s">
        <v>4758</v>
      </c>
      <c r="B18" s="1197" t="s">
        <v>4326</v>
      </c>
      <c r="C18" s="1038" t="s">
        <v>4745</v>
      </c>
      <c r="D18" s="1038"/>
      <c r="E18" s="1038" t="s">
        <v>4746</v>
      </c>
      <c r="F18" s="1038"/>
      <c r="G18" s="1038" t="s">
        <v>4747</v>
      </c>
      <c r="H18" s="1038"/>
      <c r="I18" s="1038"/>
      <c r="J18" s="1038" t="s">
        <v>4748</v>
      </c>
      <c r="K18" s="1038"/>
      <c r="L18" s="1038"/>
    </row>
    <row r="19" spans="1:12" ht="16.5" thickTop="1" thickBot="1" x14ac:dyDescent="0.3">
      <c r="A19" s="961"/>
      <c r="B19" s="1197"/>
      <c r="C19" s="1038"/>
      <c r="D19" s="1038"/>
      <c r="E19" s="1038"/>
      <c r="F19" s="1038"/>
      <c r="G19" s="1038"/>
      <c r="H19" s="1038"/>
      <c r="I19" s="1038"/>
      <c r="J19" s="1038"/>
      <c r="K19" s="1038"/>
      <c r="L19" s="1038"/>
    </row>
    <row r="20" spans="1:12" ht="16.5" thickTop="1" thickBot="1" x14ac:dyDescent="0.3">
      <c r="A20" s="961"/>
      <c r="B20" s="1197"/>
      <c r="C20" s="1183" t="s">
        <v>4390</v>
      </c>
      <c r="D20" s="1183" t="s">
        <v>4749</v>
      </c>
      <c r="E20" s="1183" t="s">
        <v>4750</v>
      </c>
      <c r="F20" s="1183" t="s">
        <v>4751</v>
      </c>
      <c r="G20" s="1183" t="s">
        <v>4390</v>
      </c>
      <c r="H20" s="1183" t="s">
        <v>4751</v>
      </c>
      <c r="I20" s="1183"/>
      <c r="J20" s="1183" t="s">
        <v>4390</v>
      </c>
      <c r="K20" s="1183" t="s">
        <v>4751</v>
      </c>
      <c r="L20" s="1183"/>
    </row>
    <row r="21" spans="1:12" ht="23.25" customHeight="1" thickTop="1" thickBot="1" x14ac:dyDescent="0.3">
      <c r="A21" s="962"/>
      <c r="B21" s="1197"/>
      <c r="C21" s="1183"/>
      <c r="D21" s="1183"/>
      <c r="E21" s="1183"/>
      <c r="F21" s="1183"/>
      <c r="G21" s="1183"/>
      <c r="H21" s="1183"/>
      <c r="I21" s="1183"/>
      <c r="J21" s="1183"/>
      <c r="K21" s="1183"/>
      <c r="L21" s="1183"/>
    </row>
    <row r="22" spans="1:12" ht="16.5" thickTop="1" thickBot="1" x14ac:dyDescent="0.3">
      <c r="A22" s="540">
        <v>1</v>
      </c>
      <c r="B22" s="540">
        <v>2</v>
      </c>
      <c r="C22" s="540">
        <v>3</v>
      </c>
      <c r="D22" s="540">
        <v>4</v>
      </c>
      <c r="E22" s="540">
        <v>5</v>
      </c>
      <c r="F22" s="540">
        <v>6</v>
      </c>
      <c r="G22" s="540">
        <v>7</v>
      </c>
      <c r="H22" s="1045">
        <v>8</v>
      </c>
      <c r="I22" s="1045"/>
      <c r="J22" s="540">
        <v>9</v>
      </c>
      <c r="K22" s="1045">
        <v>10</v>
      </c>
      <c r="L22" s="1045"/>
    </row>
    <row r="23" spans="1:12" ht="16.5" thickTop="1" thickBot="1" x14ac:dyDescent="0.3">
      <c r="A23" s="577" t="s">
        <v>4638</v>
      </c>
      <c r="B23" s="573">
        <v>10</v>
      </c>
      <c r="C23" s="434" t="s">
        <v>4334</v>
      </c>
      <c r="D23" s="572" t="s">
        <v>4334</v>
      </c>
      <c r="E23" s="434" t="s">
        <v>4334</v>
      </c>
      <c r="F23" s="572" t="s">
        <v>4334</v>
      </c>
      <c r="G23" s="434" t="s">
        <v>4334</v>
      </c>
      <c r="H23" s="1182" t="s">
        <v>4334</v>
      </c>
      <c r="I23" s="1182"/>
      <c r="J23" s="434" t="s">
        <v>4334</v>
      </c>
      <c r="K23" s="1182" t="s">
        <v>4334</v>
      </c>
      <c r="L23" s="1182"/>
    </row>
    <row r="24" spans="1:12" ht="16.5" thickTop="1" thickBot="1" x14ac:dyDescent="0.3">
      <c r="A24" s="577" t="s">
        <v>4752</v>
      </c>
      <c r="B24" s="1197">
        <v>20</v>
      </c>
      <c r="C24" s="1198" t="s">
        <v>4334</v>
      </c>
      <c r="D24" s="1182" t="s">
        <v>4334</v>
      </c>
      <c r="E24" s="1198" t="s">
        <v>4334</v>
      </c>
      <c r="F24" s="1182" t="s">
        <v>4334</v>
      </c>
      <c r="G24" s="1198" t="s">
        <v>4334</v>
      </c>
      <c r="H24" s="1182" t="s">
        <v>4334</v>
      </c>
      <c r="I24" s="1182"/>
      <c r="J24" s="1198" t="s">
        <v>4334</v>
      </c>
      <c r="K24" s="1182" t="s">
        <v>4334</v>
      </c>
      <c r="L24" s="1182"/>
    </row>
    <row r="25" spans="1:12" ht="16.5" thickTop="1" thickBot="1" x14ac:dyDescent="0.3">
      <c r="A25" s="577" t="s">
        <v>4753</v>
      </c>
      <c r="B25" s="1197"/>
      <c r="C25" s="1199"/>
      <c r="D25" s="1182"/>
      <c r="E25" s="1199"/>
      <c r="F25" s="1182"/>
      <c r="G25" s="1199"/>
      <c r="H25" s="1182"/>
      <c r="I25" s="1182"/>
      <c r="J25" s="1199"/>
      <c r="K25" s="1182"/>
      <c r="L25" s="1182"/>
    </row>
    <row r="26" spans="1:12" ht="16.5" thickTop="1" thickBot="1" x14ac:dyDescent="0.3">
      <c r="A26" s="577" t="s">
        <v>4754</v>
      </c>
      <c r="B26" s="573">
        <v>30</v>
      </c>
      <c r="C26" s="434" t="s">
        <v>4334</v>
      </c>
      <c r="D26" s="572" t="s">
        <v>4334</v>
      </c>
      <c r="E26" s="434" t="s">
        <v>4334</v>
      </c>
      <c r="F26" s="572" t="s">
        <v>4334</v>
      </c>
      <c r="G26" s="434" t="s">
        <v>4334</v>
      </c>
      <c r="H26" s="1182" t="s">
        <v>4334</v>
      </c>
      <c r="I26" s="1182"/>
      <c r="J26" s="434" t="s">
        <v>4334</v>
      </c>
      <c r="K26" s="1182" t="s">
        <v>4334</v>
      </c>
      <c r="L26" s="1182"/>
    </row>
    <row r="27" spans="1:12" ht="16.5" thickTop="1" thickBot="1" x14ac:dyDescent="0.3">
      <c r="A27" s="577" t="s">
        <v>4755</v>
      </c>
      <c r="B27" s="573">
        <v>40</v>
      </c>
      <c r="C27" s="434" t="s">
        <v>4334</v>
      </c>
      <c r="D27" s="572" t="s">
        <v>4334</v>
      </c>
      <c r="E27" s="434" t="s">
        <v>4334</v>
      </c>
      <c r="F27" s="572" t="s">
        <v>4334</v>
      </c>
      <c r="G27" s="434" t="s">
        <v>4334</v>
      </c>
      <c r="H27" s="1182" t="s">
        <v>4334</v>
      </c>
      <c r="I27" s="1182"/>
      <c r="J27" s="434" t="s">
        <v>4334</v>
      </c>
      <c r="K27" s="1182" t="s">
        <v>4334</v>
      </c>
      <c r="L27" s="1182"/>
    </row>
    <row r="28" spans="1:12" ht="16.5" thickTop="1" thickBot="1" x14ac:dyDescent="0.3">
      <c r="A28" s="577" t="s">
        <v>4756</v>
      </c>
      <c r="B28" s="573">
        <v>50</v>
      </c>
      <c r="C28" s="434" t="s">
        <v>4334</v>
      </c>
      <c r="D28" s="572" t="s">
        <v>4334</v>
      </c>
      <c r="E28" s="434" t="s">
        <v>4334</v>
      </c>
      <c r="F28" s="572" t="s">
        <v>4334</v>
      </c>
      <c r="G28" s="434" t="s">
        <v>4334</v>
      </c>
      <c r="H28" s="1182" t="s">
        <v>4334</v>
      </c>
      <c r="I28" s="1182"/>
      <c r="J28" s="434" t="s">
        <v>4334</v>
      </c>
      <c r="K28" s="1182" t="s">
        <v>4334</v>
      </c>
      <c r="L28" s="1182"/>
    </row>
    <row r="29" spans="1:12" ht="15.75" thickTop="1" x14ac:dyDescent="0.25">
      <c r="G29" s="238"/>
    </row>
    <row r="31" spans="1:12" x14ac:dyDescent="0.25">
      <c r="A31" s="122"/>
      <c r="B31" s="41" t="str">
        <f>ЗАПОЛНИТЬ!$F$30</f>
        <v>Директор</v>
      </c>
      <c r="C31" s="11"/>
      <c r="D31" s="11"/>
      <c r="E31" s="896"/>
      <c r="F31" s="896"/>
      <c r="H31" s="797" t="str">
        <f>ЗАПОЛНИТЬ!$F$26</f>
        <v>О.Л.Матчишин</v>
      </c>
      <c r="I31" s="797"/>
      <c r="J31" s="797"/>
      <c r="K31" s="797"/>
    </row>
    <row r="32" spans="1:12" x14ac:dyDescent="0.25">
      <c r="A32" s="1"/>
      <c r="B32" s="41"/>
      <c r="C32" s="11"/>
      <c r="D32" s="11"/>
      <c r="E32" s="891" t="s">
        <v>4351</v>
      </c>
      <c r="F32" s="891"/>
      <c r="H32" s="890" t="s">
        <v>3574</v>
      </c>
      <c r="I32" s="890"/>
      <c r="J32" s="1"/>
      <c r="K32" s="1"/>
    </row>
    <row r="33" spans="1:11" x14ac:dyDescent="0.25">
      <c r="A33" s="1"/>
      <c r="B33" s="41" t="str">
        <f>ЗАПОЛНИТЬ!$F$31</f>
        <v>Головний бухгалтер</v>
      </c>
      <c r="C33" s="11"/>
      <c r="D33" s="11"/>
      <c r="E33" s="896"/>
      <c r="F33" s="896"/>
      <c r="H33" s="797" t="str">
        <f>ЗАПОЛНИТЬ!$F$28</f>
        <v>О.Г.Шевчук</v>
      </c>
      <c r="I33" s="797"/>
      <c r="J33" s="797"/>
      <c r="K33" s="797"/>
    </row>
    <row r="34" spans="1:11" x14ac:dyDescent="0.25">
      <c r="A34" s="1" t="str">
        <f>ЗАПОЛНИТЬ!$C$19</f>
        <v>"11" січня 2016 року</v>
      </c>
      <c r="B34" s="1"/>
      <c r="C34" s="1"/>
      <c r="D34" s="1"/>
      <c r="E34" s="891" t="s">
        <v>4351</v>
      </c>
      <c r="F34" s="891"/>
      <c r="H34" s="890" t="s">
        <v>3574</v>
      </c>
      <c r="I34" s="890"/>
      <c r="J34" s="1"/>
      <c r="K34" s="1"/>
    </row>
  </sheetData>
  <mergeCells count="55">
    <mergeCell ref="E34:F34"/>
    <mergeCell ref="H34:I34"/>
    <mergeCell ref="E31:F31"/>
    <mergeCell ref="H31:K31"/>
    <mergeCell ref="E32:F32"/>
    <mergeCell ref="H32:I32"/>
    <mergeCell ref="E33:F33"/>
    <mergeCell ref="H33:K33"/>
    <mergeCell ref="H28:I28"/>
    <mergeCell ref="K26:L26"/>
    <mergeCell ref="J24:J25"/>
    <mergeCell ref="K28:L28"/>
    <mergeCell ref="K27:L27"/>
    <mergeCell ref="H24:I25"/>
    <mergeCell ref="K24:L25"/>
    <mergeCell ref="H26:I26"/>
    <mergeCell ref="H27:I27"/>
    <mergeCell ref="B24:B25"/>
    <mergeCell ref="C24:C25"/>
    <mergeCell ref="D24:D25"/>
    <mergeCell ref="E24:E25"/>
    <mergeCell ref="A6:L6"/>
    <mergeCell ref="B18:B21"/>
    <mergeCell ref="F24:F25"/>
    <mergeCell ref="G24:G25"/>
    <mergeCell ref="H22:I22"/>
    <mergeCell ref="H23:I23"/>
    <mergeCell ref="K22:L22"/>
    <mergeCell ref="K23:L23"/>
    <mergeCell ref="E20:E21"/>
    <mergeCell ref="F20:F21"/>
    <mergeCell ref="A18:A21"/>
    <mergeCell ref="D20:D21"/>
    <mergeCell ref="J20:J21"/>
    <mergeCell ref="E18:F19"/>
    <mergeCell ref="J18:L19"/>
    <mergeCell ref="C20:C21"/>
    <mergeCell ref="C18:D19"/>
    <mergeCell ref="H20:I21"/>
    <mergeCell ref="G20:G21"/>
    <mergeCell ref="K20:L21"/>
    <mergeCell ref="G18:I19"/>
    <mergeCell ref="I1:L3"/>
    <mergeCell ref="A13:D13"/>
    <mergeCell ref="F13:L13"/>
    <mergeCell ref="A14:D14"/>
    <mergeCell ref="F14:L14"/>
    <mergeCell ref="K10:L10"/>
    <mergeCell ref="K12:L12"/>
    <mergeCell ref="B10:H10"/>
    <mergeCell ref="A5:L5"/>
    <mergeCell ref="A7:L7"/>
    <mergeCell ref="B11:H11"/>
    <mergeCell ref="K11:L11"/>
    <mergeCell ref="B12:H12"/>
  </mergeCells>
  <phoneticPr fontId="0" type="noConversion"/>
  <pageMargins left="0.19685039370078741" right="0.19685039370078741" top="0.43307086614173229" bottom="0.19685039370078741" header="0.31496062992125984" footer="0.19685039370078741"/>
  <pageSetup paperSize="9" scale="85" orientation="landscape" verticalDpi="144"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2">
    <pageSetUpPr fitToPage="1"/>
  </sheetPr>
  <dimension ref="A1:H34"/>
  <sheetViews>
    <sheetView workbookViewId="0">
      <selection activeCell="M13" sqref="M13"/>
    </sheetView>
  </sheetViews>
  <sheetFormatPr defaultRowHeight="15" x14ac:dyDescent="0.25"/>
  <cols>
    <col min="1" max="1" width="4" style="241" bestFit="1" customWidth="1"/>
    <col min="2" max="2" width="18" style="241" customWidth="1"/>
    <col min="3" max="3" width="19.42578125" style="241" customWidth="1"/>
    <col min="4" max="4" width="9.140625" style="241"/>
    <col min="5" max="5" width="14.42578125" style="241" customWidth="1"/>
    <col min="6" max="6" width="16.7109375" style="241" customWidth="1"/>
    <col min="7" max="7" width="9.42578125" style="241" bestFit="1" customWidth="1"/>
    <col min="8" max="8" width="9.5703125" style="241" bestFit="1" customWidth="1"/>
    <col min="9" max="16384" width="9.140625" style="241"/>
  </cols>
  <sheetData>
    <row r="1" spans="1:8" x14ac:dyDescent="0.25">
      <c r="F1" s="779" t="s">
        <v>261</v>
      </c>
      <c r="G1" s="811"/>
      <c r="H1" s="811"/>
    </row>
    <row r="2" spans="1:8" x14ac:dyDescent="0.25">
      <c r="F2" s="811"/>
      <c r="G2" s="811"/>
      <c r="H2" s="811"/>
    </row>
    <row r="3" spans="1:8" x14ac:dyDescent="0.25">
      <c r="F3" s="811"/>
      <c r="G3" s="811"/>
      <c r="H3" s="811"/>
    </row>
    <row r="4" spans="1:8" x14ac:dyDescent="0.25">
      <c r="A4" s="1149" t="s">
        <v>4722</v>
      </c>
      <c r="B4" s="1149"/>
      <c r="C4" s="1149"/>
      <c r="D4" s="1149"/>
      <c r="E4" s="1149"/>
      <c r="F4" s="1149"/>
      <c r="G4" s="1149"/>
      <c r="H4" s="1149"/>
    </row>
    <row r="5" spans="1:8" x14ac:dyDescent="0.25">
      <c r="A5" s="1149" t="s">
        <v>4122</v>
      </c>
      <c r="B5" s="1149"/>
      <c r="C5" s="1149"/>
      <c r="D5" s="1149"/>
      <c r="E5" s="1149"/>
      <c r="F5" s="1149"/>
      <c r="G5" s="1149"/>
      <c r="H5" s="1149"/>
    </row>
    <row r="6" spans="1:8" x14ac:dyDescent="0.25">
      <c r="A6" s="1149" t="s">
        <v>4123</v>
      </c>
      <c r="B6" s="1149"/>
      <c r="C6" s="1149"/>
      <c r="D6" s="1149"/>
      <c r="E6" s="1149"/>
      <c r="F6" s="1149"/>
      <c r="G6" s="1149"/>
      <c r="H6" s="1149"/>
    </row>
    <row r="7" spans="1:8" x14ac:dyDescent="0.25">
      <c r="A7" s="1149" t="str">
        <f>CONCATENATE("за ",ЗАПОЛНИТЬ!$B$17," ",ЗАПОЛНИТЬ!$C$17)</f>
        <v xml:space="preserve">за 2015 р. </v>
      </c>
      <c r="B7" s="1149"/>
      <c r="C7" s="1149"/>
      <c r="D7" s="1149"/>
      <c r="E7" s="1149"/>
      <c r="F7" s="1149"/>
      <c r="G7" s="1149"/>
      <c r="H7" s="1149"/>
    </row>
    <row r="10" spans="1:8" ht="33" customHeight="1" x14ac:dyDescent="0.25">
      <c r="A10" s="927" t="s">
        <v>4564</v>
      </c>
      <c r="B10" s="927"/>
      <c r="C10" s="812" t="str">
        <f>ЗАПОЛНИТЬ!$B$3</f>
        <v>Дрогобицький міський центр соціальних служб для сім'ї, дітей та молоді</v>
      </c>
      <c r="D10" s="812"/>
      <c r="E10" s="812"/>
      <c r="F10" s="812"/>
      <c r="G10" s="215" t="str">
        <f>ЗАПОЛНИТЬ!$A$13</f>
        <v>за ЄДРПОУ</v>
      </c>
      <c r="H10" s="178" t="str">
        <f>ЗАПОЛНИТЬ!$B$13</f>
        <v>2080709</v>
      </c>
    </row>
    <row r="11" spans="1:8" x14ac:dyDescent="0.25">
      <c r="A11" s="809" t="s">
        <v>4317</v>
      </c>
      <c r="B11" s="809"/>
      <c r="C11" s="810" t="str">
        <f>ЗАПОЛНИТЬ!$B$5</f>
        <v>м.Дрогобич, вул.Л.Українки, 70</v>
      </c>
      <c r="D11" s="810"/>
      <c r="E11" s="810"/>
      <c r="F11" s="810"/>
      <c r="G11" s="215" t="str">
        <f>ЗАПОЛНИТЬ!$A$14</f>
        <v>за КОАТУУ</v>
      </c>
      <c r="H11" s="179">
        <f>ЗАПОЛНИТЬ!$B$14</f>
        <v>4610600000</v>
      </c>
    </row>
    <row r="12" spans="1:8" x14ac:dyDescent="0.25">
      <c r="A12" s="809" t="str">
        <f>Ф.4.3.1.КВК2!$A$11</f>
        <v>Організаційно-правова форма господарювання</v>
      </c>
      <c r="B12" s="809"/>
      <c r="C12" s="809"/>
      <c r="D12" s="815" t="str">
        <f>ЗАПОЛНИТЬ!$D$15</f>
        <v>Комунальна організація (установа, заклад)</v>
      </c>
      <c r="E12" s="815"/>
      <c r="F12" s="815"/>
      <c r="G12" s="215" t="str">
        <f>ЗАПОЛНИТЬ!$A$15</f>
        <v>за КОПФГ</v>
      </c>
      <c r="H12" s="179">
        <f>ЗАПОЛНИТЬ!$B$15</f>
        <v>430</v>
      </c>
    </row>
    <row r="13" spans="1:8" ht="27" customHeight="1" x14ac:dyDescent="0.25">
      <c r="A13" s="809" t="s">
        <v>4744</v>
      </c>
      <c r="B13" s="809"/>
      <c r="C13" s="809"/>
      <c r="D13" s="137" t="str">
        <f>ЗАПОЛНИТЬ!$H$9</f>
        <v>-</v>
      </c>
      <c r="E13" s="1048" t="str">
        <f>IF(D13&gt;0,VLOOKUP(D13,'ДовидникКВК(ГОС)'!A:B,2,FALSE),"")</f>
        <v>-</v>
      </c>
      <c r="F13" s="1048"/>
      <c r="G13" s="1048"/>
      <c r="H13" s="1048"/>
    </row>
    <row r="14" spans="1:8" ht="27" customHeight="1" x14ac:dyDescent="0.25">
      <c r="A14" s="809" t="s">
        <v>1119</v>
      </c>
      <c r="B14" s="809"/>
      <c r="C14" s="809"/>
      <c r="D14" s="176" t="str">
        <f>ЗАПОЛНИТЬ!$H$10</f>
        <v>03</v>
      </c>
      <c r="E14" s="810" t="str">
        <f>ЗАПОЛНИТЬ!I10</f>
        <v>Державна адміністрація (…виконавчі органи місцевих рад)</v>
      </c>
      <c r="F14" s="810"/>
      <c r="G14" s="810"/>
      <c r="H14" s="810"/>
    </row>
    <row r="15" spans="1:8" hidden="1" x14ac:dyDescent="0.25"/>
    <row r="16" spans="1:8" s="318" customFormat="1" ht="12" customHeight="1" x14ac:dyDescent="0.25">
      <c r="B16" s="305" t="s">
        <v>4111</v>
      </c>
    </row>
    <row r="17" spans="1:8" s="318" customFormat="1" ht="12" customHeight="1" thickBot="1" x14ac:dyDescent="0.3">
      <c r="B17" s="305" t="s">
        <v>4738</v>
      </c>
    </row>
    <row r="18" spans="1:8" ht="60" customHeight="1" thickTop="1" thickBot="1" x14ac:dyDescent="0.3">
      <c r="A18" s="1173" t="s">
        <v>4121</v>
      </c>
      <c r="B18" s="1172" t="s">
        <v>4830</v>
      </c>
      <c r="C18" s="1173"/>
      <c r="D18" s="1173"/>
      <c r="E18" s="1173" t="s">
        <v>4116</v>
      </c>
      <c r="F18" s="1173" t="s">
        <v>4120</v>
      </c>
      <c r="G18" s="1173" t="s">
        <v>4119</v>
      </c>
      <c r="H18" s="1173"/>
    </row>
    <row r="19" spans="1:8" ht="16.5" thickTop="1" thickBot="1" x14ac:dyDescent="0.3">
      <c r="A19" s="1173"/>
      <c r="B19" s="1173"/>
      <c r="C19" s="1173"/>
      <c r="D19" s="1173"/>
      <c r="E19" s="1173"/>
      <c r="F19" s="1173"/>
      <c r="G19" s="1173"/>
      <c r="H19" s="1173"/>
    </row>
    <row r="20" spans="1:8" ht="16.5" thickTop="1" thickBot="1" x14ac:dyDescent="0.3">
      <c r="A20" s="1173"/>
      <c r="B20" s="1173"/>
      <c r="C20" s="1173"/>
      <c r="D20" s="1173"/>
      <c r="E20" s="1173"/>
      <c r="F20" s="1173"/>
      <c r="G20" s="1173"/>
      <c r="H20" s="1173"/>
    </row>
    <row r="21" spans="1:8" ht="16.5" thickTop="1" thickBot="1" x14ac:dyDescent="0.3">
      <c r="A21" s="437">
        <v>1</v>
      </c>
      <c r="B21" s="807">
        <v>2</v>
      </c>
      <c r="C21" s="807"/>
      <c r="D21" s="807"/>
      <c r="E21" s="437">
        <v>3</v>
      </c>
      <c r="F21" s="437">
        <v>4</v>
      </c>
      <c r="G21" s="807">
        <v>5</v>
      </c>
      <c r="H21" s="807"/>
    </row>
    <row r="22" spans="1:8" s="289" customFormat="1" ht="16.5" thickTop="1" thickBot="1" x14ac:dyDescent="0.3">
      <c r="A22" s="578">
        <v>1</v>
      </c>
      <c r="B22" s="1200"/>
      <c r="C22" s="1200"/>
      <c r="D22" s="1200"/>
      <c r="E22" s="544" t="s">
        <v>4334</v>
      </c>
      <c r="F22" s="579"/>
      <c r="G22" s="1200"/>
      <c r="H22" s="1200"/>
    </row>
    <row r="23" spans="1:8" s="289" customFormat="1" ht="16.5" thickTop="1" thickBot="1" x14ac:dyDescent="0.3">
      <c r="A23" s="578">
        <v>2</v>
      </c>
      <c r="B23" s="1200"/>
      <c r="C23" s="1200"/>
      <c r="D23" s="1200"/>
      <c r="E23" s="544" t="s">
        <v>4334</v>
      </c>
      <c r="F23" s="579"/>
      <c r="G23" s="1200"/>
      <c r="H23" s="1200"/>
    </row>
    <row r="24" spans="1:8" s="289" customFormat="1" ht="16.5" thickTop="1" thickBot="1" x14ac:dyDescent="0.3">
      <c r="A24" s="578">
        <v>3</v>
      </c>
      <c r="B24" s="1200"/>
      <c r="C24" s="1200"/>
      <c r="D24" s="1200"/>
      <c r="E24" s="544" t="s">
        <v>4334</v>
      </c>
      <c r="F24" s="579"/>
      <c r="G24" s="1200"/>
      <c r="H24" s="1200"/>
    </row>
    <row r="25" spans="1:8" s="289" customFormat="1" ht="16.5" thickTop="1" thickBot="1" x14ac:dyDescent="0.3">
      <c r="A25" s="578">
        <v>4</v>
      </c>
      <c r="B25" s="1200"/>
      <c r="C25" s="1200"/>
      <c r="D25" s="1200"/>
      <c r="E25" s="544" t="s">
        <v>4334</v>
      </c>
      <c r="F25" s="579"/>
      <c r="G25" s="1200"/>
      <c r="H25" s="1200"/>
    </row>
    <row r="26" spans="1:8" s="289" customFormat="1" ht="16.5" thickTop="1" thickBot="1" x14ac:dyDescent="0.3">
      <c r="A26" s="578">
        <v>5</v>
      </c>
      <c r="B26" s="1200"/>
      <c r="C26" s="1200"/>
      <c r="D26" s="1200"/>
      <c r="E26" s="544" t="s">
        <v>4334</v>
      </c>
      <c r="F26" s="579"/>
      <c r="G26" s="1200"/>
      <c r="H26" s="1200"/>
    </row>
    <row r="27" spans="1:8" s="289" customFormat="1" ht="16.5" thickTop="1" thickBot="1" x14ac:dyDescent="0.3">
      <c r="A27" s="578" t="s">
        <v>4117</v>
      </c>
      <c r="B27" s="1200"/>
      <c r="C27" s="1200"/>
      <c r="D27" s="1200"/>
      <c r="E27" s="544" t="s">
        <v>4334</v>
      </c>
      <c r="F27" s="579"/>
      <c r="G27" s="1200"/>
      <c r="H27" s="1200"/>
    </row>
    <row r="28" spans="1:8" ht="17.25" thickTop="1" thickBot="1" x14ac:dyDescent="0.3">
      <c r="A28" s="580"/>
      <c r="B28" s="1202" t="s">
        <v>4118</v>
      </c>
      <c r="C28" s="1202"/>
      <c r="D28" s="1202"/>
      <c r="E28" s="581" t="s">
        <v>4334</v>
      </c>
      <c r="F28" s="582" t="s">
        <v>4213</v>
      </c>
      <c r="G28" s="1201" t="s">
        <v>4213</v>
      </c>
      <c r="H28" s="1201"/>
    </row>
    <row r="29" spans="1:8" ht="15.75" thickTop="1" x14ac:dyDescent="0.25"/>
    <row r="30" spans="1:8" x14ac:dyDescent="0.25">
      <c r="A30" s="41" t="str">
        <f>ЗАПОЛНИТЬ!$F$30</f>
        <v>Директор</v>
      </c>
      <c r="C30" s="225"/>
      <c r="D30" s="136"/>
      <c r="E30" s="869" t="str">
        <f>ЗАПОЛНИТЬ!$F$26</f>
        <v>О.Л.Матчишин</v>
      </c>
      <c r="F30" s="869"/>
      <c r="G30" s="869"/>
    </row>
    <row r="31" spans="1:8" x14ac:dyDescent="0.25">
      <c r="A31" s="41"/>
      <c r="C31" s="12" t="s">
        <v>4351</v>
      </c>
      <c r="D31" s="136"/>
      <c r="E31" s="226" t="s">
        <v>3574</v>
      </c>
      <c r="F31" s="224"/>
      <c r="G31" s="212"/>
    </row>
    <row r="32" spans="1:8" x14ac:dyDescent="0.25">
      <c r="A32" s="41" t="str">
        <f>ЗАПОЛНИТЬ!$F$31</f>
        <v>Головний бухгалтер</v>
      </c>
      <c r="C32" s="225"/>
      <c r="D32" s="136"/>
      <c r="E32" s="869" t="str">
        <f>ЗАПОЛНИТЬ!$F$28</f>
        <v>О.Г.Шевчук</v>
      </c>
      <c r="F32" s="869"/>
      <c r="G32" s="869"/>
    </row>
    <row r="33" spans="2:7" x14ac:dyDescent="0.25">
      <c r="B33" s="212"/>
      <c r="C33" s="12" t="s">
        <v>4351</v>
      </c>
      <c r="D33" s="80"/>
      <c r="E33" s="226" t="s">
        <v>3574</v>
      </c>
      <c r="F33" s="224"/>
      <c r="G33" s="212"/>
    </row>
    <row r="34" spans="2:7" x14ac:dyDescent="0.25">
      <c r="B34" s="80" t="str">
        <f>ЗАПОЛНИТЬ!$C$19</f>
        <v>"11" січня 2016 року</v>
      </c>
      <c r="C34" s="212"/>
      <c r="D34" s="212"/>
      <c r="E34" s="212"/>
      <c r="F34" s="212"/>
      <c r="G34" s="212"/>
    </row>
  </sheetData>
  <mergeCells count="38">
    <mergeCell ref="B21:D21"/>
    <mergeCell ref="A13:C13"/>
    <mergeCell ref="B22:D22"/>
    <mergeCell ref="A6:H6"/>
    <mergeCell ref="A7:H7"/>
    <mergeCell ref="A11:B11"/>
    <mergeCell ref="C11:F11"/>
    <mergeCell ref="C10:F10"/>
    <mergeCell ref="A10:B10"/>
    <mergeCell ref="G18:H20"/>
    <mergeCell ref="A12:C12"/>
    <mergeCell ref="E14:H14"/>
    <mergeCell ref="E13:H13"/>
    <mergeCell ref="A14:C14"/>
    <mergeCell ref="A18:A20"/>
    <mergeCell ref="F1:H3"/>
    <mergeCell ref="E30:G30"/>
    <mergeCell ref="B24:D24"/>
    <mergeCell ref="B25:D25"/>
    <mergeCell ref="B26:D26"/>
    <mergeCell ref="B27:D27"/>
    <mergeCell ref="B28:D28"/>
    <mergeCell ref="F18:F20"/>
    <mergeCell ref="A4:H4"/>
    <mergeCell ref="A5:H5"/>
    <mergeCell ref="D12:F12"/>
    <mergeCell ref="B23:D23"/>
    <mergeCell ref="G22:H22"/>
    <mergeCell ref="E18:E20"/>
    <mergeCell ref="B18:D20"/>
    <mergeCell ref="G21:H21"/>
    <mergeCell ref="E32:G32"/>
    <mergeCell ref="G23:H23"/>
    <mergeCell ref="G24:H24"/>
    <mergeCell ref="G25:H25"/>
    <mergeCell ref="G26:H26"/>
    <mergeCell ref="G27:H27"/>
    <mergeCell ref="G28:H28"/>
  </mergeCells>
  <phoneticPr fontId="0" type="noConversion"/>
  <pageMargins left="0.51" right="0.2" top="0.32" bottom="0.35" header="0.31496062992125984" footer="0.31496062992125984"/>
  <pageSetup paperSize="9" scale="95" orientation="portrait" verticalDpi="0"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9">
    <pageSetUpPr fitToPage="1"/>
  </sheetPr>
  <dimension ref="A1:R40"/>
  <sheetViews>
    <sheetView workbookViewId="0">
      <selection activeCell="L1" sqref="L1:Q4"/>
    </sheetView>
  </sheetViews>
  <sheetFormatPr defaultRowHeight="15" x14ac:dyDescent="0.25"/>
  <cols>
    <col min="1" max="1" width="5.42578125" style="212" customWidth="1"/>
    <col min="2" max="2" width="39.42578125" style="212" customWidth="1"/>
    <col min="3" max="9" width="9.140625" style="212"/>
    <col min="10" max="10" width="5.5703125" style="212" customWidth="1"/>
    <col min="11" max="14" width="9.140625" style="212"/>
    <col min="15" max="15" width="0.7109375" style="212" customWidth="1"/>
    <col min="16" max="16" width="9.140625" style="212"/>
    <col min="17" max="17" width="5" style="212" customWidth="1"/>
    <col min="18" max="18" width="13.5703125" style="212" customWidth="1"/>
    <col min="19" max="16384" width="9.140625" style="212"/>
  </cols>
  <sheetData>
    <row r="1" spans="2:17" x14ac:dyDescent="0.25">
      <c r="L1" s="779" t="s">
        <v>270</v>
      </c>
      <c r="M1" s="1196"/>
      <c r="N1" s="1196"/>
      <c r="O1" s="1196"/>
      <c r="P1" s="1196"/>
      <c r="Q1" s="1196"/>
    </row>
    <row r="2" spans="2:17" ht="18.75" customHeight="1" x14ac:dyDescent="0.25">
      <c r="L2" s="1196"/>
      <c r="M2" s="1196"/>
      <c r="N2" s="1196"/>
      <c r="O2" s="1196"/>
      <c r="P2" s="1196"/>
      <c r="Q2" s="1196"/>
    </row>
    <row r="3" spans="2:17" ht="10.5" customHeight="1" x14ac:dyDescent="0.25">
      <c r="L3" s="1196"/>
      <c r="M3" s="1196"/>
      <c r="N3" s="1196"/>
      <c r="O3" s="1196"/>
      <c r="P3" s="1196"/>
      <c r="Q3" s="1196"/>
    </row>
    <row r="4" spans="2:17" x14ac:dyDescent="0.25">
      <c r="L4" s="1196"/>
      <c r="M4" s="1196"/>
      <c r="N4" s="1196"/>
      <c r="O4" s="1196"/>
      <c r="P4" s="1196"/>
      <c r="Q4" s="1196"/>
    </row>
    <row r="5" spans="2:17" x14ac:dyDescent="0.25">
      <c r="B5" s="1222" t="s">
        <v>4722</v>
      </c>
      <c r="C5" s="1222"/>
      <c r="D5" s="1222"/>
      <c r="E5" s="1222"/>
      <c r="F5" s="1222"/>
      <c r="G5" s="1222"/>
      <c r="H5" s="1222"/>
      <c r="I5" s="1222"/>
      <c r="J5" s="1222"/>
      <c r="K5" s="1222"/>
      <c r="L5" s="1222"/>
      <c r="M5" s="1222"/>
      <c r="N5" s="1222"/>
      <c r="O5" s="1222"/>
      <c r="P5" s="1222"/>
      <c r="Q5" s="1222"/>
    </row>
    <row r="6" spans="2:17" x14ac:dyDescent="0.25">
      <c r="B6" s="1222" t="s">
        <v>4653</v>
      </c>
      <c r="C6" s="1222"/>
      <c r="D6" s="1222"/>
      <c r="E6" s="1222"/>
      <c r="F6" s="1222"/>
      <c r="G6" s="1222"/>
      <c r="H6" s="1222"/>
      <c r="I6" s="1222"/>
      <c r="J6" s="1222"/>
      <c r="K6" s="1222"/>
      <c r="L6" s="1222"/>
      <c r="M6" s="1222"/>
      <c r="N6" s="1222"/>
      <c r="O6" s="1222"/>
      <c r="P6" s="1222"/>
      <c r="Q6" s="1222"/>
    </row>
    <row r="7" spans="2:17" x14ac:dyDescent="0.25">
      <c r="B7" s="1222" t="s">
        <v>4654</v>
      </c>
      <c r="C7" s="1222"/>
      <c r="D7" s="1222"/>
      <c r="E7" s="1222"/>
      <c r="F7" s="1222"/>
      <c r="G7" s="1222"/>
      <c r="H7" s="1222"/>
      <c r="I7" s="1222"/>
      <c r="J7" s="1222"/>
      <c r="K7" s="1222"/>
      <c r="L7" s="1222"/>
      <c r="M7" s="1222"/>
      <c r="N7" s="1222"/>
      <c r="O7" s="1222"/>
      <c r="P7" s="1222"/>
      <c r="Q7" s="1222"/>
    </row>
    <row r="8" spans="2:17" x14ac:dyDescent="0.25">
      <c r="B8" s="996" t="str">
        <f>CONCATENATE("на ",ЗАПОЛНИТЬ!$B$18," ",ЗАПОЛНИТЬ!$C$18)</f>
        <v>на 1 січня 2016 р.</v>
      </c>
      <c r="C8" s="996"/>
      <c r="D8" s="996"/>
      <c r="E8" s="996"/>
      <c r="F8" s="996"/>
      <c r="G8" s="996"/>
      <c r="H8" s="996"/>
      <c r="I8" s="996"/>
      <c r="J8" s="996"/>
      <c r="K8" s="996"/>
      <c r="L8" s="996"/>
      <c r="M8" s="996"/>
      <c r="N8" s="996"/>
      <c r="O8" s="996"/>
      <c r="P8" s="996"/>
      <c r="Q8" s="996"/>
    </row>
    <row r="9" spans="2:17" x14ac:dyDescent="0.25">
      <c r="B9" s="214" t="s">
        <v>4564</v>
      </c>
      <c r="C9" s="812" t="str">
        <f>ЗАПОЛНИТЬ!$B$3</f>
        <v>Дрогобицький міський центр соціальних служб для сім'ї, дітей та молоді</v>
      </c>
      <c r="D9" s="812"/>
      <c r="E9" s="812"/>
      <c r="F9" s="812"/>
      <c r="G9" s="812"/>
      <c r="H9" s="812"/>
      <c r="I9" s="812"/>
      <c r="J9" s="812"/>
      <c r="K9" s="812"/>
      <c r="L9" s="812"/>
      <c r="M9" s="812"/>
      <c r="N9" s="215" t="str">
        <f>ЗАПОЛНИТЬ!$A$13</f>
        <v>за ЄДРПОУ</v>
      </c>
      <c r="O9" s="215"/>
      <c r="P9" s="1223" t="str">
        <f>ЗАПОЛНИТЬ!$B$13</f>
        <v>2080709</v>
      </c>
      <c r="Q9" s="1224"/>
    </row>
    <row r="10" spans="2:17" x14ac:dyDescent="0.25">
      <c r="B10" s="217" t="s">
        <v>4317</v>
      </c>
      <c r="C10" s="810" t="str">
        <f>ЗАПОЛНИТЬ!$B$5</f>
        <v>м.Дрогобич, вул.Л.Українки, 70</v>
      </c>
      <c r="D10" s="810"/>
      <c r="E10" s="810"/>
      <c r="F10" s="810"/>
      <c r="G10" s="810"/>
      <c r="H10" s="810"/>
      <c r="I10" s="810"/>
      <c r="J10" s="810"/>
      <c r="K10" s="810"/>
      <c r="L10" s="810"/>
      <c r="M10" s="810"/>
      <c r="N10" s="215" t="str">
        <f>ЗАПОЛНИТЬ!$A$14</f>
        <v>за КОАТУУ</v>
      </c>
      <c r="O10" s="215"/>
      <c r="P10" s="1225">
        <f>ЗАПОЛНИТЬ!$B$14</f>
        <v>4610600000</v>
      </c>
      <c r="Q10" s="1226"/>
    </row>
    <row r="11" spans="2:17" x14ac:dyDescent="0.25">
      <c r="B11" s="217" t="str">
        <f>Ф.4.3.1.КВК2!$A$11</f>
        <v>Організаційно-правова форма господарювання</v>
      </c>
      <c r="C11" s="815" t="str">
        <f>ЗАПОЛНИТЬ!$D$15</f>
        <v>Комунальна організація (установа, заклад)</v>
      </c>
      <c r="D11" s="815"/>
      <c r="E11" s="815"/>
      <c r="F11" s="815"/>
      <c r="G11" s="815"/>
      <c r="H11" s="815"/>
      <c r="I11" s="815"/>
      <c r="J11" s="815"/>
      <c r="K11" s="815"/>
      <c r="L11" s="815"/>
      <c r="M11" s="815"/>
      <c r="N11" s="215" t="str">
        <f>ЗАПОЛНИТЬ!$A$15</f>
        <v>за КОПФГ</v>
      </c>
      <c r="O11" s="215"/>
      <c r="P11" s="1225">
        <f>ЗАПОЛНИТЬ!$B$15</f>
        <v>430</v>
      </c>
      <c r="Q11" s="1226"/>
    </row>
    <row r="12" spans="2:17" x14ac:dyDescent="0.25">
      <c r="B12" s="809" t="s">
        <v>4744</v>
      </c>
      <c r="C12" s="809"/>
      <c r="D12" s="809"/>
      <c r="E12" s="809"/>
      <c r="F12" s="137" t="str">
        <f>ЗАПОЛНИТЬ!$H$9</f>
        <v>-</v>
      </c>
      <c r="G12" s="1122" t="str">
        <f>IF(F12&gt;0,VLOOKUP(F12,'ДовидникКВК(ГОС)'!A:B,2,FALSE),"")</f>
        <v>-</v>
      </c>
      <c r="H12" s="1122"/>
      <c r="I12" s="1122"/>
      <c r="J12" s="1122"/>
      <c r="K12" s="1122"/>
      <c r="L12" s="1122"/>
      <c r="M12" s="1122"/>
      <c r="N12" s="1122"/>
      <c r="O12" s="1122"/>
      <c r="P12" s="237"/>
      <c r="Q12" s="237"/>
    </row>
    <row r="13" spans="2:17" x14ac:dyDescent="0.25">
      <c r="B13" s="809" t="s">
        <v>4321</v>
      </c>
      <c r="C13" s="809"/>
      <c r="D13" s="809"/>
      <c r="E13" s="809"/>
      <c r="F13" s="373"/>
      <c r="G13" s="904" t="str">
        <f>IF(F13&gt;0,VLOOKUP(F13,ДовидникКПК!B:C,2,FALSE),"")</f>
        <v/>
      </c>
      <c r="H13" s="904"/>
      <c r="I13" s="904"/>
      <c r="J13" s="904"/>
      <c r="K13" s="904"/>
      <c r="L13" s="904"/>
      <c r="M13" s="904"/>
      <c r="N13" s="904"/>
      <c r="O13" s="904"/>
      <c r="P13" s="904"/>
      <c r="Q13" s="904"/>
    </row>
    <row r="14" spans="2:17" x14ac:dyDescent="0.25">
      <c r="B14" s="809" t="s">
        <v>1119</v>
      </c>
      <c r="C14" s="809"/>
      <c r="D14" s="809"/>
      <c r="E14" s="809"/>
      <c r="F14" s="176" t="str">
        <f>ЗАПОЛНИТЬ!$H$10</f>
        <v>03</v>
      </c>
      <c r="G14" s="907" t="str">
        <f>ЗАПОЛНИТЬ!I10</f>
        <v>Державна адміністрація (…виконавчі органи місцевих рад)</v>
      </c>
      <c r="H14" s="907"/>
      <c r="I14" s="907"/>
      <c r="J14" s="907"/>
      <c r="K14" s="907"/>
      <c r="L14" s="907"/>
      <c r="M14" s="907"/>
      <c r="N14" s="907"/>
      <c r="O14" s="907"/>
      <c r="P14" s="907"/>
      <c r="Q14" s="907"/>
    </row>
    <row r="15" spans="2:17" ht="45" customHeight="1" x14ac:dyDescent="0.25">
      <c r="B15" s="809" t="s">
        <v>266</v>
      </c>
      <c r="C15" s="809"/>
      <c r="D15" s="809"/>
      <c r="E15" s="809"/>
      <c r="F15" s="74"/>
      <c r="G15" s="907" t="str">
        <f>IF(F15&gt;0,VLOOKUP(F15,ДовидникКФК!A:B,2,FALSE),"")</f>
        <v/>
      </c>
      <c r="H15" s="907"/>
      <c r="I15" s="907"/>
      <c r="J15" s="907"/>
      <c r="K15" s="907"/>
      <c r="L15" s="907"/>
      <c r="M15" s="907"/>
      <c r="N15" s="907"/>
      <c r="O15" s="907"/>
      <c r="P15" s="907"/>
      <c r="Q15" s="907"/>
    </row>
    <row r="16" spans="2:17" x14ac:dyDescent="0.25">
      <c r="B16" s="228" t="s">
        <v>4073</v>
      </c>
      <c r="C16" s="215"/>
      <c r="D16" s="215"/>
      <c r="E16" s="215"/>
      <c r="F16" s="215"/>
      <c r="G16" s="215"/>
      <c r="H16" s="215"/>
      <c r="I16" s="215"/>
      <c r="J16" s="215"/>
      <c r="K16" s="215"/>
      <c r="L16" s="215"/>
      <c r="M16" s="215"/>
      <c r="N16" s="215"/>
      <c r="O16" s="215"/>
      <c r="P16" s="215"/>
      <c r="Q16" s="215"/>
    </row>
    <row r="17" spans="1:18" ht="15.75" thickBot="1" x14ac:dyDescent="0.3">
      <c r="B17" s="230" t="s">
        <v>4322</v>
      </c>
      <c r="C17" s="215"/>
      <c r="D17" s="215"/>
      <c r="E17" s="215"/>
      <c r="F17" s="215"/>
      <c r="G17" s="215"/>
      <c r="H17" s="215"/>
      <c r="I17" s="215"/>
      <c r="J17" s="215"/>
      <c r="K17" s="215"/>
      <c r="L17" s="215"/>
      <c r="M17" s="215"/>
      <c r="N17" s="215"/>
      <c r="O17" s="215"/>
      <c r="P17" s="215"/>
      <c r="Q17" s="215"/>
    </row>
    <row r="18" spans="1:18" ht="27.75" customHeight="1" thickTop="1" thickBot="1" x14ac:dyDescent="0.3">
      <c r="A18" s="1188" t="s">
        <v>4392</v>
      </c>
      <c r="B18" s="1204" t="s">
        <v>4643</v>
      </c>
      <c r="C18" s="1204"/>
      <c r="D18" s="1204"/>
      <c r="E18" s="1204"/>
      <c r="F18" s="1204"/>
      <c r="G18" s="1204"/>
      <c r="H18" s="1204"/>
      <c r="I18" s="1204"/>
      <c r="J18" s="1204"/>
      <c r="K18" s="1204"/>
      <c r="L18" s="1204"/>
      <c r="M18" s="1204"/>
      <c r="N18" s="1204"/>
      <c r="O18" s="1204"/>
      <c r="P18" s="1214" t="s">
        <v>4327</v>
      </c>
      <c r="Q18" s="1215"/>
      <c r="R18" s="1215"/>
    </row>
    <row r="19" spans="1:18" ht="15.75" customHeight="1" thickTop="1" thickBot="1" x14ac:dyDescent="0.3">
      <c r="A19" s="1188"/>
      <c r="B19" s="1204"/>
      <c r="C19" s="1204"/>
      <c r="D19" s="1204"/>
      <c r="E19" s="1204"/>
      <c r="F19" s="1204"/>
      <c r="G19" s="1204"/>
      <c r="H19" s="1204"/>
      <c r="I19" s="1204"/>
      <c r="J19" s="1204"/>
      <c r="K19" s="1204"/>
      <c r="L19" s="1204"/>
      <c r="M19" s="1204"/>
      <c r="N19" s="1204"/>
      <c r="O19" s="1204"/>
      <c r="P19" s="1216" t="s">
        <v>4826</v>
      </c>
      <c r="Q19" s="1216"/>
      <c r="R19" s="583" t="s">
        <v>4827</v>
      </c>
    </row>
    <row r="20" spans="1:18" s="231" customFormat="1" ht="16.5" thickTop="1" thickBot="1" x14ac:dyDescent="0.3">
      <c r="A20" s="584">
        <v>1</v>
      </c>
      <c r="B20" s="1209">
        <v>2</v>
      </c>
      <c r="C20" s="1209"/>
      <c r="D20" s="1209"/>
      <c r="E20" s="1209"/>
      <c r="F20" s="1209"/>
      <c r="G20" s="1209"/>
      <c r="H20" s="1209"/>
      <c r="I20" s="1209"/>
      <c r="J20" s="1209"/>
      <c r="K20" s="1209"/>
      <c r="L20" s="1209"/>
      <c r="M20" s="1209"/>
      <c r="N20" s="1209"/>
      <c r="O20" s="1209"/>
      <c r="P20" s="1209">
        <v>3</v>
      </c>
      <c r="Q20" s="1209"/>
      <c r="R20" s="585">
        <v>4</v>
      </c>
    </row>
    <row r="21" spans="1:18" ht="27" customHeight="1" thickTop="1" thickBot="1" x14ac:dyDescent="0.3">
      <c r="A21" s="586">
        <v>1</v>
      </c>
      <c r="B21" s="1205" t="s">
        <v>268</v>
      </c>
      <c r="C21" s="1208"/>
      <c r="D21" s="1208"/>
      <c r="E21" s="1208"/>
      <c r="F21" s="1208"/>
      <c r="G21" s="1208"/>
      <c r="H21" s="1208"/>
      <c r="I21" s="1208"/>
      <c r="J21" s="1208"/>
      <c r="K21" s="1208"/>
      <c r="L21" s="1208"/>
      <c r="M21" s="1208"/>
      <c r="N21" s="1208"/>
      <c r="O21" s="1208"/>
      <c r="P21" s="1210" t="s">
        <v>4334</v>
      </c>
      <c r="Q21" s="1211"/>
      <c r="R21" s="587" t="s">
        <v>4334</v>
      </c>
    </row>
    <row r="22" spans="1:18" ht="16.5" thickTop="1" thickBot="1" x14ac:dyDescent="0.3">
      <c r="A22" s="586">
        <v>2</v>
      </c>
      <c r="B22" s="1207" t="s">
        <v>4644</v>
      </c>
      <c r="C22" s="1207"/>
      <c r="D22" s="1207"/>
      <c r="E22" s="1207"/>
      <c r="F22" s="1207"/>
      <c r="G22" s="1207"/>
      <c r="H22" s="1207"/>
      <c r="I22" s="1207"/>
      <c r="J22" s="1207"/>
      <c r="K22" s="1207"/>
      <c r="L22" s="1207"/>
      <c r="M22" s="1207"/>
      <c r="N22" s="1207"/>
      <c r="O22" s="1207"/>
      <c r="P22" s="1210" t="s">
        <v>4334</v>
      </c>
      <c r="Q22" s="1211"/>
      <c r="R22" s="587" t="s">
        <v>4334</v>
      </c>
    </row>
    <row r="23" spans="1:18" ht="16.5" thickTop="1" thickBot="1" x14ac:dyDescent="0.3">
      <c r="A23" s="586">
        <v>3</v>
      </c>
      <c r="B23" s="1205" t="s">
        <v>4645</v>
      </c>
      <c r="C23" s="1206"/>
      <c r="D23" s="1206"/>
      <c r="E23" s="1206"/>
      <c r="F23" s="1206"/>
      <c r="G23" s="1206"/>
      <c r="H23" s="1206"/>
      <c r="I23" s="1206"/>
      <c r="J23" s="1206"/>
      <c r="K23" s="1206"/>
      <c r="L23" s="1206"/>
      <c r="M23" s="1206"/>
      <c r="N23" s="1206"/>
      <c r="O23" s="1206"/>
      <c r="P23" s="1210" t="s">
        <v>4334</v>
      </c>
      <c r="Q23" s="1211"/>
      <c r="R23" s="587" t="s">
        <v>4334</v>
      </c>
    </row>
    <row r="24" spans="1:18" ht="16.5" thickTop="1" thickBot="1" x14ac:dyDescent="0.3">
      <c r="A24" s="586">
        <v>4</v>
      </c>
      <c r="B24" s="1213" t="s">
        <v>4646</v>
      </c>
      <c r="C24" s="1213"/>
      <c r="D24" s="1213"/>
      <c r="E24" s="1213"/>
      <c r="F24" s="1213"/>
      <c r="G24" s="1213"/>
      <c r="H24" s="1213"/>
      <c r="I24" s="1213"/>
      <c r="J24" s="1213"/>
      <c r="K24" s="1213"/>
      <c r="L24" s="1213"/>
      <c r="M24" s="1213"/>
      <c r="N24" s="1213"/>
      <c r="O24" s="1213"/>
      <c r="P24" s="1210" t="s">
        <v>4334</v>
      </c>
      <c r="Q24" s="1211"/>
      <c r="R24" s="587" t="s">
        <v>4334</v>
      </c>
    </row>
    <row r="25" spans="1:18" ht="16.5" thickTop="1" thickBot="1" x14ac:dyDescent="0.3">
      <c r="A25" s="586">
        <v>5</v>
      </c>
      <c r="B25" s="1219" t="s">
        <v>4647</v>
      </c>
      <c r="C25" s="1219"/>
      <c r="D25" s="1219"/>
      <c r="E25" s="1219"/>
      <c r="F25" s="1219"/>
      <c r="G25" s="1219"/>
      <c r="H25" s="1219"/>
      <c r="I25" s="1219"/>
      <c r="J25" s="1219"/>
      <c r="K25" s="1219"/>
      <c r="L25" s="1219"/>
      <c r="M25" s="1219"/>
      <c r="N25" s="1219"/>
      <c r="O25" s="1219"/>
      <c r="P25" s="1220" t="s">
        <v>4334</v>
      </c>
      <c r="Q25" s="1221"/>
      <c r="R25" s="587" t="s">
        <v>4334</v>
      </c>
    </row>
    <row r="26" spans="1:18" ht="16.5" thickTop="1" thickBot="1" x14ac:dyDescent="0.3">
      <c r="A26" s="1203" t="s">
        <v>3528</v>
      </c>
      <c r="B26" s="1123" t="s">
        <v>1751</v>
      </c>
      <c r="C26" s="1123"/>
      <c r="D26" s="1123"/>
      <c r="E26" s="1123"/>
      <c r="F26" s="1123"/>
      <c r="G26" s="1123"/>
      <c r="H26" s="1123"/>
      <c r="I26" s="1123"/>
      <c r="J26" s="1123"/>
      <c r="K26" s="1123"/>
      <c r="L26" s="1123"/>
      <c r="M26" s="1123"/>
      <c r="N26" s="1123"/>
      <c r="O26" s="1123"/>
      <c r="P26" s="1210" t="s">
        <v>4334</v>
      </c>
      <c r="Q26" s="1211"/>
      <c r="R26" s="1217" t="s">
        <v>4334</v>
      </c>
    </row>
    <row r="27" spans="1:18" ht="8.25" customHeight="1" thickTop="1" thickBot="1" x14ac:dyDescent="0.3">
      <c r="A27" s="1203"/>
      <c r="B27" s="1123"/>
      <c r="C27" s="1123"/>
      <c r="D27" s="1123"/>
      <c r="E27" s="1123"/>
      <c r="F27" s="1123"/>
      <c r="G27" s="1123"/>
      <c r="H27" s="1123"/>
      <c r="I27" s="1123"/>
      <c r="J27" s="1123"/>
      <c r="K27" s="1123"/>
      <c r="L27" s="1123"/>
      <c r="M27" s="1123"/>
      <c r="N27" s="1123"/>
      <c r="O27" s="1123"/>
      <c r="P27" s="1211"/>
      <c r="Q27" s="1211"/>
      <c r="R27" s="1218"/>
    </row>
    <row r="28" spans="1:18" ht="16.5" thickTop="1" thickBot="1" x14ac:dyDescent="0.3">
      <c r="A28" s="588" t="s">
        <v>3529</v>
      </c>
      <c r="B28" s="1213" t="s">
        <v>4648</v>
      </c>
      <c r="C28" s="1213"/>
      <c r="D28" s="1213"/>
      <c r="E28" s="1213"/>
      <c r="F28" s="1213"/>
      <c r="G28" s="1213"/>
      <c r="H28" s="1213"/>
      <c r="I28" s="1213"/>
      <c r="J28" s="1213"/>
      <c r="K28" s="1213"/>
      <c r="L28" s="1213"/>
      <c r="M28" s="1213"/>
      <c r="N28" s="1213"/>
      <c r="O28" s="1213"/>
      <c r="P28" s="1210" t="s">
        <v>4334</v>
      </c>
      <c r="Q28" s="1211"/>
      <c r="R28" s="587" t="s">
        <v>4334</v>
      </c>
    </row>
    <row r="29" spans="1:18" ht="16.5" thickTop="1" thickBot="1" x14ac:dyDescent="0.3">
      <c r="A29" s="588" t="s">
        <v>3530</v>
      </c>
      <c r="B29" s="1212" t="s">
        <v>269</v>
      </c>
      <c r="C29" s="1213"/>
      <c r="D29" s="1213"/>
      <c r="E29" s="1213"/>
      <c r="F29" s="1213"/>
      <c r="G29" s="1213"/>
      <c r="H29" s="1213"/>
      <c r="I29" s="1213"/>
      <c r="J29" s="1213"/>
      <c r="K29" s="1213"/>
      <c r="L29" s="1213"/>
      <c r="M29" s="1213"/>
      <c r="N29" s="1213"/>
      <c r="O29" s="1213"/>
      <c r="P29" s="1210" t="s">
        <v>4334</v>
      </c>
      <c r="Q29" s="1211"/>
      <c r="R29" s="587" t="s">
        <v>4334</v>
      </c>
    </row>
    <row r="30" spans="1:18" ht="16.5" thickTop="1" thickBot="1" x14ac:dyDescent="0.3">
      <c r="A30" s="588" t="s">
        <v>3531</v>
      </c>
      <c r="B30" s="1213" t="s">
        <v>4649</v>
      </c>
      <c r="C30" s="1213"/>
      <c r="D30" s="1213"/>
      <c r="E30" s="1213"/>
      <c r="F30" s="1213"/>
      <c r="G30" s="1213"/>
      <c r="H30" s="1213"/>
      <c r="I30" s="1213"/>
      <c r="J30" s="1213"/>
      <c r="K30" s="1213"/>
      <c r="L30" s="1213"/>
      <c r="M30" s="1213"/>
      <c r="N30" s="1213"/>
      <c r="O30" s="1213"/>
      <c r="P30" s="1210" t="s">
        <v>4334</v>
      </c>
      <c r="Q30" s="1211"/>
      <c r="R30" s="587" t="s">
        <v>4334</v>
      </c>
    </row>
    <row r="31" spans="1:18" ht="16.5" thickTop="1" thickBot="1" x14ac:dyDescent="0.3">
      <c r="A31" s="588" t="s">
        <v>3532</v>
      </c>
      <c r="B31" s="1213" t="s">
        <v>4650</v>
      </c>
      <c r="C31" s="1213"/>
      <c r="D31" s="1213"/>
      <c r="E31" s="1213"/>
      <c r="F31" s="1213"/>
      <c r="G31" s="1213"/>
      <c r="H31" s="1213"/>
      <c r="I31" s="1213"/>
      <c r="J31" s="1213"/>
      <c r="K31" s="1213"/>
      <c r="L31" s="1213"/>
      <c r="M31" s="1213"/>
      <c r="N31" s="1213"/>
      <c r="O31" s="1213"/>
      <c r="P31" s="1210" t="s">
        <v>4334</v>
      </c>
      <c r="Q31" s="1211"/>
      <c r="R31" s="587" t="s">
        <v>4334</v>
      </c>
    </row>
    <row r="32" spans="1:18" ht="16.5" thickTop="1" thickBot="1" x14ac:dyDescent="0.3">
      <c r="A32" s="588" t="s">
        <v>3533</v>
      </c>
      <c r="B32" s="1213" t="s">
        <v>4651</v>
      </c>
      <c r="C32" s="1213"/>
      <c r="D32" s="1213"/>
      <c r="E32" s="1213"/>
      <c r="F32" s="1213"/>
      <c r="G32" s="1213"/>
      <c r="H32" s="1213"/>
      <c r="I32" s="1213"/>
      <c r="J32" s="1213"/>
      <c r="K32" s="1213"/>
      <c r="L32" s="1213"/>
      <c r="M32" s="1213"/>
      <c r="N32" s="1213"/>
      <c r="O32" s="1213"/>
      <c r="P32" s="1210" t="s">
        <v>4334</v>
      </c>
      <c r="Q32" s="1211"/>
      <c r="R32" s="587" t="s">
        <v>4334</v>
      </c>
    </row>
    <row r="33" spans="1:18" ht="16.5" thickTop="1" thickBot="1" x14ac:dyDescent="0.3">
      <c r="A33" s="588" t="s">
        <v>3534</v>
      </c>
      <c r="B33" s="1213" t="s">
        <v>4652</v>
      </c>
      <c r="C33" s="1213"/>
      <c r="D33" s="1213"/>
      <c r="E33" s="1213"/>
      <c r="F33" s="1213"/>
      <c r="G33" s="1213"/>
      <c r="H33" s="1213"/>
      <c r="I33" s="1213"/>
      <c r="J33" s="1213"/>
      <c r="K33" s="1213"/>
      <c r="L33" s="1213"/>
      <c r="M33" s="1213"/>
      <c r="N33" s="1213"/>
      <c r="O33" s="1213"/>
      <c r="P33" s="1210" t="s">
        <v>4334</v>
      </c>
      <c r="Q33" s="1211"/>
      <c r="R33" s="587" t="s">
        <v>4334</v>
      </c>
    </row>
    <row r="34" spans="1:18" ht="8.25" customHeight="1" thickTop="1" x14ac:dyDescent="0.25"/>
    <row r="35" spans="1:18" x14ac:dyDescent="0.25">
      <c r="B35" s="41" t="str">
        <f>ЗАПОЛНИТЬ!$F$30</f>
        <v>Директор</v>
      </c>
      <c r="C35" s="225"/>
      <c r="D35" s="136"/>
      <c r="E35" s="869" t="str">
        <f>ЗАПОЛНИТЬ!$F$26</f>
        <v>О.Л.Матчишин</v>
      </c>
      <c r="F35" s="869"/>
      <c r="G35" s="869"/>
    </row>
    <row r="36" spans="1:18" x14ac:dyDescent="0.25">
      <c r="B36" s="41"/>
      <c r="C36" s="12" t="s">
        <v>4351</v>
      </c>
      <c r="D36" s="136"/>
      <c r="E36" s="226" t="s">
        <v>3574</v>
      </c>
      <c r="F36" s="224"/>
    </row>
    <row r="37" spans="1:18" x14ac:dyDescent="0.25">
      <c r="B37" s="41" t="str">
        <f>ЗАПОЛНИТЬ!$F$31</f>
        <v>Головний бухгалтер</v>
      </c>
      <c r="C37" s="225"/>
      <c r="D37" s="136"/>
      <c r="E37" s="869" t="str">
        <f>ЗАПОЛНИТЬ!$F$28</f>
        <v>О.Г.Шевчук</v>
      </c>
      <c r="F37" s="869"/>
      <c r="G37" s="869"/>
    </row>
    <row r="38" spans="1:18" x14ac:dyDescent="0.25">
      <c r="C38" s="12" t="s">
        <v>4351</v>
      </c>
      <c r="D38" s="80"/>
      <c r="E38" s="226" t="s">
        <v>3574</v>
      </c>
      <c r="F38" s="224"/>
    </row>
    <row r="39" spans="1:18" x14ac:dyDescent="0.25">
      <c r="B39" s="80" t="str">
        <f>ЗАПОЛНИТЬ!$C$19</f>
        <v>"11" січня 2016 року</v>
      </c>
    </row>
    <row r="40" spans="1:18" x14ac:dyDescent="0.25">
      <c r="A40" s="125" t="s">
        <v>267</v>
      </c>
    </row>
  </sheetData>
  <sheetProtection formatColumns="0" formatRows="0"/>
  <mergeCells count="53">
    <mergeCell ref="L1:Q4"/>
    <mergeCell ref="B12:E12"/>
    <mergeCell ref="G12:O12"/>
    <mergeCell ref="E37:G37"/>
    <mergeCell ref="B30:O30"/>
    <mergeCell ref="B31:O31"/>
    <mergeCell ref="B32:O32"/>
    <mergeCell ref="B33:O33"/>
    <mergeCell ref="E35:G35"/>
    <mergeCell ref="B5:Q5"/>
    <mergeCell ref="B6:Q6"/>
    <mergeCell ref="B7:Q7"/>
    <mergeCell ref="G13:Q13"/>
    <mergeCell ref="B14:E14"/>
    <mergeCell ref="P9:Q9"/>
    <mergeCell ref="C10:M10"/>
    <mergeCell ref="B13:E13"/>
    <mergeCell ref="P10:Q10"/>
    <mergeCell ref="C11:M11"/>
    <mergeCell ref="B8:Q8"/>
    <mergeCell ref="C9:M9"/>
    <mergeCell ref="P11:Q11"/>
    <mergeCell ref="R26:R27"/>
    <mergeCell ref="B24:O24"/>
    <mergeCell ref="B25:O25"/>
    <mergeCell ref="P25:Q25"/>
    <mergeCell ref="P26:Q27"/>
    <mergeCell ref="G14:Q14"/>
    <mergeCell ref="B15:E15"/>
    <mergeCell ref="P20:Q20"/>
    <mergeCell ref="P18:R18"/>
    <mergeCell ref="P19:Q19"/>
    <mergeCell ref="G15:Q15"/>
    <mergeCell ref="P33:Q33"/>
    <mergeCell ref="P21:Q21"/>
    <mergeCell ref="P23:Q23"/>
    <mergeCell ref="P22:Q22"/>
    <mergeCell ref="B29:O29"/>
    <mergeCell ref="P24:Q24"/>
    <mergeCell ref="P31:Q31"/>
    <mergeCell ref="P32:Q32"/>
    <mergeCell ref="B28:O28"/>
    <mergeCell ref="P30:Q30"/>
    <mergeCell ref="P28:Q28"/>
    <mergeCell ref="P29:Q29"/>
    <mergeCell ref="A26:A27"/>
    <mergeCell ref="B26:O27"/>
    <mergeCell ref="A18:A19"/>
    <mergeCell ref="B18:O19"/>
    <mergeCell ref="B23:O23"/>
    <mergeCell ref="B22:O22"/>
    <mergeCell ref="B21:O21"/>
    <mergeCell ref="B20:O20"/>
  </mergeCells>
  <phoneticPr fontId="0" type="noConversion"/>
  <pageMargins left="0.19685039370078741" right="0.19685039370078741" top="0.31496062992125984" bottom="0.31496062992125984" header="0.31496062992125984" footer="0.31496062992125984"/>
  <pageSetup paperSize="9" scale="80" orientation="landscape" verticalDpi="144"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1">
    <pageSetUpPr fitToPage="1"/>
  </sheetPr>
  <dimension ref="A1:O37"/>
  <sheetViews>
    <sheetView topLeftCell="A4" workbookViewId="0">
      <selection activeCell="O33" sqref="O33"/>
    </sheetView>
  </sheetViews>
  <sheetFormatPr defaultRowHeight="15" x14ac:dyDescent="0.25"/>
  <cols>
    <col min="1" max="1" width="4.140625" style="212" customWidth="1"/>
    <col min="2" max="2" width="35.5703125" style="212" customWidth="1"/>
    <col min="3" max="8" width="9.140625" style="212"/>
    <col min="9" max="9" width="3.7109375" style="212" customWidth="1"/>
    <col min="10" max="10" width="2.140625" style="212" customWidth="1"/>
    <col min="11" max="11" width="9.140625" style="212"/>
    <col min="12" max="12" width="10.42578125" style="212" customWidth="1"/>
    <col min="13" max="13" width="7.42578125" style="212" customWidth="1"/>
    <col min="14" max="14" width="9.140625" style="212"/>
    <col min="15" max="15" width="15.28515625" style="212" customWidth="1"/>
    <col min="16" max="16384" width="9.140625" style="212"/>
  </cols>
  <sheetData>
    <row r="1" spans="1:15" ht="15" customHeight="1" x14ac:dyDescent="0.25">
      <c r="K1" s="779" t="s">
        <v>271</v>
      </c>
      <c r="L1" s="779"/>
      <c r="M1" s="779"/>
      <c r="N1" s="779"/>
      <c r="O1" s="779"/>
    </row>
    <row r="2" spans="1:15" x14ac:dyDescent="0.25">
      <c r="K2" s="779"/>
      <c r="L2" s="779"/>
      <c r="M2" s="779"/>
      <c r="N2" s="779"/>
      <c r="O2" s="779"/>
    </row>
    <row r="3" spans="1:15" x14ac:dyDescent="0.25">
      <c r="K3" s="779"/>
      <c r="L3" s="779"/>
      <c r="M3" s="779"/>
      <c r="N3" s="779"/>
      <c r="O3" s="779"/>
    </row>
    <row r="5" spans="1:15" x14ac:dyDescent="0.25">
      <c r="A5" s="1052" t="s">
        <v>4722</v>
      </c>
      <c r="B5" s="1052"/>
      <c r="C5" s="1052"/>
      <c r="D5" s="1052"/>
      <c r="E5" s="1052"/>
      <c r="F5" s="1052"/>
      <c r="G5" s="1052"/>
      <c r="H5" s="1052"/>
      <c r="I5" s="1052"/>
      <c r="J5" s="1052"/>
      <c r="K5" s="1052"/>
      <c r="L5" s="1052"/>
      <c r="M5" s="1052"/>
      <c r="N5" s="1052"/>
      <c r="O5" s="1052"/>
    </row>
    <row r="6" spans="1:15" x14ac:dyDescent="0.25">
      <c r="A6" s="1052" t="s">
        <v>4656</v>
      </c>
      <c r="B6" s="1052"/>
      <c r="C6" s="1052"/>
      <c r="D6" s="1052"/>
      <c r="E6" s="1052"/>
      <c r="F6" s="1052"/>
      <c r="G6" s="1052"/>
      <c r="H6" s="1052"/>
      <c r="I6" s="1052"/>
      <c r="J6" s="1052"/>
      <c r="K6" s="1052"/>
      <c r="L6" s="1052"/>
      <c r="M6" s="1052"/>
      <c r="N6" s="1052"/>
      <c r="O6" s="1052"/>
    </row>
    <row r="7" spans="1:15" x14ac:dyDescent="0.25">
      <c r="A7" s="996" t="str">
        <f>CONCATENATE("на ",ЗАПОЛНИТЬ!$B$18," ",ЗАПОЛНИТЬ!$C$18)</f>
        <v>на 1 січня 2016 р.</v>
      </c>
      <c r="B7" s="996"/>
      <c r="C7" s="996"/>
      <c r="D7" s="996"/>
      <c r="E7" s="996"/>
      <c r="F7" s="996"/>
      <c r="G7" s="996"/>
      <c r="H7" s="996"/>
      <c r="I7" s="996"/>
      <c r="J7" s="996"/>
      <c r="K7" s="996"/>
      <c r="L7" s="996"/>
      <c r="M7" s="996"/>
      <c r="N7" s="996"/>
      <c r="O7" s="996"/>
    </row>
    <row r="8" spans="1:15" ht="15" customHeight="1" x14ac:dyDescent="0.25">
      <c r="A8" s="933" t="s">
        <v>4564</v>
      </c>
      <c r="B8" s="933"/>
      <c r="C8" s="812" t="str">
        <f>ЗАПОЛНИТЬ!$B$3</f>
        <v>Дрогобицький міський центр соціальних служб для сім'ї, дітей та молоді</v>
      </c>
      <c r="D8" s="812"/>
      <c r="E8" s="812"/>
      <c r="F8" s="812"/>
      <c r="G8" s="812"/>
      <c r="H8" s="812"/>
      <c r="I8" s="812"/>
      <c r="J8" s="812"/>
      <c r="K8" s="812"/>
      <c r="L8" s="812"/>
      <c r="M8" s="812"/>
      <c r="N8" s="215" t="str">
        <f>ЗАПОЛНИТЬ!$A$13</f>
        <v>за ЄДРПОУ</v>
      </c>
      <c r="O8" s="178" t="str">
        <f>ЗАПОЛНИТЬ!$B$13</f>
        <v>2080709</v>
      </c>
    </row>
    <row r="9" spans="1:15" x14ac:dyDescent="0.25">
      <c r="A9" s="809" t="s">
        <v>4317</v>
      </c>
      <c r="B9" s="809"/>
      <c r="C9" s="810" t="str">
        <f>ЗАПОЛНИТЬ!$B$5</f>
        <v>м.Дрогобич, вул.Л.Українки, 70</v>
      </c>
      <c r="D9" s="810"/>
      <c r="E9" s="810"/>
      <c r="F9" s="810"/>
      <c r="G9" s="810"/>
      <c r="H9" s="810"/>
      <c r="I9" s="810"/>
      <c r="J9" s="810"/>
      <c r="K9" s="810"/>
      <c r="L9" s="810"/>
      <c r="M9" s="810"/>
      <c r="N9" s="215" t="str">
        <f>ЗАПОЛНИТЬ!$A$14</f>
        <v>за КОАТУУ</v>
      </c>
      <c r="O9" s="179">
        <f>ЗАПОЛНИТЬ!$B$14</f>
        <v>4610600000</v>
      </c>
    </row>
    <row r="10" spans="1:15" ht="15" customHeight="1" x14ac:dyDescent="0.25">
      <c r="A10" s="809" t="str">
        <f>Ф.4.3.1.КВК2!$A$11</f>
        <v>Організаційно-правова форма господарювання</v>
      </c>
      <c r="B10" s="809"/>
      <c r="C10" s="815" t="str">
        <f>ЗАПОЛНИТЬ!$D$15</f>
        <v>Комунальна організація (установа, заклад)</v>
      </c>
      <c r="D10" s="815"/>
      <c r="E10" s="815"/>
      <c r="F10" s="815"/>
      <c r="G10" s="815"/>
      <c r="H10" s="815"/>
      <c r="I10" s="815"/>
      <c r="J10" s="815"/>
      <c r="K10" s="815"/>
      <c r="L10" s="815"/>
      <c r="M10" s="815"/>
      <c r="N10" s="215" t="str">
        <f>ЗАПОЛНИТЬ!$A$15</f>
        <v>за КОПФГ</v>
      </c>
      <c r="O10" s="179">
        <f>ЗАПОЛНИТЬ!$B$15</f>
        <v>430</v>
      </c>
    </row>
    <row r="11" spans="1:15" ht="15" customHeight="1" x14ac:dyDescent="0.25">
      <c r="A11" s="809" t="s">
        <v>4744</v>
      </c>
      <c r="B11" s="809"/>
      <c r="C11" s="809"/>
      <c r="D11" s="809"/>
      <c r="E11" s="809"/>
      <c r="F11" s="137" t="str">
        <f>ЗАПОЛНИТЬ!$H$9</f>
        <v>-</v>
      </c>
      <c r="G11" s="1122" t="str">
        <f>IF(F11&gt;0,VLOOKUP(F11,'ДовидникКВК(ГОС)'!A:B,2,FALSE),"")</f>
        <v>-</v>
      </c>
      <c r="H11" s="1122"/>
      <c r="I11" s="1122"/>
      <c r="J11" s="1122"/>
      <c r="K11" s="1122"/>
      <c r="L11" s="1122"/>
      <c r="M11" s="1122"/>
      <c r="N11" s="1122"/>
    </row>
    <row r="12" spans="1:15" ht="15" customHeight="1" x14ac:dyDescent="0.25">
      <c r="A12" s="809" t="s">
        <v>4321</v>
      </c>
      <c r="B12" s="809"/>
      <c r="C12" s="809"/>
      <c r="D12" s="809"/>
      <c r="E12" s="809"/>
      <c r="F12" s="373"/>
      <c r="G12" s="904" t="str">
        <f>IF(F12&gt;0,VLOOKUP(F12,ДовидникКПК!B:C,2,FALSE),"")</f>
        <v/>
      </c>
      <c r="H12" s="904"/>
      <c r="I12" s="904"/>
      <c r="J12" s="904"/>
      <c r="K12" s="904"/>
      <c r="L12" s="904"/>
      <c r="M12" s="904"/>
      <c r="N12" s="904"/>
    </row>
    <row r="13" spans="1:15" ht="15" customHeight="1" x14ac:dyDescent="0.25">
      <c r="A13" s="809" t="s">
        <v>1119</v>
      </c>
      <c r="B13" s="809"/>
      <c r="C13" s="809"/>
      <c r="D13" s="809"/>
      <c r="E13" s="809"/>
      <c r="F13" s="176" t="str">
        <f>ЗАПОЛНИТЬ!$H$10</f>
        <v>03</v>
      </c>
      <c r="G13" s="907" t="str">
        <f>ЗАПОЛНИТЬ!I10</f>
        <v>Державна адміністрація (…виконавчі органи місцевих рад)</v>
      </c>
      <c r="H13" s="907"/>
      <c r="I13" s="907"/>
      <c r="J13" s="907"/>
      <c r="K13" s="907"/>
      <c r="L13" s="907"/>
      <c r="M13" s="907"/>
      <c r="N13" s="907"/>
    </row>
    <row r="14" spans="1:15" ht="45.75" customHeight="1" x14ac:dyDescent="0.25">
      <c r="A14" s="809" t="s">
        <v>266</v>
      </c>
      <c r="B14" s="809"/>
      <c r="C14" s="809"/>
      <c r="D14" s="809"/>
      <c r="E14" s="809"/>
      <c r="F14" s="74"/>
      <c r="G14" s="907" t="str">
        <f>IF(F14&gt;0,VLOOKUP(F14,ДовидникКФК!A:B,2,FALSE),"")</f>
        <v/>
      </c>
      <c r="H14" s="907"/>
      <c r="I14" s="907"/>
      <c r="J14" s="907"/>
      <c r="K14" s="907"/>
      <c r="L14" s="907"/>
      <c r="M14" s="907"/>
      <c r="N14" s="907"/>
    </row>
    <row r="15" spans="1:15" x14ac:dyDescent="0.25">
      <c r="B15" s="228" t="s">
        <v>4073</v>
      </c>
      <c r="C15" s="215"/>
      <c r="D15" s="215"/>
      <c r="E15" s="215"/>
      <c r="F15" s="215"/>
      <c r="G15" s="215"/>
      <c r="H15" s="215"/>
      <c r="I15" s="215"/>
      <c r="J15" s="215"/>
      <c r="K15" s="215"/>
      <c r="L15" s="215"/>
      <c r="M15" s="215"/>
      <c r="N15" s="215"/>
    </row>
    <row r="16" spans="1:15" ht="15.75" thickBot="1" x14ac:dyDescent="0.3">
      <c r="B16" s="230" t="s">
        <v>4322</v>
      </c>
      <c r="C16" s="215"/>
      <c r="D16" s="215"/>
      <c r="E16" s="215"/>
      <c r="F16" s="215"/>
      <c r="G16" s="215"/>
      <c r="H16" s="215"/>
      <c r="I16" s="215"/>
      <c r="J16" s="215"/>
      <c r="K16" s="215"/>
      <c r="L16" s="215"/>
      <c r="M16" s="215"/>
      <c r="N16" s="215"/>
    </row>
    <row r="17" spans="1:15" ht="28.5" customHeight="1" thickTop="1" thickBot="1" x14ac:dyDescent="0.3">
      <c r="A17" s="1228" t="s">
        <v>4392</v>
      </c>
      <c r="B17" s="1228" t="s">
        <v>4324</v>
      </c>
      <c r="C17" s="1228"/>
      <c r="D17" s="1228"/>
      <c r="E17" s="1228"/>
      <c r="F17" s="1228"/>
      <c r="G17" s="1228"/>
      <c r="H17" s="1228"/>
      <c r="I17" s="1228"/>
      <c r="J17" s="1228"/>
      <c r="K17" s="1228"/>
      <c r="L17" s="1228"/>
      <c r="M17" s="1228" t="s">
        <v>4328</v>
      </c>
      <c r="N17" s="1228"/>
      <c r="O17" s="1228"/>
    </row>
    <row r="18" spans="1:15" ht="15.75" customHeight="1" thickTop="1" thickBot="1" x14ac:dyDescent="0.3">
      <c r="A18" s="1228"/>
      <c r="B18" s="1228"/>
      <c r="C18" s="1228"/>
      <c r="D18" s="1228"/>
      <c r="E18" s="1228"/>
      <c r="F18" s="1228"/>
      <c r="G18" s="1228"/>
      <c r="H18" s="1228"/>
      <c r="I18" s="1228"/>
      <c r="J18" s="1228"/>
      <c r="K18" s="1228"/>
      <c r="L18" s="1228"/>
      <c r="M18" s="1229" t="s">
        <v>4826</v>
      </c>
      <c r="N18" s="1229"/>
      <c r="O18" s="590" t="s">
        <v>4827</v>
      </c>
    </row>
    <row r="19" spans="1:15" s="218" customFormat="1" ht="16.5" thickTop="1" thickBot="1" x14ac:dyDescent="0.3">
      <c r="A19" s="589">
        <v>1</v>
      </c>
      <c r="B19" s="1228">
        <v>2</v>
      </c>
      <c r="C19" s="1228"/>
      <c r="D19" s="1228"/>
      <c r="E19" s="1228"/>
      <c r="F19" s="1228"/>
      <c r="G19" s="1228"/>
      <c r="H19" s="1228"/>
      <c r="I19" s="1228"/>
      <c r="J19" s="1228"/>
      <c r="K19" s="1228"/>
      <c r="L19" s="1228"/>
      <c r="M19" s="1228">
        <v>3</v>
      </c>
      <c r="N19" s="1228"/>
      <c r="O19" s="591">
        <v>4</v>
      </c>
    </row>
    <row r="20" spans="1:15" ht="15" customHeight="1" thickTop="1" thickBot="1" x14ac:dyDescent="0.3">
      <c r="A20" s="590">
        <v>1</v>
      </c>
      <c r="B20" s="1236" t="s">
        <v>1752</v>
      </c>
      <c r="C20" s="1237"/>
      <c r="D20" s="1237"/>
      <c r="E20" s="1237"/>
      <c r="F20" s="1237"/>
      <c r="G20" s="1237"/>
      <c r="H20" s="1237"/>
      <c r="I20" s="1237"/>
      <c r="J20" s="1237"/>
      <c r="K20" s="1237"/>
      <c r="L20" s="1238"/>
      <c r="M20" s="1227" t="s">
        <v>4334</v>
      </c>
      <c r="N20" s="1227"/>
      <c r="O20" s="592" t="s">
        <v>4334</v>
      </c>
    </row>
    <row r="21" spans="1:15" ht="16.5" thickTop="1" thickBot="1" x14ac:dyDescent="0.3">
      <c r="A21" s="593" t="s">
        <v>272</v>
      </c>
      <c r="B21" s="1236" t="s">
        <v>1753</v>
      </c>
      <c r="C21" s="1237"/>
      <c r="D21" s="1237"/>
      <c r="E21" s="1237"/>
      <c r="F21" s="1237"/>
      <c r="G21" s="1237"/>
      <c r="H21" s="1237"/>
      <c r="I21" s="1237"/>
      <c r="J21" s="1237"/>
      <c r="K21" s="1237"/>
      <c r="L21" s="1238"/>
      <c r="M21" s="1227"/>
      <c r="N21" s="1227"/>
      <c r="O21" s="592"/>
    </row>
    <row r="22" spans="1:15" ht="15" customHeight="1" thickTop="1" thickBot="1" x14ac:dyDescent="0.3">
      <c r="A22" s="594" t="s">
        <v>4828</v>
      </c>
      <c r="B22" s="1236" t="s">
        <v>1754</v>
      </c>
      <c r="C22" s="1237"/>
      <c r="D22" s="1237"/>
      <c r="E22" s="1237"/>
      <c r="F22" s="1237"/>
      <c r="G22" s="1237"/>
      <c r="H22" s="1237"/>
      <c r="I22" s="1237"/>
      <c r="J22" s="1237"/>
      <c r="K22" s="1237"/>
      <c r="L22" s="1238"/>
      <c r="M22" s="1227" t="s">
        <v>4334</v>
      </c>
      <c r="N22" s="1227"/>
      <c r="O22" s="592" t="s">
        <v>4334</v>
      </c>
    </row>
    <row r="23" spans="1:15" ht="15" customHeight="1" thickTop="1" thickBot="1" x14ac:dyDescent="0.3">
      <c r="A23" s="594" t="s">
        <v>4829</v>
      </c>
      <c r="B23" s="1239" t="s">
        <v>1755</v>
      </c>
      <c r="C23" s="1239"/>
      <c r="D23" s="1239"/>
      <c r="E23" s="1239"/>
      <c r="F23" s="1239"/>
      <c r="G23" s="1239"/>
      <c r="H23" s="1239"/>
      <c r="I23" s="1239"/>
      <c r="J23" s="1239"/>
      <c r="K23" s="1239"/>
      <c r="L23" s="1239"/>
      <c r="M23" s="1227" t="s">
        <v>4334</v>
      </c>
      <c r="N23" s="1227"/>
      <c r="O23" s="592" t="s">
        <v>4334</v>
      </c>
    </row>
    <row r="24" spans="1:15" ht="15" hidden="1" customHeight="1" thickTop="1" thickBot="1" x14ac:dyDescent="0.3">
      <c r="A24" s="594"/>
      <c r="B24" s="1232"/>
      <c r="C24" s="1232"/>
      <c r="D24" s="1232"/>
      <c r="E24" s="1232"/>
      <c r="F24" s="1232"/>
      <c r="G24" s="1232"/>
      <c r="H24" s="1232"/>
      <c r="I24" s="1232"/>
      <c r="J24" s="1232"/>
      <c r="K24" s="1232"/>
      <c r="L24" s="1232"/>
      <c r="M24" s="1227" t="s">
        <v>4334</v>
      </c>
      <c r="N24" s="1227"/>
      <c r="O24" s="592" t="s">
        <v>4334</v>
      </c>
    </row>
    <row r="25" spans="1:15" ht="15" hidden="1" customHeight="1" thickTop="1" thickBot="1" x14ac:dyDescent="0.3">
      <c r="A25" s="594"/>
      <c r="B25" s="1232"/>
      <c r="C25" s="1232"/>
      <c r="D25" s="1232"/>
      <c r="E25" s="1232"/>
      <c r="F25" s="1232"/>
      <c r="G25" s="1232"/>
      <c r="H25" s="1232"/>
      <c r="I25" s="1232"/>
      <c r="J25" s="1232"/>
      <c r="K25" s="1232"/>
      <c r="L25" s="1232"/>
      <c r="M25" s="1227" t="s">
        <v>4334</v>
      </c>
      <c r="N25" s="1227"/>
      <c r="O25" s="592" t="s">
        <v>4334</v>
      </c>
    </row>
    <row r="26" spans="1:15" ht="15" hidden="1" customHeight="1" thickTop="1" thickBot="1" x14ac:dyDescent="0.3">
      <c r="A26" s="594"/>
      <c r="B26" s="1232"/>
      <c r="C26" s="1232"/>
      <c r="D26" s="1232"/>
      <c r="E26" s="1232"/>
      <c r="F26" s="1232"/>
      <c r="G26" s="1232"/>
      <c r="H26" s="1232"/>
      <c r="I26" s="1232"/>
      <c r="J26" s="1232"/>
      <c r="K26" s="1232"/>
      <c r="L26" s="1232"/>
      <c r="M26" s="1227" t="s">
        <v>4334</v>
      </c>
      <c r="N26" s="1227"/>
      <c r="O26" s="592" t="s">
        <v>4334</v>
      </c>
    </row>
    <row r="27" spans="1:15" ht="15" hidden="1" customHeight="1" thickTop="1" thickBot="1" x14ac:dyDescent="0.3">
      <c r="A27" s="594"/>
      <c r="B27" s="1232"/>
      <c r="C27" s="1232"/>
      <c r="D27" s="1232"/>
      <c r="E27" s="1232"/>
      <c r="F27" s="1232"/>
      <c r="G27" s="1232"/>
      <c r="H27" s="1232"/>
      <c r="I27" s="1232"/>
      <c r="J27" s="1232"/>
      <c r="K27" s="1232"/>
      <c r="L27" s="1232"/>
      <c r="M27" s="1227" t="s">
        <v>4334</v>
      </c>
      <c r="N27" s="1227"/>
      <c r="O27" s="592" t="s">
        <v>4334</v>
      </c>
    </row>
    <row r="28" spans="1:15" ht="15" hidden="1" customHeight="1" thickTop="1" thickBot="1" x14ac:dyDescent="0.3">
      <c r="A28" s="594"/>
      <c r="B28" s="1232"/>
      <c r="C28" s="1232"/>
      <c r="D28" s="1232"/>
      <c r="E28" s="1232"/>
      <c r="F28" s="1232"/>
      <c r="G28" s="1232"/>
      <c r="H28" s="1232"/>
      <c r="I28" s="1232"/>
      <c r="J28" s="1232"/>
      <c r="K28" s="1232"/>
      <c r="L28" s="1232"/>
      <c r="M28" s="1227" t="s">
        <v>4334</v>
      </c>
      <c r="N28" s="1227"/>
      <c r="O28" s="592" t="s">
        <v>4334</v>
      </c>
    </row>
    <row r="29" spans="1:15" ht="16.5" thickTop="1" thickBot="1" x14ac:dyDescent="0.3">
      <c r="A29" s="590"/>
      <c r="B29" s="1230" t="s">
        <v>4655</v>
      </c>
      <c r="C29" s="1230"/>
      <c r="D29" s="1230"/>
      <c r="E29" s="1230"/>
      <c r="F29" s="1230"/>
      <c r="G29" s="1230"/>
      <c r="H29" s="1230"/>
      <c r="I29" s="1230"/>
      <c r="J29" s="1230"/>
      <c r="K29" s="1230"/>
      <c r="L29" s="1230"/>
      <c r="M29" s="1233">
        <f>SUM(M23:N28)+SUM(M20)</f>
        <v>0</v>
      </c>
      <c r="N29" s="1233"/>
      <c r="O29" s="595">
        <f>SUM(O23:O28)+SUM(O20)</f>
        <v>0</v>
      </c>
    </row>
    <row r="30" spans="1:15" ht="15.75" hidden="1" thickTop="1" x14ac:dyDescent="0.25">
      <c r="A30" s="211"/>
      <c r="B30" s="1231"/>
      <c r="C30" s="1231"/>
      <c r="D30" s="1231"/>
      <c r="E30" s="1231"/>
      <c r="F30" s="1231"/>
      <c r="G30" s="1231"/>
      <c r="H30" s="1231"/>
      <c r="I30" s="1231"/>
      <c r="J30" s="1231"/>
      <c r="K30" s="1231"/>
      <c r="L30" s="1231"/>
      <c r="M30" s="1234"/>
      <c r="N30" s="1235"/>
      <c r="O30" s="407"/>
    </row>
    <row r="31" spans="1:15" ht="15.75" thickTop="1" x14ac:dyDescent="0.25"/>
    <row r="32" spans="1:15" x14ac:dyDescent="0.25">
      <c r="B32" s="41" t="str">
        <f>ЗАПОЛНИТЬ!$F$30</f>
        <v>Директор</v>
      </c>
      <c r="C32" s="225"/>
      <c r="D32" s="136"/>
      <c r="E32" s="869" t="str">
        <f>ЗАПОЛНИТЬ!$F$26</f>
        <v>О.Л.Матчишин</v>
      </c>
      <c r="F32" s="869"/>
      <c r="G32" s="869"/>
    </row>
    <row r="33" spans="2:7" x14ac:dyDescent="0.25">
      <c r="B33" s="41"/>
      <c r="C33" s="12" t="s">
        <v>4351</v>
      </c>
      <c r="D33" s="136"/>
      <c r="E33" s="226" t="s">
        <v>3574</v>
      </c>
      <c r="F33" s="224"/>
    </row>
    <row r="34" spans="2:7" x14ac:dyDescent="0.25">
      <c r="B34" s="41" t="str">
        <f>ЗАПОЛНИТЬ!$F$31</f>
        <v>Головний бухгалтер</v>
      </c>
      <c r="C34" s="225"/>
      <c r="D34" s="136"/>
      <c r="E34" s="869" t="str">
        <f>ЗАПОЛНИТЬ!$F$28</f>
        <v>О.Г.Шевчук</v>
      </c>
      <c r="F34" s="869"/>
      <c r="G34" s="869"/>
    </row>
    <row r="35" spans="2:7" x14ac:dyDescent="0.25">
      <c r="C35" s="12" t="s">
        <v>4351</v>
      </c>
      <c r="D35" s="80"/>
      <c r="E35" s="226" t="s">
        <v>3574</v>
      </c>
      <c r="F35" s="224"/>
    </row>
    <row r="36" spans="2:7" x14ac:dyDescent="0.25">
      <c r="B36" s="80" t="str">
        <f>ЗАПОЛНИТЬ!$C$19</f>
        <v>"11" січня 2016 року</v>
      </c>
    </row>
    <row r="37" spans="2:7" x14ac:dyDescent="0.25">
      <c r="B37" s="732" t="s">
        <v>267</v>
      </c>
    </row>
  </sheetData>
  <sheetProtection formatColumns="0" formatRows="0"/>
  <mergeCells count="48">
    <mergeCell ref="M28:N28"/>
    <mergeCell ref="A12:E12"/>
    <mergeCell ref="M29:N29"/>
    <mergeCell ref="M30:N30"/>
    <mergeCell ref="M26:N26"/>
    <mergeCell ref="M27:N27"/>
    <mergeCell ref="B20:L20"/>
    <mergeCell ref="M25:N25"/>
    <mergeCell ref="B23:L23"/>
    <mergeCell ref="B24:L24"/>
    <mergeCell ref="M24:N24"/>
    <mergeCell ref="M23:N23"/>
    <mergeCell ref="B21:L21"/>
    <mergeCell ref="M21:N21"/>
    <mergeCell ref="M22:N22"/>
    <mergeCell ref="B22:L22"/>
    <mergeCell ref="E34:G34"/>
    <mergeCell ref="B29:L29"/>
    <mergeCell ref="B30:L30"/>
    <mergeCell ref="B25:L25"/>
    <mergeCell ref="B28:L28"/>
    <mergeCell ref="B26:L26"/>
    <mergeCell ref="B27:L27"/>
    <mergeCell ref="E32:G32"/>
    <mergeCell ref="K1:O3"/>
    <mergeCell ref="M18:N18"/>
    <mergeCell ref="A17:A18"/>
    <mergeCell ref="A8:B8"/>
    <mergeCell ref="A9:B9"/>
    <mergeCell ref="G14:N14"/>
    <mergeCell ref="G12:N12"/>
    <mergeCell ref="A7:O7"/>
    <mergeCell ref="C8:M8"/>
    <mergeCell ref="C9:M9"/>
    <mergeCell ref="C10:M10"/>
    <mergeCell ref="G11:N11"/>
    <mergeCell ref="A10:B10"/>
    <mergeCell ref="A5:O5"/>
    <mergeCell ref="A6:O6"/>
    <mergeCell ref="A11:E11"/>
    <mergeCell ref="M20:N20"/>
    <mergeCell ref="G13:N13"/>
    <mergeCell ref="M19:N19"/>
    <mergeCell ref="B19:L19"/>
    <mergeCell ref="A14:E14"/>
    <mergeCell ref="M17:O17"/>
    <mergeCell ref="B17:L18"/>
    <mergeCell ref="A13:E13"/>
  </mergeCells>
  <phoneticPr fontId="0" type="noConversion"/>
  <pageMargins left="0.19685039370078741" right="0.19685039370078741" top="0.31496062992125984" bottom="0.19685039370078741" header="0.31496062992125984" footer="0.19685039370078741"/>
  <pageSetup paperSize="9" scale="94" orientation="landscape" verticalDpi="144"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3">
    <pageSetUpPr fitToPage="1"/>
  </sheetPr>
  <dimension ref="A1:M44"/>
  <sheetViews>
    <sheetView workbookViewId="0">
      <selection activeCell="P12" sqref="P12"/>
    </sheetView>
  </sheetViews>
  <sheetFormatPr defaultRowHeight="15" x14ac:dyDescent="0.25"/>
  <cols>
    <col min="1" max="1" width="48.42578125" style="212" customWidth="1"/>
    <col min="2" max="2" width="5.28515625" style="212" customWidth="1"/>
    <col min="3" max="3" width="10" style="212" customWidth="1"/>
    <col min="4" max="4" width="11.28515625" style="212" customWidth="1"/>
    <col min="5" max="5" width="10.28515625" style="212" customWidth="1"/>
    <col min="6" max="6" width="8" style="212" customWidth="1"/>
    <col min="7" max="7" width="8.85546875" style="212" customWidth="1"/>
    <col min="8" max="8" width="9.140625" style="212"/>
    <col min="9" max="9" width="10.42578125" style="212" customWidth="1"/>
    <col min="10" max="10" width="8.7109375" style="212" customWidth="1"/>
    <col min="11" max="12" width="11.42578125" style="212" customWidth="1"/>
    <col min="13" max="16384" width="9.140625" style="212"/>
  </cols>
  <sheetData>
    <row r="1" spans="1:13" x14ac:dyDescent="0.25">
      <c r="I1" s="779" t="s">
        <v>262</v>
      </c>
      <c r="J1" s="1196"/>
      <c r="K1" s="1196"/>
      <c r="L1" s="1196"/>
    </row>
    <row r="2" spans="1:13" x14ac:dyDescent="0.25">
      <c r="I2" s="1196"/>
      <c r="J2" s="1196"/>
      <c r="K2" s="1196"/>
      <c r="L2" s="1196"/>
    </row>
    <row r="3" spans="1:13" ht="3" customHeight="1" x14ac:dyDescent="0.25">
      <c r="I3" s="1196"/>
      <c r="J3" s="1196"/>
      <c r="K3" s="1196"/>
      <c r="L3" s="1196"/>
    </row>
    <row r="4" spans="1:13" ht="9" customHeight="1" x14ac:dyDescent="0.25">
      <c r="A4" s="888" t="s">
        <v>1758</v>
      </c>
      <c r="B4" s="888"/>
      <c r="C4" s="888"/>
      <c r="D4" s="888"/>
      <c r="E4" s="888"/>
      <c r="F4" s="888"/>
      <c r="G4" s="888"/>
      <c r="H4" s="888"/>
      <c r="I4" s="888"/>
      <c r="J4" s="888"/>
      <c r="K4" s="888"/>
      <c r="L4" s="888"/>
    </row>
    <row r="5" spans="1:13" ht="6" customHeight="1" x14ac:dyDescent="0.25">
      <c r="A5" s="888"/>
      <c r="B5" s="888"/>
      <c r="C5" s="888"/>
      <c r="D5" s="888"/>
      <c r="E5" s="888"/>
      <c r="F5" s="888"/>
      <c r="G5" s="888"/>
      <c r="H5" s="888"/>
      <c r="I5" s="888"/>
      <c r="J5" s="888"/>
      <c r="K5" s="888"/>
      <c r="L5" s="888"/>
    </row>
    <row r="6" spans="1:13" ht="13.5" customHeight="1" x14ac:dyDescent="0.25">
      <c r="A6" s="888"/>
      <c r="B6" s="888"/>
      <c r="C6" s="888"/>
      <c r="D6" s="888"/>
      <c r="E6" s="888"/>
      <c r="F6" s="888"/>
      <c r="G6" s="888"/>
      <c r="H6" s="888"/>
      <c r="I6" s="888"/>
      <c r="J6" s="888"/>
      <c r="K6" s="888"/>
      <c r="L6" s="888"/>
    </row>
    <row r="7" spans="1:13" x14ac:dyDescent="0.25">
      <c r="A7" s="888"/>
      <c r="B7" s="888"/>
      <c r="C7" s="888"/>
      <c r="D7" s="888"/>
      <c r="E7" s="888"/>
      <c r="F7" s="888"/>
      <c r="G7" s="888"/>
      <c r="H7" s="888"/>
      <c r="I7" s="888"/>
      <c r="J7" s="888"/>
      <c r="K7" s="888"/>
      <c r="L7" s="888"/>
    </row>
    <row r="8" spans="1:13" x14ac:dyDescent="0.25">
      <c r="A8" s="1052" t="str">
        <f>CONCATENATE("за ",ЗАПОЛНИТЬ!$B$17," ",ЗАПОЛНИТЬ!$C$17)</f>
        <v xml:space="preserve">за 2015 р. </v>
      </c>
      <c r="B8" s="1052"/>
      <c r="C8" s="1052"/>
      <c r="D8" s="1052"/>
      <c r="E8" s="1052"/>
      <c r="F8" s="1052"/>
      <c r="G8" s="1052"/>
      <c r="H8" s="1052"/>
      <c r="I8" s="1052"/>
      <c r="J8" s="1052"/>
      <c r="K8" s="1052"/>
      <c r="L8" s="1052"/>
    </row>
    <row r="9" spans="1:13" ht="27.75" customHeight="1" x14ac:dyDescent="0.25">
      <c r="A9" s="214" t="s">
        <v>4564</v>
      </c>
      <c r="B9" s="812" t="str">
        <f>ЗАПОЛНИТЬ!$B$3</f>
        <v>Дрогобицький міський центр соціальних служб для сім'ї, дітей та молоді</v>
      </c>
      <c r="C9" s="812"/>
      <c r="D9" s="812"/>
      <c r="E9" s="812"/>
      <c r="F9" s="812"/>
      <c r="G9" s="812"/>
      <c r="H9" s="812"/>
      <c r="I9" s="812"/>
      <c r="J9" s="215" t="str">
        <f>ЗАПОЛНИТЬ!$A$13</f>
        <v>за ЄДРПОУ</v>
      </c>
      <c r="K9" s="814" t="str">
        <f>ЗАПОЛНИТЬ!$B$13</f>
        <v>2080709</v>
      </c>
      <c r="L9" s="814"/>
      <c r="M9" s="221"/>
    </row>
    <row r="10" spans="1:13" x14ac:dyDescent="0.25">
      <c r="A10" s="209" t="s">
        <v>4317</v>
      </c>
      <c r="B10" s="905" t="str">
        <f>ЗАПОЛНИТЬ!$B$5</f>
        <v>м.Дрогобич, вул.Л.Українки, 70</v>
      </c>
      <c r="C10" s="905"/>
      <c r="D10" s="905"/>
      <c r="E10" s="905"/>
      <c r="F10" s="905"/>
      <c r="G10" s="905"/>
      <c r="H10" s="905"/>
      <c r="I10" s="905"/>
      <c r="J10" s="215" t="str">
        <f>ЗАПОЛНИТЬ!$A$14</f>
        <v>за КОАТУУ</v>
      </c>
      <c r="K10" s="813">
        <f>ЗАПОЛНИТЬ!$B$14</f>
        <v>4610600000</v>
      </c>
      <c r="L10" s="813"/>
      <c r="M10" s="221"/>
    </row>
    <row r="11" spans="1:13" x14ac:dyDescent="0.25">
      <c r="A11" s="209" t="str">
        <f>Ф.4.3.1.КВК2!$A$11</f>
        <v>Організаційно-правова форма господарювання</v>
      </c>
      <c r="B11" s="938" t="str">
        <f>ЗАПОЛНИТЬ!$D$15</f>
        <v>Комунальна організація (установа, заклад)</v>
      </c>
      <c r="C11" s="938"/>
      <c r="D11" s="938"/>
      <c r="E11" s="938"/>
      <c r="F11" s="938"/>
      <c r="G11" s="938"/>
      <c r="H11" s="938"/>
      <c r="I11" s="938"/>
      <c r="J11" s="215" t="str">
        <f>ЗАПОЛНИТЬ!$A$15</f>
        <v>за КОПФГ</v>
      </c>
      <c r="K11" s="813">
        <f>ЗАПОЛНИТЬ!$B$15</f>
        <v>430</v>
      </c>
      <c r="L11" s="813"/>
      <c r="M11" s="221"/>
    </row>
    <row r="12" spans="1:13" ht="27" customHeight="1" x14ac:dyDescent="0.25">
      <c r="A12" s="809" t="s">
        <v>4580</v>
      </c>
      <c r="B12" s="809"/>
      <c r="C12" s="809"/>
      <c r="D12" s="809"/>
      <c r="E12" s="409" t="str">
        <f>ЗАПОЛНИТЬ!H9</f>
        <v>-</v>
      </c>
      <c r="F12" s="1241" t="str">
        <f>IF(E12&gt;0,VLOOKUP(E12,'ДовидникКВК(ГОС)'!A:B,2,FALSE),"")</f>
        <v>-</v>
      </c>
      <c r="G12" s="1241"/>
      <c r="H12" s="1241"/>
      <c r="I12" s="1241"/>
      <c r="J12" s="1241"/>
      <c r="K12" s="1241"/>
      <c r="L12" s="1241"/>
      <c r="M12" s="18"/>
    </row>
    <row r="13" spans="1:13" ht="27" customHeight="1" x14ac:dyDescent="0.25">
      <c r="A13" s="809" t="s">
        <v>1119</v>
      </c>
      <c r="B13" s="809"/>
      <c r="C13" s="809"/>
      <c r="D13" s="809"/>
      <c r="E13" s="408" t="str">
        <f>ЗАПОЛНИТЬ!H10</f>
        <v>03</v>
      </c>
      <c r="F13" s="907" t="str">
        <f>ЗАПОЛНИТЬ!I10</f>
        <v>Державна адміністрація (…виконавчі органи місцевих рад)</v>
      </c>
      <c r="G13" s="907"/>
      <c r="H13" s="907"/>
      <c r="I13" s="907"/>
      <c r="J13" s="907"/>
      <c r="K13" s="907"/>
      <c r="L13" s="907"/>
      <c r="M13" s="222"/>
    </row>
    <row r="14" spans="1:13" ht="11.25" customHeight="1" x14ac:dyDescent="0.25">
      <c r="A14" s="195" t="s">
        <v>4074</v>
      </c>
      <c r="B14" s="125"/>
      <c r="C14" s="125"/>
      <c r="D14" s="125"/>
      <c r="E14" s="125"/>
      <c r="F14" s="125"/>
      <c r="G14" s="125"/>
      <c r="H14" s="125"/>
      <c r="I14" s="125"/>
      <c r="J14" s="125"/>
      <c r="K14" s="125"/>
      <c r="L14" s="125"/>
      <c r="M14" s="125"/>
    </row>
    <row r="15" spans="1:13" ht="11.25" customHeight="1" thickBot="1" x14ac:dyDescent="0.3">
      <c r="A15" s="213" t="s">
        <v>4738</v>
      </c>
    </row>
    <row r="16" spans="1:13" s="350" customFormat="1" ht="15" customHeight="1" thickTop="1" thickBot="1" x14ac:dyDescent="0.3">
      <c r="A16" s="1240" t="s">
        <v>4758</v>
      </c>
      <c r="B16" s="1240" t="s">
        <v>4325</v>
      </c>
      <c r="C16" s="795" t="s">
        <v>4759</v>
      </c>
      <c r="D16" s="795"/>
      <c r="E16" s="795"/>
      <c r="F16" s="795" t="s">
        <v>4760</v>
      </c>
      <c r="G16" s="795"/>
      <c r="H16" s="795"/>
      <c r="I16" s="795"/>
      <c r="J16" s="795"/>
      <c r="K16" s="795"/>
      <c r="L16" s="795"/>
    </row>
    <row r="17" spans="1:12" s="350" customFormat="1" ht="22.5" customHeight="1" thickTop="1" thickBot="1" x14ac:dyDescent="0.3">
      <c r="A17" s="1240"/>
      <c r="B17" s="1240"/>
      <c r="C17" s="795" t="s">
        <v>4770</v>
      </c>
      <c r="D17" s="795" t="s">
        <v>4761</v>
      </c>
      <c r="E17" s="795" t="s">
        <v>4762</v>
      </c>
      <c r="F17" s="795" t="s">
        <v>4763</v>
      </c>
      <c r="G17" s="801" t="s">
        <v>4764</v>
      </c>
      <c r="H17" s="801"/>
      <c r="I17" s="801"/>
      <c r="J17" s="795" t="s">
        <v>4765</v>
      </c>
      <c r="K17" s="795"/>
      <c r="L17" s="795"/>
    </row>
    <row r="18" spans="1:12" s="350" customFormat="1" ht="15" customHeight="1" thickTop="1" thickBot="1" x14ac:dyDescent="0.3">
      <c r="A18" s="1240"/>
      <c r="B18" s="1240"/>
      <c r="C18" s="795"/>
      <c r="D18" s="795"/>
      <c r="E18" s="795"/>
      <c r="F18" s="795"/>
      <c r="G18" s="795" t="s">
        <v>4329</v>
      </c>
      <c r="H18" s="795" t="s">
        <v>4709</v>
      </c>
      <c r="I18" s="795"/>
      <c r="J18" s="795" t="s">
        <v>4329</v>
      </c>
      <c r="K18" s="795" t="s">
        <v>4709</v>
      </c>
      <c r="L18" s="795"/>
    </row>
    <row r="19" spans="1:12" s="350" customFormat="1" ht="34.5" customHeight="1" thickTop="1" thickBot="1" x14ac:dyDescent="0.3">
      <c r="A19" s="1240"/>
      <c r="B19" s="1240"/>
      <c r="C19" s="795"/>
      <c r="D19" s="795"/>
      <c r="E19" s="795"/>
      <c r="F19" s="795"/>
      <c r="G19" s="795"/>
      <c r="H19" s="451" t="s">
        <v>4766</v>
      </c>
      <c r="I19" s="451" t="s">
        <v>4731</v>
      </c>
      <c r="J19" s="795"/>
      <c r="K19" s="445" t="s">
        <v>4767</v>
      </c>
      <c r="L19" s="445" t="s">
        <v>4768</v>
      </c>
    </row>
    <row r="20" spans="1:12" ht="16.5" thickTop="1" thickBot="1" x14ac:dyDescent="0.3">
      <c r="A20" s="505">
        <v>1</v>
      </c>
      <c r="B20" s="505">
        <v>2</v>
      </c>
      <c r="C20" s="505">
        <v>3</v>
      </c>
      <c r="D20" s="505">
        <v>4</v>
      </c>
      <c r="E20" s="505">
        <v>5</v>
      </c>
      <c r="F20" s="505">
        <v>6</v>
      </c>
      <c r="G20" s="505">
        <v>7</v>
      </c>
      <c r="H20" s="505">
        <v>8</v>
      </c>
      <c r="I20" s="505">
        <v>9</v>
      </c>
      <c r="J20" s="505">
        <v>10</v>
      </c>
      <c r="K20" s="505">
        <v>11</v>
      </c>
      <c r="L20" s="505">
        <v>12</v>
      </c>
    </row>
    <row r="21" spans="1:12" ht="12.75" customHeight="1" thickTop="1" thickBot="1" x14ac:dyDescent="0.3">
      <c r="A21" s="600" t="s">
        <v>4332</v>
      </c>
      <c r="B21" s="600"/>
      <c r="C21" s="496">
        <v>0</v>
      </c>
      <c r="D21" s="496">
        <v>0</v>
      </c>
      <c r="E21" s="620">
        <v>0</v>
      </c>
      <c r="F21" s="601" t="s">
        <v>4333</v>
      </c>
      <c r="G21" s="601" t="s">
        <v>4333</v>
      </c>
      <c r="H21" s="601" t="s">
        <v>4333</v>
      </c>
      <c r="I21" s="601" t="s">
        <v>4333</v>
      </c>
      <c r="J21" s="601" t="s">
        <v>4333</v>
      </c>
      <c r="K21" s="601" t="s">
        <v>4333</v>
      </c>
      <c r="L21" s="601" t="s">
        <v>4333</v>
      </c>
    </row>
    <row r="22" spans="1:12" ht="12.75" customHeight="1" thickTop="1" thickBot="1" x14ac:dyDescent="0.3">
      <c r="A22" s="523" t="s">
        <v>4769</v>
      </c>
      <c r="B22" s="523"/>
      <c r="C22" s="601" t="s">
        <v>4333</v>
      </c>
      <c r="D22" s="601" t="s">
        <v>4333</v>
      </c>
      <c r="E22" s="601" t="s">
        <v>4333</v>
      </c>
      <c r="F22" s="532">
        <f>SUM(F24:F39)</f>
        <v>0</v>
      </c>
      <c r="G22" s="532">
        <f t="shared" ref="G22:L22" si="0">SUM(G24:G39)</f>
        <v>0</v>
      </c>
      <c r="H22" s="532">
        <f t="shared" si="0"/>
        <v>0</v>
      </c>
      <c r="I22" s="532">
        <f t="shared" si="0"/>
        <v>0</v>
      </c>
      <c r="J22" s="532">
        <f t="shared" si="0"/>
        <v>0</v>
      </c>
      <c r="K22" s="532">
        <f t="shared" si="0"/>
        <v>0</v>
      </c>
      <c r="L22" s="532">
        <f t="shared" si="0"/>
        <v>0</v>
      </c>
    </row>
    <row r="23" spans="1:12" ht="12.75" customHeight="1" thickTop="1" thickBot="1" x14ac:dyDescent="0.3">
      <c r="A23" s="456" t="s">
        <v>4726</v>
      </c>
      <c r="B23" s="523"/>
      <c r="C23" s="517"/>
      <c r="D23" s="517"/>
      <c r="E23" s="517"/>
      <c r="F23" s="534"/>
      <c r="G23" s="534"/>
      <c r="H23" s="534"/>
      <c r="I23" s="534"/>
      <c r="J23" s="534"/>
      <c r="K23" s="534"/>
      <c r="L23" s="534"/>
    </row>
    <row r="24" spans="1:12" ht="12.75" customHeight="1" thickTop="1" thickBot="1" x14ac:dyDescent="0.3">
      <c r="A24" s="458" t="s">
        <v>1702</v>
      </c>
      <c r="B24" s="479">
        <v>2110</v>
      </c>
      <c r="C24" s="517" t="s">
        <v>4333</v>
      </c>
      <c r="D24" s="517" t="s">
        <v>4333</v>
      </c>
      <c r="E24" s="517" t="s">
        <v>4333</v>
      </c>
      <c r="F24" s="534">
        <v>0</v>
      </c>
      <c r="G24" s="534">
        <v>0</v>
      </c>
      <c r="H24" s="534">
        <v>0</v>
      </c>
      <c r="I24" s="534">
        <v>0</v>
      </c>
      <c r="J24" s="534">
        <v>0</v>
      </c>
      <c r="K24" s="534">
        <v>0</v>
      </c>
      <c r="L24" s="534">
        <v>0</v>
      </c>
    </row>
    <row r="25" spans="1:12" ht="12.75" customHeight="1" thickTop="1" thickBot="1" x14ac:dyDescent="0.3">
      <c r="A25" s="458" t="s">
        <v>1704</v>
      </c>
      <c r="B25" s="479">
        <v>2120</v>
      </c>
      <c r="C25" s="517" t="s">
        <v>4333</v>
      </c>
      <c r="D25" s="517" t="s">
        <v>4333</v>
      </c>
      <c r="E25" s="517" t="s">
        <v>4333</v>
      </c>
      <c r="F25" s="534">
        <v>0</v>
      </c>
      <c r="G25" s="534">
        <v>0</v>
      </c>
      <c r="H25" s="534">
        <v>0</v>
      </c>
      <c r="I25" s="534">
        <v>0</v>
      </c>
      <c r="J25" s="534">
        <v>0</v>
      </c>
      <c r="K25" s="534">
        <v>0</v>
      </c>
      <c r="L25" s="534">
        <v>0</v>
      </c>
    </row>
    <row r="26" spans="1:12" ht="12.75" customHeight="1" thickTop="1" thickBot="1" x14ac:dyDescent="0.3">
      <c r="A26" s="602" t="s">
        <v>1706</v>
      </c>
      <c r="B26" s="479">
        <v>2210</v>
      </c>
      <c r="C26" s="517" t="s">
        <v>4333</v>
      </c>
      <c r="D26" s="517" t="s">
        <v>4333</v>
      </c>
      <c r="E26" s="517" t="s">
        <v>4333</v>
      </c>
      <c r="F26" s="534">
        <v>0</v>
      </c>
      <c r="G26" s="534">
        <v>0</v>
      </c>
      <c r="H26" s="534">
        <v>0</v>
      </c>
      <c r="I26" s="534">
        <v>0</v>
      </c>
      <c r="J26" s="534">
        <v>0</v>
      </c>
      <c r="K26" s="534">
        <v>0</v>
      </c>
      <c r="L26" s="534">
        <v>0</v>
      </c>
    </row>
    <row r="27" spans="1:12" ht="12.75" customHeight="1" thickTop="1" thickBot="1" x14ac:dyDescent="0.3">
      <c r="A27" s="602" t="s">
        <v>1707</v>
      </c>
      <c r="B27" s="479">
        <v>2220</v>
      </c>
      <c r="C27" s="518" t="s">
        <v>4333</v>
      </c>
      <c r="D27" s="518" t="s">
        <v>4333</v>
      </c>
      <c r="E27" s="518" t="s">
        <v>4333</v>
      </c>
      <c r="F27" s="534">
        <v>0</v>
      </c>
      <c r="G27" s="534">
        <v>0</v>
      </c>
      <c r="H27" s="534">
        <v>0</v>
      </c>
      <c r="I27" s="534">
        <v>0</v>
      </c>
      <c r="J27" s="534">
        <v>0</v>
      </c>
      <c r="K27" s="534">
        <v>0</v>
      </c>
      <c r="L27" s="534">
        <v>0</v>
      </c>
    </row>
    <row r="28" spans="1:12" ht="16.5" thickTop="1" thickBot="1" x14ac:dyDescent="0.3">
      <c r="A28" s="602" t="s">
        <v>1708</v>
      </c>
      <c r="B28" s="479">
        <v>2230</v>
      </c>
      <c r="C28" s="517" t="s">
        <v>4333</v>
      </c>
      <c r="D28" s="517" t="s">
        <v>4333</v>
      </c>
      <c r="E28" s="517" t="s">
        <v>4333</v>
      </c>
      <c r="F28" s="534">
        <v>0</v>
      </c>
      <c r="G28" s="534">
        <v>0</v>
      </c>
      <c r="H28" s="534">
        <v>0</v>
      </c>
      <c r="I28" s="534">
        <v>0</v>
      </c>
      <c r="J28" s="534">
        <v>0</v>
      </c>
      <c r="K28" s="534">
        <v>0</v>
      </c>
      <c r="L28" s="534">
        <v>0</v>
      </c>
    </row>
    <row r="29" spans="1:12" ht="16.5" thickTop="1" thickBot="1" x14ac:dyDescent="0.3">
      <c r="A29" s="602" t="s">
        <v>1709</v>
      </c>
      <c r="B29" s="479">
        <v>2240</v>
      </c>
      <c r="C29" s="517" t="s">
        <v>4333</v>
      </c>
      <c r="D29" s="517" t="s">
        <v>4333</v>
      </c>
      <c r="E29" s="517" t="s">
        <v>4333</v>
      </c>
      <c r="F29" s="534">
        <v>0</v>
      </c>
      <c r="G29" s="534">
        <v>0</v>
      </c>
      <c r="H29" s="534">
        <v>0</v>
      </c>
      <c r="I29" s="534">
        <v>0</v>
      </c>
      <c r="J29" s="534">
        <v>0</v>
      </c>
      <c r="K29" s="534">
        <v>0</v>
      </c>
      <c r="L29" s="534">
        <v>0</v>
      </c>
    </row>
    <row r="30" spans="1:12" ht="12" customHeight="1" thickTop="1" thickBot="1" x14ac:dyDescent="0.3">
      <c r="A30" s="602" t="s">
        <v>4336</v>
      </c>
      <c r="B30" s="479">
        <v>2250</v>
      </c>
      <c r="C30" s="517" t="s">
        <v>4333</v>
      </c>
      <c r="D30" s="517" t="s">
        <v>4333</v>
      </c>
      <c r="E30" s="517" t="s">
        <v>4333</v>
      </c>
      <c r="F30" s="534">
        <v>0</v>
      </c>
      <c r="G30" s="534">
        <v>0</v>
      </c>
      <c r="H30" s="534">
        <v>0</v>
      </c>
      <c r="I30" s="534">
        <v>0</v>
      </c>
      <c r="J30" s="534">
        <v>0</v>
      </c>
      <c r="K30" s="534">
        <v>0</v>
      </c>
      <c r="L30" s="534">
        <v>0</v>
      </c>
    </row>
    <row r="31" spans="1:12" ht="12" customHeight="1" thickTop="1" thickBot="1" x14ac:dyDescent="0.3">
      <c r="A31" s="470" t="s">
        <v>1756</v>
      </c>
      <c r="B31" s="479">
        <v>2260</v>
      </c>
      <c r="C31" s="517" t="s">
        <v>4333</v>
      </c>
      <c r="D31" s="517" t="s">
        <v>4333</v>
      </c>
      <c r="E31" s="517" t="s">
        <v>4333</v>
      </c>
      <c r="F31" s="534">
        <v>0</v>
      </c>
      <c r="G31" s="534">
        <v>0</v>
      </c>
      <c r="H31" s="534">
        <v>0</v>
      </c>
      <c r="I31" s="534">
        <v>0</v>
      </c>
      <c r="J31" s="534">
        <v>0</v>
      </c>
      <c r="K31" s="534">
        <v>0</v>
      </c>
      <c r="L31" s="534">
        <v>0</v>
      </c>
    </row>
    <row r="32" spans="1:12" ht="12" customHeight="1" thickTop="1" thickBot="1" x14ac:dyDescent="0.3">
      <c r="A32" s="458" t="s">
        <v>4337</v>
      </c>
      <c r="B32" s="479">
        <v>2270</v>
      </c>
      <c r="C32" s="517" t="s">
        <v>4333</v>
      </c>
      <c r="D32" s="517" t="s">
        <v>4333</v>
      </c>
      <c r="E32" s="517" t="s">
        <v>4333</v>
      </c>
      <c r="F32" s="534">
        <v>0</v>
      </c>
      <c r="G32" s="534">
        <v>0</v>
      </c>
      <c r="H32" s="534">
        <v>0</v>
      </c>
      <c r="I32" s="534">
        <v>0</v>
      </c>
      <c r="J32" s="534">
        <v>0</v>
      </c>
      <c r="K32" s="534">
        <v>0</v>
      </c>
      <c r="L32" s="534">
        <v>0</v>
      </c>
    </row>
    <row r="33" spans="1:12" ht="24" thickTop="1" thickBot="1" x14ac:dyDescent="0.3">
      <c r="A33" s="470" t="s">
        <v>1712</v>
      </c>
      <c r="B33" s="479">
        <v>2280</v>
      </c>
      <c r="C33" s="517" t="s">
        <v>4333</v>
      </c>
      <c r="D33" s="517" t="s">
        <v>4333</v>
      </c>
      <c r="E33" s="517" t="s">
        <v>4333</v>
      </c>
      <c r="F33" s="534">
        <v>0</v>
      </c>
      <c r="G33" s="534">
        <v>0</v>
      </c>
      <c r="H33" s="534">
        <v>0</v>
      </c>
      <c r="I33" s="534">
        <v>0</v>
      </c>
      <c r="J33" s="534">
        <v>0</v>
      </c>
      <c r="K33" s="534">
        <v>0</v>
      </c>
      <c r="L33" s="534">
        <v>0</v>
      </c>
    </row>
    <row r="34" spans="1:12" ht="24" thickTop="1" thickBot="1" x14ac:dyDescent="0.3">
      <c r="A34" s="470" t="s">
        <v>4342</v>
      </c>
      <c r="B34" s="479">
        <v>2610</v>
      </c>
      <c r="C34" s="517" t="s">
        <v>4333</v>
      </c>
      <c r="D34" s="517" t="s">
        <v>4333</v>
      </c>
      <c r="E34" s="517" t="s">
        <v>4333</v>
      </c>
      <c r="F34" s="534">
        <v>0</v>
      </c>
      <c r="G34" s="534">
        <v>0</v>
      </c>
      <c r="H34" s="534">
        <v>0</v>
      </c>
      <c r="I34" s="534">
        <v>0</v>
      </c>
      <c r="J34" s="534">
        <v>0</v>
      </c>
      <c r="K34" s="534">
        <v>0</v>
      </c>
      <c r="L34" s="534">
        <v>0</v>
      </c>
    </row>
    <row r="35" spans="1:12" ht="24" thickTop="1" thickBot="1" x14ac:dyDescent="0.3">
      <c r="A35" s="470" t="s">
        <v>4343</v>
      </c>
      <c r="B35" s="479">
        <v>2620</v>
      </c>
      <c r="C35" s="517" t="s">
        <v>4333</v>
      </c>
      <c r="D35" s="517" t="s">
        <v>4333</v>
      </c>
      <c r="E35" s="517" t="s">
        <v>4333</v>
      </c>
      <c r="F35" s="534">
        <v>0</v>
      </c>
      <c r="G35" s="534">
        <v>0</v>
      </c>
      <c r="H35" s="534">
        <v>0</v>
      </c>
      <c r="I35" s="534">
        <v>0</v>
      </c>
      <c r="J35" s="534">
        <v>0</v>
      </c>
      <c r="K35" s="534">
        <v>0</v>
      </c>
      <c r="L35" s="534">
        <v>0</v>
      </c>
    </row>
    <row r="36" spans="1:12" ht="24" thickTop="1" thickBot="1" x14ac:dyDescent="0.3">
      <c r="A36" s="458" t="s">
        <v>1757</v>
      </c>
      <c r="B36" s="479">
        <v>2630</v>
      </c>
      <c r="C36" s="517" t="s">
        <v>4333</v>
      </c>
      <c r="D36" s="517" t="s">
        <v>4333</v>
      </c>
      <c r="E36" s="517" t="s">
        <v>4333</v>
      </c>
      <c r="F36" s="534">
        <v>0</v>
      </c>
      <c r="G36" s="534">
        <v>0</v>
      </c>
      <c r="H36" s="534">
        <v>0</v>
      </c>
      <c r="I36" s="534">
        <v>0</v>
      </c>
      <c r="J36" s="534">
        <v>0</v>
      </c>
      <c r="K36" s="534">
        <v>0</v>
      </c>
      <c r="L36" s="534">
        <v>0</v>
      </c>
    </row>
    <row r="37" spans="1:12" ht="12.75" customHeight="1" thickTop="1" thickBot="1" x14ac:dyDescent="0.3">
      <c r="A37" s="603" t="s">
        <v>1720</v>
      </c>
      <c r="B37" s="604">
        <v>2700</v>
      </c>
      <c r="C37" s="517" t="s">
        <v>4333</v>
      </c>
      <c r="D37" s="517" t="s">
        <v>4333</v>
      </c>
      <c r="E37" s="517" t="s">
        <v>4333</v>
      </c>
      <c r="F37" s="534">
        <v>0</v>
      </c>
      <c r="G37" s="534">
        <v>0</v>
      </c>
      <c r="H37" s="534">
        <v>0</v>
      </c>
      <c r="I37" s="534">
        <v>0</v>
      </c>
      <c r="J37" s="534">
        <v>0</v>
      </c>
      <c r="K37" s="534">
        <v>0</v>
      </c>
      <c r="L37" s="534">
        <v>0</v>
      </c>
    </row>
    <row r="38" spans="1:12" ht="12.75" customHeight="1" thickTop="1" thickBot="1" x14ac:dyDescent="0.3">
      <c r="A38" s="457" t="s">
        <v>1724</v>
      </c>
      <c r="B38" s="477">
        <v>2800</v>
      </c>
      <c r="C38" s="517" t="s">
        <v>4333</v>
      </c>
      <c r="D38" s="517" t="s">
        <v>4333</v>
      </c>
      <c r="E38" s="517" t="s">
        <v>4333</v>
      </c>
      <c r="F38" s="534">
        <v>0</v>
      </c>
      <c r="G38" s="534">
        <v>0</v>
      </c>
      <c r="H38" s="534">
        <v>0</v>
      </c>
      <c r="I38" s="534">
        <v>0</v>
      </c>
      <c r="J38" s="534">
        <v>0</v>
      </c>
      <c r="K38" s="534">
        <v>0</v>
      </c>
      <c r="L38" s="534">
        <v>0</v>
      </c>
    </row>
    <row r="39" spans="1:12" ht="12.75" customHeight="1" thickTop="1" thickBot="1" x14ac:dyDescent="0.3">
      <c r="A39" s="503" t="s">
        <v>4250</v>
      </c>
      <c r="B39" s="523">
        <v>3000</v>
      </c>
      <c r="C39" s="517" t="s">
        <v>4333</v>
      </c>
      <c r="D39" s="517" t="s">
        <v>4333</v>
      </c>
      <c r="E39" s="517" t="s">
        <v>4333</v>
      </c>
      <c r="F39" s="534">
        <v>0</v>
      </c>
      <c r="G39" s="534">
        <v>0</v>
      </c>
      <c r="H39" s="534">
        <v>0</v>
      </c>
      <c r="I39" s="534">
        <v>0</v>
      </c>
      <c r="J39" s="534">
        <v>0</v>
      </c>
      <c r="K39" s="534">
        <v>0</v>
      </c>
      <c r="L39" s="534">
        <v>0</v>
      </c>
    </row>
    <row r="40" spans="1:12" ht="12.75" customHeight="1" thickTop="1" x14ac:dyDescent="0.25">
      <c r="A40" s="596"/>
      <c r="B40" s="597"/>
      <c r="C40" s="597"/>
      <c r="D40" s="597"/>
      <c r="E40" s="597"/>
      <c r="F40" s="598"/>
      <c r="G40" s="599"/>
      <c r="H40" s="599"/>
      <c r="I40" s="599"/>
      <c r="J40" s="599"/>
      <c r="K40" s="599"/>
      <c r="L40" s="599"/>
    </row>
    <row r="41" spans="1:12" x14ac:dyDescent="0.25">
      <c r="A41" s="122"/>
      <c r="B41" s="41" t="str">
        <f>ЗАПОЛНИТЬ!$F$30</f>
        <v>Директор</v>
      </c>
      <c r="C41" s="11"/>
      <c r="D41" s="11"/>
      <c r="E41" s="896"/>
      <c r="F41" s="896"/>
      <c r="H41" s="797" t="str">
        <f>ЗАПОЛНИТЬ!$F$26</f>
        <v>О.Л.Матчишин</v>
      </c>
      <c r="I41" s="797"/>
      <c r="J41" s="797"/>
      <c r="K41" s="797"/>
    </row>
    <row r="42" spans="1:12" x14ac:dyDescent="0.25">
      <c r="A42" s="1"/>
      <c r="B42" s="41"/>
      <c r="C42" s="11"/>
      <c r="D42" s="11"/>
      <c r="E42" s="891" t="s">
        <v>4351</v>
      </c>
      <c r="F42" s="891"/>
      <c r="H42" s="890" t="s">
        <v>3574</v>
      </c>
      <c r="I42" s="890"/>
      <c r="J42" s="1"/>
      <c r="K42" s="1"/>
    </row>
    <row r="43" spans="1:12" x14ac:dyDescent="0.25">
      <c r="A43" s="1"/>
      <c r="B43" s="41" t="str">
        <f>ЗАПОЛНИТЬ!$F$31</f>
        <v>Головний бухгалтер</v>
      </c>
      <c r="C43" s="11"/>
      <c r="D43" s="11"/>
      <c r="E43" s="896"/>
      <c r="F43" s="896"/>
      <c r="H43" s="797" t="str">
        <f>ЗАПОЛНИТЬ!$F$28</f>
        <v>О.Г.Шевчук</v>
      </c>
      <c r="I43" s="797"/>
      <c r="J43" s="797"/>
      <c r="K43" s="797"/>
    </row>
    <row r="44" spans="1:12" x14ac:dyDescent="0.25">
      <c r="A44" s="1" t="str">
        <f>ЗАПОЛНИТЬ!$C$19</f>
        <v>"11" січня 2016 року</v>
      </c>
      <c r="B44" s="1"/>
      <c r="C44" s="1"/>
      <c r="D44" s="1"/>
      <c r="E44" s="891" t="s">
        <v>4351</v>
      </c>
      <c r="F44" s="891"/>
      <c r="H44" s="890" t="s">
        <v>3574</v>
      </c>
      <c r="I44" s="890"/>
      <c r="J44" s="1"/>
      <c r="K44" s="1"/>
    </row>
  </sheetData>
  <sheetProtection formatColumns="0" formatRows="0"/>
  <mergeCells count="35">
    <mergeCell ref="E44:F44"/>
    <mergeCell ref="H44:I44"/>
    <mergeCell ref="E42:F42"/>
    <mergeCell ref="H42:I42"/>
    <mergeCell ref="H43:K43"/>
    <mergeCell ref="E43:F43"/>
    <mergeCell ref="E41:F41"/>
    <mergeCell ref="B11:I11"/>
    <mergeCell ref="F12:L12"/>
    <mergeCell ref="F16:L16"/>
    <mergeCell ref="C16:E16"/>
    <mergeCell ref="B16:B19"/>
    <mergeCell ref="K18:L18"/>
    <mergeCell ref="E17:E19"/>
    <mergeCell ref="C17:C19"/>
    <mergeCell ref="J18:J19"/>
    <mergeCell ref="H41:K41"/>
    <mergeCell ref="J17:L17"/>
    <mergeCell ref="G17:I17"/>
    <mergeCell ref="G18:G19"/>
    <mergeCell ref="I1:L3"/>
    <mergeCell ref="A8:L8"/>
    <mergeCell ref="A4:L7"/>
    <mergeCell ref="F13:L13"/>
    <mergeCell ref="B9:I9"/>
    <mergeCell ref="F17:F19"/>
    <mergeCell ref="A16:A19"/>
    <mergeCell ref="D17:D19"/>
    <mergeCell ref="H18:I18"/>
    <mergeCell ref="A13:D13"/>
    <mergeCell ref="K11:L11"/>
    <mergeCell ref="A12:D12"/>
    <mergeCell ref="K9:L9"/>
    <mergeCell ref="K10:L10"/>
    <mergeCell ref="B10:I10"/>
  </mergeCells>
  <phoneticPr fontId="0" type="noConversion"/>
  <pageMargins left="0.19685039370078741" right="0.19685039370078741" top="0.31496062992125984" bottom="0.19685039370078741" header="0.31496062992125984" footer="0.19685039370078741"/>
  <pageSetup paperSize="9" scale="93" orientation="landscape" verticalDpi="144"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5">
    <pageSetUpPr fitToPage="1"/>
  </sheetPr>
  <dimension ref="A1:M26"/>
  <sheetViews>
    <sheetView workbookViewId="0">
      <selection activeCell="N10" sqref="N10"/>
    </sheetView>
  </sheetViews>
  <sheetFormatPr defaultRowHeight="15" x14ac:dyDescent="0.25"/>
  <cols>
    <col min="1" max="1" width="3.7109375" style="212" customWidth="1"/>
    <col min="2" max="2" width="43.42578125" style="212" customWidth="1"/>
    <col min="3" max="16384" width="9.140625" style="212"/>
  </cols>
  <sheetData>
    <row r="1" spans="1:13" x14ac:dyDescent="0.25">
      <c r="I1" s="779" t="s">
        <v>263</v>
      </c>
      <c r="J1" s="1196"/>
      <c r="K1" s="1196"/>
      <c r="L1" s="1196"/>
      <c r="M1" s="1196"/>
    </row>
    <row r="2" spans="1:13" ht="19.5" customHeight="1" x14ac:dyDescent="0.25">
      <c r="I2" s="1196"/>
      <c r="J2" s="1196"/>
      <c r="K2" s="1196"/>
      <c r="L2" s="1196"/>
      <c r="M2" s="1196"/>
    </row>
    <row r="3" spans="1:13" x14ac:dyDescent="0.25">
      <c r="B3" s="1052" t="s">
        <v>4413</v>
      </c>
      <c r="C3" s="1052"/>
      <c r="D3" s="1052"/>
      <c r="E3" s="1052"/>
      <c r="F3" s="1052"/>
      <c r="G3" s="1052"/>
      <c r="H3" s="1052"/>
      <c r="I3" s="1052"/>
      <c r="J3" s="1052"/>
      <c r="K3" s="1052"/>
      <c r="L3" s="1052"/>
      <c r="M3" s="1052"/>
    </row>
    <row r="4" spans="1:13" x14ac:dyDescent="0.25">
      <c r="B4" s="1052" t="s">
        <v>4414</v>
      </c>
      <c r="C4" s="1052"/>
      <c r="D4" s="1052"/>
      <c r="E4" s="1052"/>
      <c r="F4" s="1052"/>
      <c r="G4" s="1052"/>
      <c r="H4" s="1052"/>
      <c r="I4" s="1052"/>
      <c r="J4" s="1052"/>
      <c r="K4" s="1052"/>
      <c r="L4" s="1052"/>
      <c r="M4" s="1052"/>
    </row>
    <row r="5" spans="1:13" x14ac:dyDescent="0.25">
      <c r="B5" s="1052" t="s">
        <v>4415</v>
      </c>
      <c r="C5" s="1052"/>
      <c r="D5" s="1052"/>
      <c r="E5" s="1052"/>
      <c r="F5" s="1052"/>
      <c r="G5" s="1052"/>
      <c r="H5" s="1052"/>
      <c r="I5" s="1052"/>
      <c r="J5" s="1052"/>
      <c r="K5" s="1052"/>
      <c r="L5" s="1052"/>
      <c r="M5" s="1052"/>
    </row>
    <row r="6" spans="1:13" x14ac:dyDescent="0.25">
      <c r="B6" s="1243" t="str">
        <f>CONCATENATE("за ",ЗАПОЛНИТЬ!$B$17," ",ЗАПОЛНИТЬ!$C$17)</f>
        <v xml:space="preserve">за 2015 р. </v>
      </c>
      <c r="C6" s="1243"/>
      <c r="D6" s="1243"/>
      <c r="E6" s="1243"/>
      <c r="F6" s="1243"/>
      <c r="G6" s="1243"/>
      <c r="H6" s="1243"/>
      <c r="I6" s="1243"/>
      <c r="J6" s="1243"/>
      <c r="K6" s="1243"/>
      <c r="L6" s="1243"/>
      <c r="M6" s="1243"/>
    </row>
    <row r="7" spans="1:13" x14ac:dyDescent="0.25">
      <c r="B7" s="214" t="s">
        <v>4564</v>
      </c>
      <c r="C7" s="812" t="str">
        <f>ЗАПОЛНИТЬ!$B$3</f>
        <v>Дрогобицький міський центр соціальних служб для сім'ї, дітей та молоді</v>
      </c>
      <c r="D7" s="812"/>
      <c r="E7" s="812"/>
      <c r="F7" s="812"/>
      <c r="G7" s="812"/>
      <c r="H7" s="812"/>
      <c r="I7" s="812"/>
      <c r="J7" s="812"/>
      <c r="K7" s="215" t="str">
        <f>ЗАПОЛНИТЬ!$A$13</f>
        <v>за ЄДРПОУ</v>
      </c>
      <c r="L7" s="814" t="str">
        <f>ЗАПОЛНИТЬ!$B$13</f>
        <v>2080709</v>
      </c>
      <c r="M7" s="814"/>
    </row>
    <row r="8" spans="1:13" x14ac:dyDescent="0.25">
      <c r="B8" s="217" t="s">
        <v>4317</v>
      </c>
      <c r="C8" s="810" t="str">
        <f>ЗАПОЛНИТЬ!$B$5</f>
        <v>м.Дрогобич, вул.Л.Українки, 70</v>
      </c>
      <c r="D8" s="810"/>
      <c r="E8" s="810"/>
      <c r="F8" s="810"/>
      <c r="G8" s="810"/>
      <c r="H8" s="810"/>
      <c r="I8" s="810"/>
      <c r="J8" s="810"/>
      <c r="K8" s="215" t="str">
        <f>ЗАПОЛНИТЬ!$A$14</f>
        <v>за КОАТУУ</v>
      </c>
      <c r="L8" s="813">
        <f>ЗАПОЛНИТЬ!$B$14</f>
        <v>4610600000</v>
      </c>
      <c r="M8" s="813"/>
    </row>
    <row r="9" spans="1:13" x14ac:dyDescent="0.25">
      <c r="B9" s="217" t="str">
        <f>Ф.4.3.1.КВК2!$A$11</f>
        <v>Організаційно-правова форма господарювання</v>
      </c>
      <c r="C9" s="815" t="str">
        <f>ЗАПОЛНИТЬ!$D$15</f>
        <v>Комунальна організація (установа, заклад)</v>
      </c>
      <c r="D9" s="815"/>
      <c r="E9" s="815"/>
      <c r="F9" s="815"/>
      <c r="G9" s="815"/>
      <c r="H9" s="815"/>
      <c r="I9" s="815"/>
      <c r="J9" s="815"/>
      <c r="K9" s="215" t="str">
        <f>ЗАПОЛНИТЬ!$A$15</f>
        <v>за КОПФГ</v>
      </c>
      <c r="L9" s="813">
        <f>ЗАПОЛНИТЬ!$B$15</f>
        <v>430</v>
      </c>
      <c r="M9" s="813"/>
    </row>
    <row r="10" spans="1:13" x14ac:dyDescent="0.25">
      <c r="B10" s="809" t="s">
        <v>4744</v>
      </c>
      <c r="C10" s="809"/>
      <c r="D10" s="809"/>
      <c r="E10" s="809"/>
      <c r="F10" s="137" t="str">
        <f>ЗАПОЛНИТЬ!$H$9</f>
        <v>-</v>
      </c>
      <c r="G10" s="1122" t="str">
        <f>IF(F10&gt;0,VLOOKUP(F10,'ДовидникКВК(ГОС)'!A:B,2,FALSE),"")</f>
        <v>-</v>
      </c>
      <c r="H10" s="1122"/>
      <c r="I10" s="1122"/>
      <c r="J10" s="1122"/>
      <c r="K10" s="1122"/>
      <c r="L10" s="1122"/>
      <c r="M10" s="1122"/>
    </row>
    <row r="11" spans="1:13" x14ac:dyDescent="0.25">
      <c r="B11" s="809" t="s">
        <v>1185</v>
      </c>
      <c r="C11" s="809"/>
      <c r="D11" s="809"/>
      <c r="E11" s="809"/>
      <c r="F11" s="347" t="s">
        <v>4334</v>
      </c>
      <c r="G11" s="907" t="str">
        <f>IF(F11&gt;0,VLOOKUP(F11,ДовидникКПК!B:C,2,FALSE),"")</f>
        <v>-</v>
      </c>
      <c r="H11" s="907"/>
      <c r="I11" s="907"/>
      <c r="J11" s="907"/>
      <c r="K11" s="907"/>
      <c r="L11" s="907"/>
      <c r="M11" s="907"/>
    </row>
    <row r="12" spans="1:13" x14ac:dyDescent="0.25">
      <c r="B12" s="228" t="s">
        <v>4078</v>
      </c>
      <c r="C12" s="215"/>
      <c r="D12" s="215"/>
      <c r="E12" s="215"/>
      <c r="F12" s="125"/>
      <c r="G12" s="125"/>
      <c r="H12" s="125"/>
      <c r="I12" s="125"/>
      <c r="J12" s="125"/>
      <c r="K12" s="125"/>
      <c r="L12" s="125"/>
      <c r="M12" s="125"/>
    </row>
    <row r="13" spans="1:13" x14ac:dyDescent="0.25">
      <c r="B13" s="138" t="s">
        <v>4738</v>
      </c>
      <c r="C13" s="227"/>
      <c r="D13" s="227"/>
      <c r="E13" s="227"/>
    </row>
    <row r="14" spans="1:13" ht="15.75" thickBot="1" x14ac:dyDescent="0.3">
      <c r="B14" s="215" t="s">
        <v>4831</v>
      </c>
      <c r="C14" s="227"/>
      <c r="D14" s="227"/>
      <c r="E14" s="227"/>
    </row>
    <row r="15" spans="1:13" ht="31.5" thickTop="1" thickBot="1" x14ac:dyDescent="0.3">
      <c r="A15" s="606" t="s">
        <v>4392</v>
      </c>
      <c r="B15" s="1242" t="s">
        <v>4410</v>
      </c>
      <c r="C15" s="1242"/>
      <c r="D15" s="1242"/>
      <c r="E15" s="1242"/>
      <c r="F15" s="1242"/>
      <c r="G15" s="1242"/>
      <c r="H15" s="1242" t="s">
        <v>4411</v>
      </c>
      <c r="I15" s="1242"/>
      <c r="J15" s="1242"/>
      <c r="K15" s="1242" t="s">
        <v>4412</v>
      </c>
      <c r="L15" s="1242"/>
      <c r="M15" s="1242"/>
    </row>
    <row r="16" spans="1:13" s="227" customFormat="1" ht="16.5" thickTop="1" thickBot="1" x14ac:dyDescent="0.3">
      <c r="A16" s="607">
        <v>1</v>
      </c>
      <c r="B16" s="1246">
        <v>2</v>
      </c>
      <c r="C16" s="1246"/>
      <c r="D16" s="1246"/>
      <c r="E16" s="1246"/>
      <c r="F16" s="1246"/>
      <c r="G16" s="1246"/>
      <c r="H16" s="1246">
        <v>3</v>
      </c>
      <c r="I16" s="1246"/>
      <c r="J16" s="1246"/>
      <c r="K16" s="1246">
        <v>4</v>
      </c>
      <c r="L16" s="1246"/>
      <c r="M16" s="1246"/>
    </row>
    <row r="17" spans="1:13" ht="16.5" thickTop="1" thickBot="1" x14ac:dyDescent="0.3">
      <c r="A17" s="608"/>
      <c r="B17" s="1245" t="s">
        <v>4334</v>
      </c>
      <c r="C17" s="1245"/>
      <c r="D17" s="1245"/>
      <c r="E17" s="1245"/>
      <c r="F17" s="1245"/>
      <c r="G17" s="1245"/>
      <c r="H17" s="1244" t="s">
        <v>4334</v>
      </c>
      <c r="I17" s="1244"/>
      <c r="J17" s="1244"/>
      <c r="K17" s="1247" t="s">
        <v>4334</v>
      </c>
      <c r="L17" s="1248"/>
      <c r="M17" s="1248"/>
    </row>
    <row r="18" spans="1:13" ht="16.5" thickTop="1" thickBot="1" x14ac:dyDescent="0.3">
      <c r="A18" s="608"/>
      <c r="B18" s="1245" t="s">
        <v>4334</v>
      </c>
      <c r="C18" s="1245"/>
      <c r="D18" s="1245"/>
      <c r="E18" s="1245"/>
      <c r="F18" s="1245"/>
      <c r="G18" s="1245"/>
      <c r="H18" s="1244" t="s">
        <v>4334</v>
      </c>
      <c r="I18" s="1244"/>
      <c r="J18" s="1244"/>
      <c r="K18" s="1247" t="s">
        <v>4334</v>
      </c>
      <c r="L18" s="1248"/>
      <c r="M18" s="1248"/>
    </row>
    <row r="19" spans="1:13" ht="16.5" thickTop="1" thickBot="1" x14ac:dyDescent="0.3">
      <c r="A19" s="608"/>
      <c r="B19" s="1245" t="s">
        <v>4334</v>
      </c>
      <c r="C19" s="1245"/>
      <c r="D19" s="1245"/>
      <c r="E19" s="1245"/>
      <c r="F19" s="1245"/>
      <c r="G19" s="1245"/>
      <c r="H19" s="1244" t="s">
        <v>4334</v>
      </c>
      <c r="I19" s="1244"/>
      <c r="J19" s="1244"/>
      <c r="K19" s="1247" t="s">
        <v>4334</v>
      </c>
      <c r="L19" s="1248"/>
      <c r="M19" s="1248"/>
    </row>
    <row r="20" spans="1:13" ht="16.5" thickTop="1" thickBot="1" x14ac:dyDescent="0.3">
      <c r="A20" s="608"/>
      <c r="B20" s="1245" t="s">
        <v>4334</v>
      </c>
      <c r="C20" s="1245"/>
      <c r="D20" s="1245"/>
      <c r="E20" s="1245"/>
      <c r="F20" s="1245"/>
      <c r="G20" s="1245"/>
      <c r="H20" s="1244" t="s">
        <v>4334</v>
      </c>
      <c r="I20" s="1244"/>
      <c r="J20" s="1244"/>
      <c r="K20" s="1247" t="s">
        <v>4334</v>
      </c>
      <c r="L20" s="1248"/>
      <c r="M20" s="1248"/>
    </row>
    <row r="21" spans="1:13" ht="15.75" thickTop="1" x14ac:dyDescent="0.25"/>
    <row r="22" spans="1:13" x14ac:dyDescent="0.25">
      <c r="B22" s="41" t="str">
        <f>ЗАПОЛНИТЬ!$F$30</f>
        <v>Директор</v>
      </c>
      <c r="C22" s="225"/>
      <c r="D22" s="136"/>
      <c r="E22" s="869" t="str">
        <f>ЗАПОЛНИТЬ!$F$26</f>
        <v>О.Л.Матчишин</v>
      </c>
      <c r="F22" s="869"/>
      <c r="G22" s="869"/>
    </row>
    <row r="23" spans="1:13" x14ac:dyDescent="0.25">
      <c r="B23" s="41"/>
      <c r="C23" s="12" t="s">
        <v>4351</v>
      </c>
      <c r="D23" s="136"/>
      <c r="E23" s="226" t="s">
        <v>3574</v>
      </c>
      <c r="F23" s="224"/>
    </row>
    <row r="24" spans="1:13" x14ac:dyDescent="0.25">
      <c r="B24" s="41" t="str">
        <f>ЗАПОЛНИТЬ!$F$31</f>
        <v>Головний бухгалтер</v>
      </c>
      <c r="C24" s="225"/>
      <c r="D24" s="136"/>
      <c r="E24" s="869" t="str">
        <f>ЗАПОЛНИТЬ!$F$28</f>
        <v>О.Г.Шевчук</v>
      </c>
      <c r="F24" s="869"/>
      <c r="G24" s="869"/>
    </row>
    <row r="25" spans="1:13" x14ac:dyDescent="0.25">
      <c r="C25" s="12" t="s">
        <v>4351</v>
      </c>
      <c r="D25" s="80"/>
      <c r="E25" s="226" t="s">
        <v>3574</v>
      </c>
      <c r="F25" s="224"/>
    </row>
    <row r="26" spans="1:13" x14ac:dyDescent="0.25">
      <c r="B26" s="80" t="str">
        <f>ЗАПОЛНИТЬ!$C$19</f>
        <v>"11" січня 2016 року</v>
      </c>
    </row>
  </sheetData>
  <sheetProtection formatColumns="0" formatRows="0"/>
  <mergeCells count="35">
    <mergeCell ref="K19:M19"/>
    <mergeCell ref="K18:M18"/>
    <mergeCell ref="K16:M16"/>
    <mergeCell ref="G10:M10"/>
    <mergeCell ref="E24:G24"/>
    <mergeCell ref="E22:G22"/>
    <mergeCell ref="H17:J17"/>
    <mergeCell ref="B15:G15"/>
    <mergeCell ref="B20:G20"/>
    <mergeCell ref="H20:J20"/>
    <mergeCell ref="B18:G18"/>
    <mergeCell ref="B19:G19"/>
    <mergeCell ref="H16:J16"/>
    <mergeCell ref="K20:M20"/>
    <mergeCell ref="B16:G16"/>
    <mergeCell ref="B17:G17"/>
    <mergeCell ref="H18:J18"/>
    <mergeCell ref="H19:J19"/>
    <mergeCell ref="K17:M17"/>
    <mergeCell ref="K15:M15"/>
    <mergeCell ref="L9:M9"/>
    <mergeCell ref="H15:J15"/>
    <mergeCell ref="I1:M2"/>
    <mergeCell ref="C7:J7"/>
    <mergeCell ref="L7:M7"/>
    <mergeCell ref="C8:J8"/>
    <mergeCell ref="L8:M8"/>
    <mergeCell ref="B6:M6"/>
    <mergeCell ref="B3:M3"/>
    <mergeCell ref="B11:E11"/>
    <mergeCell ref="C9:J9"/>
    <mergeCell ref="G11:M11"/>
    <mergeCell ref="B4:M4"/>
    <mergeCell ref="B5:M5"/>
    <mergeCell ref="B10:E10"/>
  </mergeCells>
  <phoneticPr fontId="0" type="noConversion"/>
  <pageMargins left="0.19685039370078741" right="0.19685039370078741" top="0.35433070866141736" bottom="0.35433070866141736" header="0.31496062992125984" footer="0.31496062992125984"/>
  <pageSetup paperSize="9" scale="91" orientation="landscape" verticalDpi="144"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6"/>
  <dimension ref="A1:N105"/>
  <sheetViews>
    <sheetView topLeftCell="A9"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H1:J3"/>
    <mergeCell ref="A4:J4"/>
    <mergeCell ref="B10:H10"/>
    <mergeCell ref="B11:H11"/>
    <mergeCell ref="E14:J14"/>
    <mergeCell ref="A5:F5"/>
    <mergeCell ref="A6:J6"/>
    <mergeCell ref="B9:H9"/>
    <mergeCell ref="A12:C12"/>
    <mergeCell ref="A13:C13"/>
    <mergeCell ref="E13:J13"/>
    <mergeCell ref="E12:H12"/>
    <mergeCell ref="E15:J15"/>
    <mergeCell ref="A14:C14"/>
    <mergeCell ref="G19:G21"/>
    <mergeCell ref="F19:F21"/>
    <mergeCell ref="D100:E100"/>
    <mergeCell ref="G100:I100"/>
    <mergeCell ref="A18:L18"/>
    <mergeCell ref="C19:C21"/>
    <mergeCell ref="D19:D21"/>
    <mergeCell ref="A15:C15"/>
    <mergeCell ref="D103:E103"/>
    <mergeCell ref="G103:H103"/>
    <mergeCell ref="D101:E101"/>
    <mergeCell ref="G101:H101"/>
    <mergeCell ref="D102:E102"/>
    <mergeCell ref="G102:I102"/>
    <mergeCell ref="J19:J21"/>
    <mergeCell ref="A19:A21"/>
    <mergeCell ref="B19:B21"/>
    <mergeCell ref="E19:E21"/>
    <mergeCell ref="H19:H21"/>
    <mergeCell ref="I19:I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3">
    <pageSetUpPr fitToPage="1"/>
  </sheetPr>
  <dimension ref="A1:M26"/>
  <sheetViews>
    <sheetView workbookViewId="0">
      <selection activeCell="P11" sqref="P11"/>
    </sheetView>
  </sheetViews>
  <sheetFormatPr defaultRowHeight="15" x14ac:dyDescent="0.25"/>
  <cols>
    <col min="1" max="1" width="3.7109375" style="212" customWidth="1"/>
    <col min="2" max="2" width="43.42578125" style="212" customWidth="1"/>
    <col min="3" max="16384" width="9.140625" style="212"/>
  </cols>
  <sheetData>
    <row r="1" spans="1:13" x14ac:dyDescent="0.25">
      <c r="I1" s="779" t="s">
        <v>263</v>
      </c>
      <c r="J1" s="1196"/>
      <c r="K1" s="1196"/>
      <c r="L1" s="1196"/>
      <c r="M1" s="1196"/>
    </row>
    <row r="2" spans="1:13" ht="19.5" customHeight="1" x14ac:dyDescent="0.25">
      <c r="I2" s="1196"/>
      <c r="J2" s="1196"/>
      <c r="K2" s="1196"/>
      <c r="L2" s="1196"/>
      <c r="M2" s="1196"/>
    </row>
    <row r="3" spans="1:13" x14ac:dyDescent="0.25">
      <c r="B3" s="1052" t="s">
        <v>4413</v>
      </c>
      <c r="C3" s="1052"/>
      <c r="D3" s="1052"/>
      <c r="E3" s="1052"/>
      <c r="F3" s="1052"/>
      <c r="G3" s="1052"/>
      <c r="H3" s="1052"/>
      <c r="I3" s="1052"/>
      <c r="J3" s="1052"/>
      <c r="K3" s="1052"/>
      <c r="L3" s="1052"/>
      <c r="M3" s="1052"/>
    </row>
    <row r="4" spans="1:13" x14ac:dyDescent="0.25">
      <c r="B4" s="1052" t="s">
        <v>4414</v>
      </c>
      <c r="C4" s="1052"/>
      <c r="D4" s="1052"/>
      <c r="E4" s="1052"/>
      <c r="F4" s="1052"/>
      <c r="G4" s="1052"/>
      <c r="H4" s="1052"/>
      <c r="I4" s="1052"/>
      <c r="J4" s="1052"/>
      <c r="K4" s="1052"/>
      <c r="L4" s="1052"/>
      <c r="M4" s="1052"/>
    </row>
    <row r="5" spans="1:13" x14ac:dyDescent="0.25">
      <c r="B5" s="1052" t="s">
        <v>4415</v>
      </c>
      <c r="C5" s="1052"/>
      <c r="D5" s="1052"/>
      <c r="E5" s="1052"/>
      <c r="F5" s="1052"/>
      <c r="G5" s="1052"/>
      <c r="H5" s="1052"/>
      <c r="I5" s="1052"/>
      <c r="J5" s="1052"/>
      <c r="K5" s="1052"/>
      <c r="L5" s="1052"/>
      <c r="M5" s="1052"/>
    </row>
    <row r="6" spans="1:13" x14ac:dyDescent="0.25">
      <c r="B6" s="1243" t="str">
        <f>CONCATENATE("за ",ЗАПОЛНИТЬ!$B$17," ",ЗАПОЛНИТЬ!$C$17)</f>
        <v xml:space="preserve">за 2015 р. </v>
      </c>
      <c r="C6" s="1243"/>
      <c r="D6" s="1243"/>
      <c r="E6" s="1243"/>
      <c r="F6" s="1243"/>
      <c r="G6" s="1243"/>
      <c r="H6" s="1243"/>
      <c r="I6" s="1243"/>
      <c r="J6" s="1243"/>
      <c r="K6" s="1243"/>
      <c r="L6" s="1243"/>
      <c r="M6" s="1243"/>
    </row>
    <row r="7" spans="1:13" x14ac:dyDescent="0.25">
      <c r="B7" s="214" t="s">
        <v>4564</v>
      </c>
      <c r="C7" s="812" t="str">
        <f>ЗАПОЛНИТЬ!$B$3</f>
        <v>Дрогобицький міський центр соціальних служб для сім'ї, дітей та молоді</v>
      </c>
      <c r="D7" s="812"/>
      <c r="E7" s="812"/>
      <c r="F7" s="812"/>
      <c r="G7" s="812"/>
      <c r="H7" s="812"/>
      <c r="I7" s="812"/>
      <c r="J7" s="812"/>
      <c r="K7" s="215" t="str">
        <f>ЗАПОЛНИТЬ!$A$13</f>
        <v>за ЄДРПОУ</v>
      </c>
      <c r="L7" s="814" t="str">
        <f>ЗАПОЛНИТЬ!$B$13</f>
        <v>2080709</v>
      </c>
      <c r="M7" s="814"/>
    </row>
    <row r="8" spans="1:13" x14ac:dyDescent="0.25">
      <c r="B8" s="217" t="s">
        <v>4317</v>
      </c>
      <c r="C8" s="810" t="str">
        <f>ЗАПОЛНИТЬ!$B$5</f>
        <v>м.Дрогобич, вул.Л.Українки, 70</v>
      </c>
      <c r="D8" s="810"/>
      <c r="E8" s="810"/>
      <c r="F8" s="810"/>
      <c r="G8" s="810"/>
      <c r="H8" s="810"/>
      <c r="I8" s="810"/>
      <c r="J8" s="810"/>
      <c r="K8" s="215" t="str">
        <f>ЗАПОЛНИТЬ!$A$14</f>
        <v>за КОАТУУ</v>
      </c>
      <c r="L8" s="813">
        <f>ЗАПОЛНИТЬ!$B$14</f>
        <v>4610600000</v>
      </c>
      <c r="M8" s="813"/>
    </row>
    <row r="9" spans="1:13" x14ac:dyDescent="0.25">
      <c r="B9" s="217" t="str">
        <f>Ф.4.3.1.КВК2!$A$11</f>
        <v>Організаційно-правова форма господарювання</v>
      </c>
      <c r="C9" s="815" t="str">
        <f>ЗАПОЛНИТЬ!$D$15</f>
        <v>Комунальна організація (установа, заклад)</v>
      </c>
      <c r="D9" s="815"/>
      <c r="E9" s="815"/>
      <c r="F9" s="815"/>
      <c r="G9" s="815"/>
      <c r="H9" s="815"/>
      <c r="I9" s="815"/>
      <c r="J9" s="815"/>
      <c r="K9" s="215" t="str">
        <f>ЗАПОЛНИТЬ!$A$15</f>
        <v>за КОПФГ</v>
      </c>
      <c r="L9" s="813">
        <f>ЗАПОЛНИТЬ!$B$15</f>
        <v>430</v>
      </c>
      <c r="M9" s="813"/>
    </row>
    <row r="10" spans="1:13" x14ac:dyDescent="0.25">
      <c r="B10" s="809" t="s">
        <v>4744</v>
      </c>
      <c r="C10" s="809"/>
      <c r="D10" s="809"/>
      <c r="E10" s="809"/>
      <c r="F10" s="137" t="str">
        <f>ЗАПОЛНИТЬ!$H$9</f>
        <v>-</v>
      </c>
      <c r="G10" s="1122" t="str">
        <f>IF(F10&gt;0,VLOOKUP(F10,'ДовидникКВК(ГОС)'!A:B,2,FALSE),"")</f>
        <v>-</v>
      </c>
      <c r="H10" s="1122"/>
      <c r="I10" s="1122"/>
      <c r="J10" s="1122"/>
      <c r="K10" s="1122"/>
      <c r="L10" s="1122"/>
      <c r="M10" s="1122"/>
    </row>
    <row r="11" spans="1:13" x14ac:dyDescent="0.25">
      <c r="B11" s="809" t="s">
        <v>1185</v>
      </c>
      <c r="C11" s="809"/>
      <c r="D11" s="809"/>
      <c r="E11" s="809"/>
      <c r="F11" s="347" t="s">
        <v>4334</v>
      </c>
      <c r="G11" s="907" t="str">
        <f>IF(F11&gt;0,VLOOKUP(F11,ДовидникКПК!B:C,2,FALSE),"")</f>
        <v>-</v>
      </c>
      <c r="H11" s="907"/>
      <c r="I11" s="907"/>
      <c r="J11" s="907"/>
      <c r="K11" s="907"/>
      <c r="L11" s="907"/>
      <c r="M11" s="907"/>
    </row>
    <row r="12" spans="1:13" x14ac:dyDescent="0.25">
      <c r="B12" s="228" t="s">
        <v>4073</v>
      </c>
      <c r="C12" s="215"/>
      <c r="D12" s="215"/>
      <c r="E12" s="215"/>
      <c r="F12" s="125"/>
      <c r="G12" s="125"/>
      <c r="H12" s="125"/>
      <c r="I12" s="125"/>
      <c r="J12" s="125"/>
      <c r="K12" s="125"/>
      <c r="L12" s="125"/>
      <c r="M12" s="125"/>
    </row>
    <row r="13" spans="1:13" x14ac:dyDescent="0.25">
      <c r="B13" s="138" t="s">
        <v>4738</v>
      </c>
      <c r="C13" s="227"/>
      <c r="D13" s="227"/>
      <c r="E13" s="227"/>
    </row>
    <row r="14" spans="1:13" ht="15.75" thickBot="1" x14ac:dyDescent="0.3">
      <c r="B14" s="215" t="s">
        <v>4832</v>
      </c>
      <c r="C14" s="227"/>
      <c r="D14" s="227"/>
      <c r="E14" s="227"/>
    </row>
    <row r="15" spans="1:13" ht="31.5" thickTop="1" thickBot="1" x14ac:dyDescent="0.3">
      <c r="A15" s="606" t="s">
        <v>4392</v>
      </c>
      <c r="B15" s="1242" t="s">
        <v>4410</v>
      </c>
      <c r="C15" s="1242"/>
      <c r="D15" s="1242"/>
      <c r="E15" s="1242"/>
      <c r="F15" s="1242"/>
      <c r="G15" s="1242"/>
      <c r="H15" s="1242" t="s">
        <v>4411</v>
      </c>
      <c r="I15" s="1242"/>
      <c r="J15" s="1242"/>
      <c r="K15" s="1242" t="s">
        <v>4412</v>
      </c>
      <c r="L15" s="1242"/>
      <c r="M15" s="1242"/>
    </row>
    <row r="16" spans="1:13" s="227" customFormat="1" ht="16.5" thickTop="1" thickBot="1" x14ac:dyDescent="0.3">
      <c r="A16" s="607">
        <v>1</v>
      </c>
      <c r="B16" s="1246">
        <v>2</v>
      </c>
      <c r="C16" s="1246"/>
      <c r="D16" s="1246"/>
      <c r="E16" s="1246"/>
      <c r="F16" s="1246"/>
      <c r="G16" s="1246"/>
      <c r="H16" s="1246">
        <v>3</v>
      </c>
      <c r="I16" s="1246"/>
      <c r="J16" s="1246"/>
      <c r="K16" s="1246">
        <v>4</v>
      </c>
      <c r="L16" s="1246"/>
      <c r="M16" s="1246"/>
    </row>
    <row r="17" spans="1:13" ht="16.5" thickTop="1" thickBot="1" x14ac:dyDescent="0.3">
      <c r="A17" s="608"/>
      <c r="B17" s="1245" t="s">
        <v>4334</v>
      </c>
      <c r="C17" s="1245"/>
      <c r="D17" s="1245"/>
      <c r="E17" s="1245"/>
      <c r="F17" s="1245"/>
      <c r="G17" s="1245"/>
      <c r="H17" s="1244" t="s">
        <v>4334</v>
      </c>
      <c r="I17" s="1244"/>
      <c r="J17" s="1244"/>
      <c r="K17" s="1247" t="s">
        <v>4334</v>
      </c>
      <c r="L17" s="1248"/>
      <c r="M17" s="1248"/>
    </row>
    <row r="18" spans="1:13" ht="16.5" thickTop="1" thickBot="1" x14ac:dyDescent="0.3">
      <c r="A18" s="608"/>
      <c r="B18" s="1245" t="s">
        <v>4334</v>
      </c>
      <c r="C18" s="1245"/>
      <c r="D18" s="1245"/>
      <c r="E18" s="1245"/>
      <c r="F18" s="1245"/>
      <c r="G18" s="1245"/>
      <c r="H18" s="1244" t="s">
        <v>4334</v>
      </c>
      <c r="I18" s="1244"/>
      <c r="J18" s="1244"/>
      <c r="K18" s="1247" t="s">
        <v>4334</v>
      </c>
      <c r="L18" s="1248"/>
      <c r="M18" s="1248"/>
    </row>
    <row r="19" spans="1:13" ht="16.5" thickTop="1" thickBot="1" x14ac:dyDescent="0.3">
      <c r="A19" s="608"/>
      <c r="B19" s="1245" t="s">
        <v>4334</v>
      </c>
      <c r="C19" s="1245"/>
      <c r="D19" s="1245"/>
      <c r="E19" s="1245"/>
      <c r="F19" s="1245"/>
      <c r="G19" s="1245"/>
      <c r="H19" s="1244" t="s">
        <v>4334</v>
      </c>
      <c r="I19" s="1244"/>
      <c r="J19" s="1244"/>
      <c r="K19" s="1247" t="s">
        <v>4334</v>
      </c>
      <c r="L19" s="1248"/>
      <c r="M19" s="1248"/>
    </row>
    <row r="20" spans="1:13" ht="16.5" thickTop="1" thickBot="1" x14ac:dyDescent="0.3">
      <c r="A20" s="608"/>
      <c r="B20" s="1245" t="s">
        <v>4334</v>
      </c>
      <c r="C20" s="1245"/>
      <c r="D20" s="1245"/>
      <c r="E20" s="1245"/>
      <c r="F20" s="1245"/>
      <c r="G20" s="1245"/>
      <c r="H20" s="1244" t="s">
        <v>4334</v>
      </c>
      <c r="I20" s="1244"/>
      <c r="J20" s="1244"/>
      <c r="K20" s="1247" t="s">
        <v>4334</v>
      </c>
      <c r="L20" s="1248"/>
      <c r="M20" s="1248"/>
    </row>
    <row r="21" spans="1:13" ht="15.75" thickTop="1" x14ac:dyDescent="0.25"/>
    <row r="22" spans="1:13" x14ac:dyDescent="0.25">
      <c r="B22" s="41" t="str">
        <f>ЗАПОЛНИТЬ!$F$30</f>
        <v>Директор</v>
      </c>
      <c r="C22" s="225"/>
      <c r="D22" s="136"/>
      <c r="E22" s="869" t="str">
        <f>ЗАПОЛНИТЬ!$F$26</f>
        <v>О.Л.Матчишин</v>
      </c>
      <c r="F22" s="869"/>
      <c r="G22" s="869"/>
    </row>
    <row r="23" spans="1:13" x14ac:dyDescent="0.25">
      <c r="B23" s="41"/>
      <c r="C23" s="12" t="s">
        <v>4351</v>
      </c>
      <c r="D23" s="136"/>
      <c r="E23" s="226" t="s">
        <v>3574</v>
      </c>
      <c r="F23" s="224"/>
    </row>
    <row r="24" spans="1:13" x14ac:dyDescent="0.25">
      <c r="B24" s="41" t="str">
        <f>ЗАПОЛНИТЬ!$F$31</f>
        <v>Головний бухгалтер</v>
      </c>
      <c r="C24" s="225"/>
      <c r="D24" s="136"/>
      <c r="E24" s="869" t="str">
        <f>ЗАПОЛНИТЬ!$F$28</f>
        <v>О.Г.Шевчук</v>
      </c>
      <c r="F24" s="869"/>
      <c r="G24" s="869"/>
    </row>
    <row r="25" spans="1:13" x14ac:dyDescent="0.25">
      <c r="C25" s="12" t="s">
        <v>4351</v>
      </c>
      <c r="D25" s="80"/>
      <c r="E25" s="226" t="s">
        <v>3574</v>
      </c>
      <c r="F25" s="224"/>
    </row>
    <row r="26" spans="1:13" x14ac:dyDescent="0.25">
      <c r="B26" s="80" t="str">
        <f>ЗАПОЛНИТЬ!$C$19</f>
        <v>"11" січня 2016 року</v>
      </c>
    </row>
  </sheetData>
  <sheetProtection formatColumns="0" formatRows="0"/>
  <mergeCells count="35">
    <mergeCell ref="C7:J7"/>
    <mergeCell ref="L7:M7"/>
    <mergeCell ref="I1:M2"/>
    <mergeCell ref="B3:M3"/>
    <mergeCell ref="B4:M4"/>
    <mergeCell ref="B5:M5"/>
    <mergeCell ref="B6:M6"/>
    <mergeCell ref="C8:J8"/>
    <mergeCell ref="L8:M8"/>
    <mergeCell ref="C9:J9"/>
    <mergeCell ref="L9:M9"/>
    <mergeCell ref="B10:E10"/>
    <mergeCell ref="G10:M10"/>
    <mergeCell ref="G11:M11"/>
    <mergeCell ref="B15:G15"/>
    <mergeCell ref="H15:J15"/>
    <mergeCell ref="K15:M15"/>
    <mergeCell ref="B16:G16"/>
    <mergeCell ref="H16:J16"/>
    <mergeCell ref="K16:M16"/>
    <mergeCell ref="B11:E11"/>
    <mergeCell ref="B17:G17"/>
    <mergeCell ref="H17:J17"/>
    <mergeCell ref="K17:M17"/>
    <mergeCell ref="B18:G18"/>
    <mergeCell ref="H18:J18"/>
    <mergeCell ref="K18:M18"/>
    <mergeCell ref="E24:G24"/>
    <mergeCell ref="B19:G19"/>
    <mergeCell ref="H19:J19"/>
    <mergeCell ref="K19:M19"/>
    <mergeCell ref="B20:G20"/>
    <mergeCell ref="H20:J20"/>
    <mergeCell ref="K20:M20"/>
    <mergeCell ref="E22:G22"/>
  </mergeCells>
  <phoneticPr fontId="178" type="noConversion"/>
  <pageMargins left="0.19685039370078741" right="0.19685039370078741" top="0.35433070866141736" bottom="0.35433070866141736" header="0.31496062992125984" footer="0.31496062992125984"/>
  <pageSetup paperSize="9" scale="91" orientation="landscape" verticalDpi="144"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6">
    <pageSetUpPr fitToPage="1"/>
  </sheetPr>
  <dimension ref="A1:G31"/>
  <sheetViews>
    <sheetView workbookViewId="0">
      <selection activeCell="M11" sqref="M11"/>
    </sheetView>
  </sheetViews>
  <sheetFormatPr defaultRowHeight="15" x14ac:dyDescent="0.25"/>
  <cols>
    <col min="1" max="1" width="31.140625" style="212" customWidth="1"/>
    <col min="2" max="2" width="11.5703125" style="212" customWidth="1"/>
    <col min="3" max="3" width="10.5703125" style="212" customWidth="1"/>
    <col min="4" max="4" width="10.7109375" style="212" customWidth="1"/>
    <col min="5" max="5" width="9.7109375" style="212" customWidth="1"/>
    <col min="6" max="6" width="10.140625" style="212" customWidth="1"/>
    <col min="7" max="7" width="10.7109375" style="212" customWidth="1"/>
    <col min="8" max="16384" width="9.140625" style="212"/>
  </cols>
  <sheetData>
    <row r="1" spans="1:7" x14ac:dyDescent="0.25">
      <c r="E1" s="779" t="s">
        <v>264</v>
      </c>
      <c r="F1" s="1196"/>
      <c r="G1" s="1196"/>
    </row>
    <row r="2" spans="1:7" ht="30" customHeight="1" x14ac:dyDescent="0.25">
      <c r="E2" s="1196"/>
      <c r="F2" s="1196"/>
      <c r="G2" s="1196"/>
    </row>
    <row r="3" spans="1:7" x14ac:dyDescent="0.25">
      <c r="A3" s="1052" t="s">
        <v>4722</v>
      </c>
      <c r="B3" s="1052"/>
      <c r="C3" s="1052"/>
      <c r="D3" s="1052"/>
      <c r="E3" s="1052"/>
      <c r="F3" s="1052"/>
      <c r="G3" s="1052"/>
    </row>
    <row r="4" spans="1:7" x14ac:dyDescent="0.25">
      <c r="A4" s="1052" t="s">
        <v>4423</v>
      </c>
      <c r="B4" s="1052"/>
      <c r="C4" s="1052"/>
      <c r="D4" s="1052"/>
      <c r="E4" s="1052"/>
      <c r="F4" s="1052"/>
      <c r="G4" s="1052"/>
    </row>
    <row r="5" spans="1:7" x14ac:dyDescent="0.25">
      <c r="A5" s="780" t="str">
        <f>CONCATENATE("за ",ЗАПОЛНИТЬ!$B$17," ",ЗАПОЛНИТЬ!$C$17)</f>
        <v xml:space="preserve">за 2015 р. </v>
      </c>
      <c r="B5" s="780"/>
      <c r="C5" s="780"/>
      <c r="D5" s="780"/>
      <c r="E5" s="780"/>
      <c r="F5" s="780"/>
      <c r="G5" s="780"/>
    </row>
    <row r="6" spans="1:7" ht="30.75" customHeight="1" x14ac:dyDescent="0.25">
      <c r="A6" s="214" t="s">
        <v>4564</v>
      </c>
      <c r="B6" s="812" t="str">
        <f>ЗАПОЛНИТЬ!$B$3</f>
        <v>Дрогобицький міський центр соціальних служб для сім'ї, дітей та молоді</v>
      </c>
      <c r="C6" s="812"/>
      <c r="D6" s="812"/>
      <c r="E6" s="215" t="str">
        <f>ЗАПОЛНИТЬ!$A$13</f>
        <v>за ЄДРПОУ</v>
      </c>
      <c r="F6" s="814" t="str">
        <f>ЗАПОЛНИТЬ!$B$13</f>
        <v>2080709</v>
      </c>
      <c r="G6" s="814"/>
    </row>
    <row r="7" spans="1:7" ht="36.75" customHeight="1" x14ac:dyDescent="0.25">
      <c r="A7" s="217" t="s">
        <v>4317</v>
      </c>
      <c r="B7" s="810" t="str">
        <f>ЗАПОЛНИТЬ!$B$5</f>
        <v>м.Дрогобич, вул.Л.Українки, 70</v>
      </c>
      <c r="C7" s="810"/>
      <c r="D7" s="810"/>
      <c r="E7" s="215" t="str">
        <f>ЗАПОЛНИТЬ!$A$14</f>
        <v>за КОАТУУ</v>
      </c>
      <c r="F7" s="813">
        <f>ЗАПОЛНИТЬ!$B$14</f>
        <v>4610600000</v>
      </c>
      <c r="G7" s="813"/>
    </row>
    <row r="8" spans="1:7" ht="33.75" customHeight="1" x14ac:dyDescent="0.25">
      <c r="A8" s="217" t="str">
        <f>Ф.4.3.1.КВК2!$A$11</f>
        <v>Організаційно-правова форма господарювання</v>
      </c>
      <c r="B8" s="815" t="str">
        <f>ЗАПОЛНИТЬ!$D$15</f>
        <v>Комунальна організація (установа, заклад)</v>
      </c>
      <c r="C8" s="815"/>
      <c r="D8" s="815"/>
      <c r="E8" s="215" t="str">
        <f>ЗАПОЛНИТЬ!$A$15</f>
        <v>за КОПФГ</v>
      </c>
      <c r="F8" s="813">
        <f>ЗАПОЛНИТЬ!$B$15</f>
        <v>430</v>
      </c>
      <c r="G8" s="813"/>
    </row>
    <row r="9" spans="1:7" ht="30" customHeight="1" x14ac:dyDescent="0.25">
      <c r="A9" s="926" t="s">
        <v>4744</v>
      </c>
      <c r="B9" s="926"/>
      <c r="C9" s="926"/>
      <c r="D9" s="137" t="str">
        <f>ЗАПОЛНИТЬ!$H$9</f>
        <v>-</v>
      </c>
      <c r="E9" s="1122" t="str">
        <f>IF(D9&gt;0,VLOOKUP(D9,'ДовидникКВК(ГОС)'!A:B,2,FALSE),"")</f>
        <v>-</v>
      </c>
      <c r="F9" s="1122"/>
      <c r="G9" s="1122"/>
    </row>
    <row r="10" spans="1:7" ht="30" customHeight="1" x14ac:dyDescent="0.25">
      <c r="A10" s="809" t="s">
        <v>1119</v>
      </c>
      <c r="B10" s="809"/>
      <c r="C10" s="809"/>
      <c r="D10" s="176" t="str">
        <f>ЗАПОЛНИТЬ!$H$10</f>
        <v>03</v>
      </c>
      <c r="E10" s="907" t="str">
        <f>ЗАПОЛНИТЬ!I10</f>
        <v>Державна адміністрація (…виконавчі органи місцевих рад)</v>
      </c>
      <c r="F10" s="907"/>
      <c r="G10" s="907"/>
    </row>
    <row r="11" spans="1:7" x14ac:dyDescent="0.25">
      <c r="A11" s="195" t="s">
        <v>4079</v>
      </c>
      <c r="B11" s="125"/>
      <c r="C11" s="125"/>
      <c r="D11" s="125"/>
      <c r="E11" s="125"/>
      <c r="F11" s="125"/>
      <c r="G11" s="125"/>
    </row>
    <row r="12" spans="1:7" ht="15.75" thickBot="1" x14ac:dyDescent="0.3">
      <c r="A12" s="213" t="s">
        <v>4738</v>
      </c>
    </row>
    <row r="13" spans="1:7" ht="48" customHeight="1" thickTop="1" thickBot="1" x14ac:dyDescent="0.3">
      <c r="A13" s="1053" t="s">
        <v>4833</v>
      </c>
      <c r="B13" s="1183" t="s">
        <v>4416</v>
      </c>
      <c r="C13" s="1183"/>
      <c r="D13" s="1183" t="s">
        <v>4417</v>
      </c>
      <c r="E13" s="1183" t="s">
        <v>4418</v>
      </c>
      <c r="F13" s="1183" t="s">
        <v>4419</v>
      </c>
      <c r="G13" s="1183" t="s">
        <v>4422</v>
      </c>
    </row>
    <row r="14" spans="1:7" ht="16.5" thickTop="1" thickBot="1" x14ac:dyDescent="0.3">
      <c r="A14" s="1183"/>
      <c r="B14" s="573" t="s">
        <v>4420</v>
      </c>
      <c r="C14" s="573" t="s">
        <v>4421</v>
      </c>
      <c r="D14" s="1183"/>
      <c r="E14" s="1183"/>
      <c r="F14" s="1183"/>
      <c r="G14" s="1183"/>
    </row>
    <row r="15" spans="1:7" ht="16.5" thickTop="1" thickBot="1" x14ac:dyDescent="0.3">
      <c r="A15" s="540">
        <v>1</v>
      </c>
      <c r="B15" s="540">
        <v>2</v>
      </c>
      <c r="C15" s="540">
        <v>3</v>
      </c>
      <c r="D15" s="540">
        <v>4</v>
      </c>
      <c r="E15" s="540">
        <v>5</v>
      </c>
      <c r="F15" s="540">
        <v>6</v>
      </c>
      <c r="G15" s="540">
        <v>7</v>
      </c>
    </row>
    <row r="16" spans="1:7" ht="16.5" thickTop="1" thickBot="1" x14ac:dyDescent="0.3">
      <c r="A16" s="608" t="s">
        <v>4334</v>
      </c>
      <c r="B16" s="608" t="s">
        <v>4334</v>
      </c>
      <c r="C16" s="608" t="s">
        <v>4334</v>
      </c>
      <c r="D16" s="608" t="s">
        <v>4334</v>
      </c>
      <c r="E16" s="608" t="s">
        <v>4334</v>
      </c>
      <c r="F16" s="609" t="s">
        <v>4334</v>
      </c>
      <c r="G16" s="609" t="s">
        <v>4334</v>
      </c>
    </row>
    <row r="17" spans="1:7" ht="16.5" thickTop="1" thickBot="1" x14ac:dyDescent="0.3">
      <c r="A17" s="608" t="s">
        <v>4334</v>
      </c>
      <c r="B17" s="608" t="s">
        <v>4334</v>
      </c>
      <c r="C17" s="608" t="s">
        <v>4334</v>
      </c>
      <c r="D17" s="608" t="s">
        <v>4334</v>
      </c>
      <c r="E17" s="608" t="s">
        <v>4334</v>
      </c>
      <c r="F17" s="609" t="s">
        <v>4334</v>
      </c>
      <c r="G17" s="609" t="s">
        <v>4334</v>
      </c>
    </row>
    <row r="18" spans="1:7" ht="16.5" thickTop="1" thickBot="1" x14ac:dyDescent="0.3">
      <c r="A18" s="608" t="s">
        <v>4334</v>
      </c>
      <c r="B18" s="608" t="s">
        <v>4334</v>
      </c>
      <c r="C18" s="608" t="s">
        <v>4334</v>
      </c>
      <c r="D18" s="608" t="s">
        <v>4334</v>
      </c>
      <c r="E18" s="608" t="s">
        <v>4334</v>
      </c>
      <c r="F18" s="609" t="s">
        <v>4334</v>
      </c>
      <c r="G18" s="609" t="s">
        <v>4334</v>
      </c>
    </row>
    <row r="19" spans="1:7" ht="16.5" thickTop="1" thickBot="1" x14ac:dyDescent="0.3">
      <c r="A19" s="608" t="s">
        <v>4334</v>
      </c>
      <c r="B19" s="608" t="s">
        <v>4334</v>
      </c>
      <c r="C19" s="608" t="s">
        <v>4334</v>
      </c>
      <c r="D19" s="608" t="s">
        <v>4334</v>
      </c>
      <c r="E19" s="608" t="s">
        <v>4334</v>
      </c>
      <c r="F19" s="609" t="s">
        <v>4334</v>
      </c>
      <c r="G19" s="609" t="s">
        <v>4334</v>
      </c>
    </row>
    <row r="20" spans="1:7" ht="16.5" thickTop="1" thickBot="1" x14ac:dyDescent="0.3">
      <c r="A20" s="608" t="s">
        <v>4334</v>
      </c>
      <c r="B20" s="608" t="s">
        <v>4334</v>
      </c>
      <c r="C20" s="608" t="s">
        <v>4334</v>
      </c>
      <c r="D20" s="608" t="s">
        <v>4334</v>
      </c>
      <c r="E20" s="608" t="s">
        <v>4334</v>
      </c>
      <c r="F20" s="609" t="s">
        <v>4334</v>
      </c>
      <c r="G20" s="609" t="s">
        <v>4334</v>
      </c>
    </row>
    <row r="21" spans="1:7" ht="16.5" thickTop="1" thickBot="1" x14ac:dyDescent="0.3">
      <c r="A21" s="608" t="s">
        <v>4334</v>
      </c>
      <c r="B21" s="608" t="s">
        <v>4334</v>
      </c>
      <c r="C21" s="608" t="s">
        <v>4334</v>
      </c>
      <c r="D21" s="608" t="s">
        <v>4334</v>
      </c>
      <c r="E21" s="608" t="s">
        <v>4334</v>
      </c>
      <c r="F21" s="609" t="s">
        <v>4334</v>
      </c>
      <c r="G21" s="609" t="s">
        <v>4334</v>
      </c>
    </row>
    <row r="22" spans="1:7" ht="16.5" thickTop="1" thickBot="1" x14ac:dyDescent="0.3">
      <c r="A22" s="608" t="s">
        <v>4334</v>
      </c>
      <c r="B22" s="608" t="s">
        <v>4334</v>
      </c>
      <c r="C22" s="608" t="s">
        <v>4334</v>
      </c>
      <c r="D22" s="608" t="s">
        <v>4334</v>
      </c>
      <c r="E22" s="608" t="s">
        <v>4334</v>
      </c>
      <c r="F22" s="609" t="s">
        <v>4334</v>
      </c>
      <c r="G22" s="609" t="s">
        <v>4334</v>
      </c>
    </row>
    <row r="23" spans="1:7" ht="16.5" thickTop="1" thickBot="1" x14ac:dyDescent="0.3">
      <c r="A23" s="608" t="s">
        <v>4334</v>
      </c>
      <c r="B23" s="608" t="s">
        <v>4334</v>
      </c>
      <c r="C23" s="608" t="s">
        <v>4334</v>
      </c>
      <c r="D23" s="608" t="s">
        <v>4334</v>
      </c>
      <c r="E23" s="608" t="s">
        <v>4334</v>
      </c>
      <c r="F23" s="609" t="s">
        <v>4334</v>
      </c>
      <c r="G23" s="609" t="s">
        <v>4334</v>
      </c>
    </row>
    <row r="24" spans="1:7" ht="16.5" thickTop="1" thickBot="1" x14ac:dyDescent="0.3">
      <c r="A24" s="608" t="s">
        <v>4334</v>
      </c>
      <c r="B24" s="608" t="s">
        <v>4334</v>
      </c>
      <c r="C24" s="608" t="s">
        <v>4334</v>
      </c>
      <c r="D24" s="608" t="s">
        <v>4334</v>
      </c>
      <c r="E24" s="608" t="s">
        <v>4334</v>
      </c>
      <c r="F24" s="609" t="s">
        <v>4334</v>
      </c>
      <c r="G24" s="609" t="s">
        <v>4334</v>
      </c>
    </row>
    <row r="25" spans="1:7" ht="16.5" thickTop="1" thickBot="1" x14ac:dyDescent="0.3">
      <c r="A25" s="608" t="s">
        <v>4334</v>
      </c>
      <c r="B25" s="608"/>
      <c r="C25" s="608"/>
      <c r="D25" s="608" t="s">
        <v>4334</v>
      </c>
      <c r="E25" s="608" t="s">
        <v>4334</v>
      </c>
      <c r="F25" s="609" t="s">
        <v>4334</v>
      </c>
      <c r="G25" s="609" t="s">
        <v>4334</v>
      </c>
    </row>
    <row r="26" spans="1:7" ht="15.75" thickTop="1" x14ac:dyDescent="0.25">
      <c r="A26" s="213" t="s">
        <v>4424</v>
      </c>
    </row>
    <row r="27" spans="1:7" x14ac:dyDescent="0.25">
      <c r="A27" s="41" t="str">
        <f>ЗАПОЛНИТЬ!$F$30</f>
        <v>Директор</v>
      </c>
      <c r="B27" s="225"/>
      <c r="C27" s="136"/>
      <c r="D27" s="869" t="str">
        <f>ЗАПОЛНИТЬ!$F$26</f>
        <v>О.Л.Матчишин</v>
      </c>
      <c r="E27" s="869"/>
      <c r="F27" s="869"/>
    </row>
    <row r="28" spans="1:7" x14ac:dyDescent="0.25">
      <c r="A28" s="41"/>
      <c r="B28" s="12" t="s">
        <v>4351</v>
      </c>
      <c r="C28" s="136"/>
      <c r="D28" s="226" t="s">
        <v>3574</v>
      </c>
      <c r="E28" s="224"/>
    </row>
    <row r="29" spans="1:7" x14ac:dyDescent="0.25">
      <c r="A29" s="41" t="str">
        <f>ЗАПОЛНИТЬ!$F$31</f>
        <v>Головний бухгалтер</v>
      </c>
      <c r="B29" s="225"/>
      <c r="C29" s="136"/>
      <c r="D29" s="869" t="str">
        <f>ЗАПОЛНИТЬ!$F$28</f>
        <v>О.Г.Шевчук</v>
      </c>
      <c r="E29" s="869"/>
      <c r="F29" s="869"/>
    </row>
    <row r="30" spans="1:7" x14ac:dyDescent="0.25">
      <c r="B30" s="12" t="s">
        <v>4351</v>
      </c>
      <c r="C30" s="80"/>
      <c r="D30" s="226" t="s">
        <v>3574</v>
      </c>
      <c r="E30" s="224"/>
    </row>
    <row r="31" spans="1:7" x14ac:dyDescent="0.25">
      <c r="A31" s="80" t="str">
        <f>ЗАПОЛНИТЬ!$C$19</f>
        <v>"11" січня 2016 року</v>
      </c>
    </row>
  </sheetData>
  <sheetProtection formatColumns="0" formatRows="0"/>
  <mergeCells count="22">
    <mergeCell ref="D29:F29"/>
    <mergeCell ref="D27:F27"/>
    <mergeCell ref="F13:F14"/>
    <mergeCell ref="E13:E14"/>
    <mergeCell ref="D13:D14"/>
    <mergeCell ref="G13:G14"/>
    <mergeCell ref="A9:C9"/>
    <mergeCell ref="F6:G6"/>
    <mergeCell ref="B6:D6"/>
    <mergeCell ref="A13:A14"/>
    <mergeCell ref="B13:C13"/>
    <mergeCell ref="F8:G8"/>
    <mergeCell ref="E10:G10"/>
    <mergeCell ref="E9:G9"/>
    <mergeCell ref="B7:D7"/>
    <mergeCell ref="F7:G7"/>
    <mergeCell ref="B8:D8"/>
    <mergeCell ref="A10:C10"/>
    <mergeCell ref="E1:G2"/>
    <mergeCell ref="A3:G3"/>
    <mergeCell ref="A4:G4"/>
    <mergeCell ref="A5:G5"/>
  </mergeCells>
  <phoneticPr fontId="0" type="noConversion"/>
  <pageMargins left="0.55118110236220474" right="0.19685039370078741" top="0.74803149606299213" bottom="0.74803149606299213" header="0.31496062992125984" footer="0.31496062992125984"/>
  <pageSetup paperSize="9" orientation="portrait" verticalDpi="144"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7">
    <pageSetUpPr fitToPage="1"/>
  </sheetPr>
  <dimension ref="A1:L31"/>
  <sheetViews>
    <sheetView topLeftCell="A3" workbookViewId="0">
      <selection activeCell="C2" sqref="C2"/>
    </sheetView>
  </sheetViews>
  <sheetFormatPr defaultRowHeight="15" x14ac:dyDescent="0.25"/>
  <cols>
    <col min="1" max="1" width="38.5703125" style="212" customWidth="1"/>
    <col min="2" max="3" width="9.140625" style="212"/>
    <col min="4" max="4" width="9.7109375" style="212" customWidth="1"/>
    <col min="5" max="10" width="9.140625" style="212"/>
    <col min="11" max="11" width="9.5703125" style="212" customWidth="1"/>
    <col min="12" max="16384" width="9.140625" style="212"/>
  </cols>
  <sheetData>
    <row r="1" spans="1:12" x14ac:dyDescent="0.25">
      <c r="G1" s="227"/>
      <c r="H1" s="779" t="s">
        <v>275</v>
      </c>
      <c r="I1" s="1196"/>
      <c r="J1" s="1196"/>
      <c r="K1" s="1196"/>
      <c r="L1" s="1196"/>
    </row>
    <row r="2" spans="1:12" ht="33.75" customHeight="1" x14ac:dyDescent="0.25">
      <c r="G2" s="227"/>
      <c r="H2" s="1196"/>
      <c r="I2" s="1196"/>
      <c r="J2" s="1196"/>
      <c r="K2" s="1196"/>
      <c r="L2" s="1196"/>
    </row>
    <row r="3" spans="1:12" x14ac:dyDescent="0.25">
      <c r="A3" s="1052" t="s">
        <v>4722</v>
      </c>
      <c r="B3" s="1052"/>
      <c r="C3" s="1052"/>
      <c r="D3" s="1052"/>
      <c r="E3" s="1052"/>
      <c r="F3" s="1052"/>
      <c r="G3" s="1052"/>
      <c r="H3" s="1052"/>
      <c r="I3" s="1052"/>
      <c r="J3" s="1052"/>
      <c r="K3" s="1052"/>
      <c r="L3" s="1052"/>
    </row>
    <row r="4" spans="1:12" x14ac:dyDescent="0.25">
      <c r="A4" s="780" t="s">
        <v>3527</v>
      </c>
      <c r="B4" s="1052"/>
      <c r="C4" s="1052"/>
      <c r="D4" s="1052"/>
      <c r="E4" s="1052"/>
      <c r="F4" s="1052"/>
      <c r="G4" s="1052"/>
      <c r="H4" s="1052"/>
      <c r="I4" s="1052"/>
      <c r="J4" s="1052"/>
      <c r="K4" s="1052"/>
      <c r="L4" s="1052"/>
    </row>
    <row r="5" spans="1:12" x14ac:dyDescent="0.25">
      <c r="A5" s="1128" t="str">
        <f>CONCATENATE("на ",ЗАПОЛНИТЬ!$B$18," ",ЗАПОЛНИТЬ!$C$18)</f>
        <v>на 1 січня 2016 р.</v>
      </c>
      <c r="B5" s="1128"/>
      <c r="C5" s="1128"/>
      <c r="D5" s="1128"/>
      <c r="E5" s="1128"/>
      <c r="F5" s="1128"/>
      <c r="G5" s="1128"/>
      <c r="H5" s="1128"/>
      <c r="I5" s="1128"/>
      <c r="J5" s="1128"/>
      <c r="K5" s="1128"/>
      <c r="L5" s="1128"/>
    </row>
    <row r="6" spans="1:12" ht="24.75" customHeight="1" x14ac:dyDescent="0.25">
      <c r="A6" s="214" t="s">
        <v>4564</v>
      </c>
      <c r="B6" s="812" t="str">
        <f>ЗАПОЛНИТЬ!$B$3</f>
        <v>Дрогобицький міський центр соціальних служб для сім'ї, дітей та молоді</v>
      </c>
      <c r="C6" s="812"/>
      <c r="D6" s="812"/>
      <c r="E6" s="812"/>
      <c r="F6" s="812"/>
      <c r="G6" s="812"/>
      <c r="H6" s="812"/>
      <c r="I6" s="215" t="str">
        <f>ЗАПОЛНИТЬ!$A$13</f>
        <v>за ЄДРПОУ</v>
      </c>
      <c r="J6" s="215"/>
      <c r="K6" s="814" t="str">
        <f>ЗАПОЛНИТЬ!$B$13</f>
        <v>2080709</v>
      </c>
      <c r="L6" s="813"/>
    </row>
    <row r="7" spans="1:12" x14ac:dyDescent="0.25">
      <c r="A7" s="217" t="s">
        <v>4317</v>
      </c>
      <c r="B7" s="810" t="str">
        <f>ЗАПОЛНИТЬ!$B$5</f>
        <v>м.Дрогобич, вул.Л.Українки, 70</v>
      </c>
      <c r="C7" s="810"/>
      <c r="D7" s="810"/>
      <c r="E7" s="810"/>
      <c r="F7" s="810"/>
      <c r="G7" s="810"/>
      <c r="H7" s="810"/>
      <c r="I7" s="215" t="str">
        <f>ЗАПОЛНИТЬ!$A$14</f>
        <v>за КОАТУУ</v>
      </c>
      <c r="J7" s="215"/>
      <c r="K7" s="813">
        <f>ЗАПОЛНИТЬ!$B$14</f>
        <v>4610600000</v>
      </c>
      <c r="L7" s="813"/>
    </row>
    <row r="8" spans="1:12" x14ac:dyDescent="0.25">
      <c r="A8" s="217" t="str">
        <f>Ф.4.3.1.КВК2!$A$11</f>
        <v>Організаційно-правова форма господарювання</v>
      </c>
      <c r="B8" s="815" t="str">
        <f>ЗАПОЛНИТЬ!$D$15</f>
        <v>Комунальна організація (установа, заклад)</v>
      </c>
      <c r="C8" s="815"/>
      <c r="D8" s="815"/>
      <c r="E8" s="815"/>
      <c r="F8" s="815"/>
      <c r="G8" s="815"/>
      <c r="H8" s="815"/>
      <c r="I8" s="215" t="str">
        <f>ЗАПОЛНИТЬ!$A$15</f>
        <v>за КОПФГ</v>
      </c>
      <c r="J8" s="229"/>
      <c r="K8" s="813">
        <f>ЗАПОЛНИТЬ!$B$15</f>
        <v>430</v>
      </c>
      <c r="L8" s="813"/>
    </row>
    <row r="9" spans="1:12" x14ac:dyDescent="0.25">
      <c r="A9" s="809" t="s">
        <v>4744</v>
      </c>
      <c r="B9" s="809"/>
      <c r="C9" s="809"/>
      <c r="D9" s="809"/>
      <c r="E9" s="137" t="str">
        <f>ЗАПОЛНИТЬ!$H$9</f>
        <v>-</v>
      </c>
      <c r="F9" s="1251" t="str">
        <f>IF(E9&gt;0,VLOOKUP(E9,'ДовидникКВК(ГОС)'!A:B,2,FALSE),"")</f>
        <v>-</v>
      </c>
      <c r="G9" s="1251"/>
      <c r="H9" s="1251"/>
      <c r="I9" s="1251"/>
      <c r="J9" s="1251"/>
      <c r="K9" s="1251"/>
      <c r="L9" s="1251"/>
    </row>
    <row r="10" spans="1:12" x14ac:dyDescent="0.25">
      <c r="A10" s="809" t="s">
        <v>1119</v>
      </c>
      <c r="B10" s="809"/>
      <c r="C10" s="809"/>
      <c r="D10" s="809"/>
      <c r="E10" s="137" t="str">
        <f>ЗАПОЛНИТЬ!$H$10</f>
        <v>03</v>
      </c>
      <c r="F10" s="1048" t="str">
        <f>ЗАПОЛНИТЬ!I10</f>
        <v>Державна адміністрація (…виконавчі органи місцевих рад)</v>
      </c>
      <c r="G10" s="1048"/>
      <c r="H10" s="1048"/>
      <c r="I10" s="1048"/>
      <c r="J10" s="1048"/>
      <c r="K10" s="1048"/>
      <c r="L10" s="1048"/>
    </row>
    <row r="11" spans="1:12" x14ac:dyDescent="0.25">
      <c r="A11" s="228" t="s">
        <v>4073</v>
      </c>
      <c r="B11" s="215"/>
      <c r="C11" s="215"/>
      <c r="D11" s="215"/>
      <c r="E11" s="215"/>
      <c r="F11" s="215"/>
      <c r="G11" s="215"/>
      <c r="H11" s="215"/>
      <c r="I11" s="215"/>
      <c r="J11" s="215"/>
      <c r="K11" s="215"/>
      <c r="L11" s="215"/>
    </row>
    <row r="12" spans="1:12" x14ac:dyDescent="0.25">
      <c r="A12" s="138" t="s">
        <v>4738</v>
      </c>
      <c r="B12" s="227"/>
      <c r="C12" s="227"/>
      <c r="D12" s="227"/>
      <c r="E12" s="227"/>
      <c r="F12" s="227"/>
      <c r="G12" s="227"/>
      <c r="H12" s="227"/>
      <c r="I12" s="227"/>
      <c r="J12" s="227"/>
      <c r="K12" s="227"/>
      <c r="L12" s="227"/>
    </row>
    <row r="13" spans="1:12" ht="15.75" thickBot="1" x14ac:dyDescent="0.3">
      <c r="A13" s="138" t="s">
        <v>4642</v>
      </c>
      <c r="B13" s="227"/>
      <c r="C13" s="227"/>
      <c r="D13" s="227"/>
      <c r="E13" s="227"/>
      <c r="F13" s="227"/>
      <c r="G13" s="227"/>
      <c r="H13" s="227"/>
      <c r="I13" s="227"/>
      <c r="J13" s="227"/>
      <c r="K13" s="227"/>
      <c r="L13" s="227"/>
    </row>
    <row r="14" spans="1:12" ht="16.5" thickTop="1" thickBot="1" x14ac:dyDescent="0.3">
      <c r="A14" s="1252" t="s">
        <v>273</v>
      </c>
      <c r="B14" s="1250" t="s">
        <v>4325</v>
      </c>
      <c r="C14" s="1250" t="s">
        <v>4425</v>
      </c>
      <c r="D14" s="1250"/>
      <c r="E14" s="1250" t="s">
        <v>4430</v>
      </c>
      <c r="F14" s="1250"/>
      <c r="G14" s="1250" t="s">
        <v>4429</v>
      </c>
      <c r="H14" s="1250"/>
      <c r="I14" s="1250" t="s">
        <v>4426</v>
      </c>
      <c r="J14" s="1250"/>
      <c r="K14" s="1250"/>
      <c r="L14" s="1250"/>
    </row>
    <row r="15" spans="1:12" ht="24" customHeight="1" thickTop="1" thickBot="1" x14ac:dyDescent="0.3">
      <c r="A15" s="1250"/>
      <c r="B15" s="1250"/>
      <c r="C15" s="1250"/>
      <c r="D15" s="1250"/>
      <c r="E15" s="1250"/>
      <c r="F15" s="1250"/>
      <c r="G15" s="1250"/>
      <c r="H15" s="1250"/>
      <c r="I15" s="1250"/>
      <c r="J15" s="1250"/>
      <c r="K15" s="1250"/>
      <c r="L15" s="1250"/>
    </row>
    <row r="16" spans="1:12" ht="16.5" thickTop="1" thickBot="1" x14ac:dyDescent="0.3">
      <c r="A16" s="1250"/>
      <c r="B16" s="1250"/>
      <c r="C16" s="1250" t="s">
        <v>4329</v>
      </c>
      <c r="D16" s="610" t="s">
        <v>4710</v>
      </c>
      <c r="E16" s="1250"/>
      <c r="F16" s="1250"/>
      <c r="G16" s="1250"/>
      <c r="H16" s="1250"/>
      <c r="I16" s="1250" t="s">
        <v>4329</v>
      </c>
      <c r="J16" s="1250" t="s">
        <v>4428</v>
      </c>
      <c r="K16" s="1250" t="s">
        <v>4330</v>
      </c>
      <c r="L16" s="1250"/>
    </row>
    <row r="17" spans="1:12" ht="16.5" thickTop="1" thickBot="1" x14ac:dyDescent="0.3">
      <c r="A17" s="1250"/>
      <c r="B17" s="1250"/>
      <c r="C17" s="1250"/>
      <c r="D17" s="1250" t="s">
        <v>4427</v>
      </c>
      <c r="E17" s="1250"/>
      <c r="F17" s="1250"/>
      <c r="G17" s="1250"/>
      <c r="H17" s="1250"/>
      <c r="I17" s="1250"/>
      <c r="J17" s="1250"/>
      <c r="K17" s="1250" t="s">
        <v>4329</v>
      </c>
      <c r="L17" s="610" t="s">
        <v>4710</v>
      </c>
    </row>
    <row r="18" spans="1:12" ht="50.25" thickTop="1" thickBot="1" x14ac:dyDescent="0.3">
      <c r="A18" s="1250"/>
      <c r="B18" s="1250"/>
      <c r="C18" s="1250"/>
      <c r="D18" s="1250"/>
      <c r="E18" s="1250"/>
      <c r="F18" s="1250"/>
      <c r="G18" s="1250"/>
      <c r="H18" s="1250"/>
      <c r="I18" s="1250"/>
      <c r="J18" s="1250"/>
      <c r="K18" s="1250"/>
      <c r="L18" s="611" t="s">
        <v>4427</v>
      </c>
    </row>
    <row r="19" spans="1:12" ht="16.5" thickTop="1" thickBot="1" x14ac:dyDescent="0.3">
      <c r="A19" s="617">
        <v>1</v>
      </c>
      <c r="B19" s="617">
        <v>2</v>
      </c>
      <c r="C19" s="617">
        <v>3</v>
      </c>
      <c r="D19" s="617">
        <v>4</v>
      </c>
      <c r="E19" s="1249">
        <v>5</v>
      </c>
      <c r="F19" s="1249"/>
      <c r="G19" s="1249">
        <v>6</v>
      </c>
      <c r="H19" s="1249"/>
      <c r="I19" s="617">
        <v>7</v>
      </c>
      <c r="J19" s="617">
        <v>8</v>
      </c>
      <c r="K19" s="617">
        <v>9</v>
      </c>
      <c r="L19" s="617">
        <v>10</v>
      </c>
    </row>
    <row r="20" spans="1:12" ht="20.25" thickTop="1" thickBot="1" x14ac:dyDescent="0.3">
      <c r="A20" s="612" t="s">
        <v>4334</v>
      </c>
      <c r="B20" s="612" t="s">
        <v>4334</v>
      </c>
      <c r="C20" s="613" t="s">
        <v>4334</v>
      </c>
      <c r="D20" s="613" t="s">
        <v>4334</v>
      </c>
      <c r="E20" s="1254" t="s">
        <v>4334</v>
      </c>
      <c r="F20" s="1254"/>
      <c r="G20" s="1254" t="s">
        <v>4334</v>
      </c>
      <c r="H20" s="1254"/>
      <c r="I20" s="613" t="s">
        <v>4334</v>
      </c>
      <c r="J20" s="613" t="s">
        <v>4334</v>
      </c>
      <c r="K20" s="613" t="s">
        <v>4334</v>
      </c>
      <c r="L20" s="613" t="s">
        <v>4334</v>
      </c>
    </row>
    <row r="21" spans="1:12" ht="20.25" thickTop="1" thickBot="1" x14ac:dyDescent="0.3">
      <c r="A21" s="612" t="s">
        <v>4334</v>
      </c>
      <c r="B21" s="612" t="s">
        <v>4334</v>
      </c>
      <c r="C21" s="613" t="s">
        <v>4334</v>
      </c>
      <c r="D21" s="613" t="s">
        <v>4334</v>
      </c>
      <c r="E21" s="1254" t="s">
        <v>4334</v>
      </c>
      <c r="F21" s="1254"/>
      <c r="G21" s="1254" t="s">
        <v>4334</v>
      </c>
      <c r="H21" s="1254"/>
      <c r="I21" s="613" t="s">
        <v>4334</v>
      </c>
      <c r="J21" s="613" t="s">
        <v>4334</v>
      </c>
      <c r="K21" s="613" t="s">
        <v>4334</v>
      </c>
      <c r="L21" s="613" t="s">
        <v>4334</v>
      </c>
    </row>
    <row r="22" spans="1:12" ht="20.25" thickTop="1" thickBot="1" x14ac:dyDescent="0.3">
      <c r="A22" s="612" t="s">
        <v>4334</v>
      </c>
      <c r="B22" s="612" t="s">
        <v>4334</v>
      </c>
      <c r="C22" s="613" t="s">
        <v>4334</v>
      </c>
      <c r="D22" s="613" t="s">
        <v>4334</v>
      </c>
      <c r="E22" s="1254" t="s">
        <v>4334</v>
      </c>
      <c r="F22" s="1254"/>
      <c r="G22" s="1254" t="s">
        <v>4334</v>
      </c>
      <c r="H22" s="1254"/>
      <c r="I22" s="613" t="s">
        <v>4334</v>
      </c>
      <c r="J22" s="613" t="s">
        <v>4334</v>
      </c>
      <c r="K22" s="613" t="s">
        <v>4334</v>
      </c>
      <c r="L22" s="613" t="s">
        <v>4334</v>
      </c>
    </row>
    <row r="23" spans="1:12" ht="20.25" thickTop="1" thickBot="1" x14ac:dyDescent="0.3">
      <c r="A23" s="612" t="s">
        <v>4334</v>
      </c>
      <c r="B23" s="612" t="s">
        <v>4334</v>
      </c>
      <c r="C23" s="613" t="s">
        <v>4334</v>
      </c>
      <c r="D23" s="613" t="s">
        <v>4334</v>
      </c>
      <c r="E23" s="1254" t="s">
        <v>4334</v>
      </c>
      <c r="F23" s="1254"/>
      <c r="G23" s="1254" t="s">
        <v>4334</v>
      </c>
      <c r="H23" s="1254"/>
      <c r="I23" s="613" t="s">
        <v>4334</v>
      </c>
      <c r="J23" s="613" t="s">
        <v>4334</v>
      </c>
      <c r="K23" s="613" t="s">
        <v>4334</v>
      </c>
      <c r="L23" s="613" t="s">
        <v>4334</v>
      </c>
    </row>
    <row r="24" spans="1:12" ht="20.25" thickTop="1" thickBot="1" x14ac:dyDescent="0.3">
      <c r="A24" s="614" t="s">
        <v>4391</v>
      </c>
      <c r="B24" s="615"/>
      <c r="C24" s="616" t="str">
        <f>IF(SUM('Ф.7(ЗФ).ЗВЕД'!$D$27)&gt;0,SUM('Ф.7(ЗФ).ЗВЕД'!$D$27),"-")</f>
        <v>-</v>
      </c>
      <c r="D24" s="616" t="str">
        <f>IF(SUM(D20:D23)&gt;0,SUM(D20:D23),"-")</f>
        <v>-</v>
      </c>
      <c r="E24" s="1253" t="str">
        <f>IF(SUM(E20:F23)&gt;0,SUM(E20:F23),"-")</f>
        <v>-</v>
      </c>
      <c r="F24" s="1253"/>
      <c r="G24" s="1253" t="str">
        <f>IF(SUM('Ф.7(ЗФ).ЗВЕД'!$G$27)&gt;0,SUM('Ф.7(ЗФ).ЗВЕД'!$G$27),"-")</f>
        <v>-</v>
      </c>
      <c r="H24" s="1253"/>
      <c r="I24" s="616" t="str">
        <f>IF(SUM('Ф.7(ЗФ).ЗВЕД'!$E$27)&gt;0,SUM('Ф.7(ЗФ).ЗВЕД'!$E$27),"-")</f>
        <v>-</v>
      </c>
      <c r="J24" s="616" t="str">
        <f>IF(SUM(J20:J23)&gt;0,SUM(J20:J23),"-")</f>
        <v>-</v>
      </c>
      <c r="K24" s="616">
        <f>'Ф.7(ЗФ).ЗВЕД'!$F$27</f>
        <v>0</v>
      </c>
      <c r="L24" s="616" t="str">
        <f>IF(SUM(L20:L23)&gt;0,SUM(L20:L23),"-")</f>
        <v>-</v>
      </c>
    </row>
    <row r="25" spans="1:12" ht="9.75" customHeight="1" thickTop="1" x14ac:dyDescent="0.25"/>
    <row r="26" spans="1:12" x14ac:dyDescent="0.25">
      <c r="A26" s="41" t="str">
        <f>ЗАПОЛНИТЬ!$F$30</f>
        <v>Директор</v>
      </c>
      <c r="B26" s="225"/>
      <c r="C26" s="136"/>
      <c r="D26" s="869" t="str">
        <f>ЗАПОЛНИТЬ!$F$26</f>
        <v>О.Л.Матчишин</v>
      </c>
      <c r="E26" s="869"/>
      <c r="F26" s="869"/>
    </row>
    <row r="27" spans="1:12" x14ac:dyDescent="0.25">
      <c r="A27" s="41"/>
      <c r="B27" s="12" t="s">
        <v>4351</v>
      </c>
      <c r="C27" s="136"/>
      <c r="D27" s="226" t="s">
        <v>3574</v>
      </c>
      <c r="E27" s="224"/>
    </row>
    <row r="28" spans="1:12" x14ac:dyDescent="0.25">
      <c r="A28" s="41" t="str">
        <f>ЗАПОЛНИТЬ!$F$31</f>
        <v>Головний бухгалтер</v>
      </c>
      <c r="B28" s="225"/>
      <c r="C28" s="136"/>
      <c r="D28" s="869" t="str">
        <f>ЗАПОЛНИТЬ!$F$28</f>
        <v>О.Г.Шевчук</v>
      </c>
      <c r="E28" s="869"/>
      <c r="F28" s="869"/>
    </row>
    <row r="29" spans="1:12" x14ac:dyDescent="0.25">
      <c r="B29" s="12" t="s">
        <v>4351</v>
      </c>
      <c r="C29" s="80"/>
      <c r="D29" s="226" t="s">
        <v>3574</v>
      </c>
      <c r="E29" s="224"/>
    </row>
    <row r="30" spans="1:12" x14ac:dyDescent="0.25">
      <c r="A30" s="80" t="str">
        <f>ЗАПОЛНИТЬ!$C$19</f>
        <v>"11" січня 2016 року</v>
      </c>
    </row>
    <row r="31" spans="1:12" x14ac:dyDescent="0.25">
      <c r="A31" s="732" t="s">
        <v>274</v>
      </c>
    </row>
  </sheetData>
  <sheetProtection formatCells="0" formatColumns="0" insertRows="0"/>
  <mergeCells count="40">
    <mergeCell ref="G22:H22"/>
    <mergeCell ref="E20:F20"/>
    <mergeCell ref="D26:F26"/>
    <mergeCell ref="J16:J18"/>
    <mergeCell ref="I16:I18"/>
    <mergeCell ref="G23:H23"/>
    <mergeCell ref="G24:H24"/>
    <mergeCell ref="G14:H18"/>
    <mergeCell ref="G20:H20"/>
    <mergeCell ref="G21:H21"/>
    <mergeCell ref="D28:F28"/>
    <mergeCell ref="C16:C18"/>
    <mergeCell ref="E24:F24"/>
    <mergeCell ref="E14:F18"/>
    <mergeCell ref="E22:F22"/>
    <mergeCell ref="E23:F23"/>
    <mergeCell ref="E21:F21"/>
    <mergeCell ref="C14:D15"/>
    <mergeCell ref="G19:H19"/>
    <mergeCell ref="K7:L7"/>
    <mergeCell ref="K17:K18"/>
    <mergeCell ref="F10:L10"/>
    <mergeCell ref="K8:L8"/>
    <mergeCell ref="I14:L15"/>
    <mergeCell ref="H1:L2"/>
    <mergeCell ref="E19:F19"/>
    <mergeCell ref="K16:L16"/>
    <mergeCell ref="B8:H8"/>
    <mergeCell ref="D17:D18"/>
    <mergeCell ref="A4:L4"/>
    <mergeCell ref="A5:L5"/>
    <mergeCell ref="F9:L9"/>
    <mergeCell ref="A3:L3"/>
    <mergeCell ref="B6:H6"/>
    <mergeCell ref="K6:L6"/>
    <mergeCell ref="A9:D9"/>
    <mergeCell ref="B14:B18"/>
    <mergeCell ref="A14:A18"/>
    <mergeCell ref="B7:H7"/>
    <mergeCell ref="A10:D10"/>
  </mergeCells>
  <phoneticPr fontId="0" type="noConversion"/>
  <pageMargins left="0.27559055118110237" right="0.19685039370078741" top="0.35433070866141736" bottom="0.19685039370078741" header="0.31496062992125984" footer="0.19685039370078741"/>
  <pageSetup paperSize="9" orientation="landscape" verticalDpi="144"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8">
    <pageSetUpPr fitToPage="1"/>
  </sheetPr>
  <dimension ref="A1:L31"/>
  <sheetViews>
    <sheetView topLeftCell="A3" workbookViewId="0">
      <selection activeCell="C2" sqref="C2"/>
    </sheetView>
  </sheetViews>
  <sheetFormatPr defaultRowHeight="15" x14ac:dyDescent="0.25"/>
  <cols>
    <col min="1" max="1" width="38.5703125" style="212" customWidth="1"/>
    <col min="2" max="10" width="9.140625" style="212"/>
    <col min="11" max="11" width="9.5703125" style="212" customWidth="1"/>
    <col min="12" max="16384" width="9.140625" style="212"/>
  </cols>
  <sheetData>
    <row r="1" spans="1:12" x14ac:dyDescent="0.25">
      <c r="G1" s="227"/>
      <c r="H1" s="779" t="s">
        <v>275</v>
      </c>
      <c r="I1" s="1196"/>
      <c r="J1" s="1196"/>
      <c r="K1" s="1196"/>
      <c r="L1" s="1196"/>
    </row>
    <row r="2" spans="1:12" ht="33.75" customHeight="1" x14ac:dyDescent="0.25">
      <c r="G2" s="227"/>
      <c r="H2" s="1196"/>
      <c r="I2" s="1196"/>
      <c r="J2" s="1196"/>
      <c r="K2" s="1196"/>
      <c r="L2" s="1196"/>
    </row>
    <row r="3" spans="1:12" x14ac:dyDescent="0.25">
      <c r="A3" s="1052" t="s">
        <v>4722</v>
      </c>
      <c r="B3" s="1052"/>
      <c r="C3" s="1052"/>
      <c r="D3" s="1052"/>
      <c r="E3" s="1052"/>
      <c r="F3" s="1052"/>
      <c r="G3" s="1052"/>
      <c r="H3" s="1052"/>
      <c r="I3" s="1052"/>
      <c r="J3" s="1052"/>
      <c r="K3" s="1052"/>
      <c r="L3" s="1052"/>
    </row>
    <row r="4" spans="1:12" x14ac:dyDescent="0.25">
      <c r="A4" s="780" t="s">
        <v>3527</v>
      </c>
      <c r="B4" s="1052"/>
      <c r="C4" s="1052"/>
      <c r="D4" s="1052"/>
      <c r="E4" s="1052"/>
      <c r="F4" s="1052"/>
      <c r="G4" s="1052"/>
      <c r="H4" s="1052"/>
      <c r="I4" s="1052"/>
      <c r="J4" s="1052"/>
      <c r="K4" s="1052"/>
      <c r="L4" s="1052"/>
    </row>
    <row r="5" spans="1:12" x14ac:dyDescent="0.25">
      <c r="A5" s="1128" t="str">
        <f>CONCATENATE("на ",ЗАПОЛНИТЬ!$B$18," ",ЗАПОЛНИТЬ!$C$18)</f>
        <v>на 1 січня 2016 р.</v>
      </c>
      <c r="B5" s="1128"/>
      <c r="C5" s="1128"/>
      <c r="D5" s="1128"/>
      <c r="E5" s="1128"/>
      <c r="F5" s="1128"/>
      <c r="G5" s="1128"/>
      <c r="H5" s="1128"/>
      <c r="I5" s="1128"/>
      <c r="J5" s="1128"/>
      <c r="K5" s="1128"/>
      <c r="L5" s="1128"/>
    </row>
    <row r="6" spans="1:12" ht="22.5" customHeight="1" x14ac:dyDescent="0.25">
      <c r="A6" s="214" t="s">
        <v>4564</v>
      </c>
      <c r="B6" s="812" t="str">
        <f>ЗАПОЛНИТЬ!$B$3</f>
        <v>Дрогобицький міський центр соціальних служб для сім'ї, дітей та молоді</v>
      </c>
      <c r="C6" s="812"/>
      <c r="D6" s="812"/>
      <c r="E6" s="812"/>
      <c r="F6" s="812"/>
      <c r="G6" s="812"/>
      <c r="H6" s="812"/>
      <c r="I6" s="215" t="str">
        <f>ЗАПОЛНИТЬ!$A$13</f>
        <v>за ЄДРПОУ</v>
      </c>
      <c r="J6" s="215"/>
      <c r="K6" s="814" t="str">
        <f>ЗАПОЛНИТЬ!$B$13</f>
        <v>2080709</v>
      </c>
      <c r="L6" s="813"/>
    </row>
    <row r="7" spans="1:12" x14ac:dyDescent="0.25">
      <c r="A7" s="217" t="s">
        <v>4317</v>
      </c>
      <c r="B7" s="810" t="str">
        <f>ЗАПОЛНИТЬ!$B$5</f>
        <v>м.Дрогобич, вул.Л.Українки, 70</v>
      </c>
      <c r="C7" s="810"/>
      <c r="D7" s="810"/>
      <c r="E7" s="810"/>
      <c r="F7" s="810"/>
      <c r="G7" s="810"/>
      <c r="H7" s="810"/>
      <c r="I7" s="215" t="str">
        <f>ЗАПОЛНИТЬ!$A$14</f>
        <v>за КОАТУУ</v>
      </c>
      <c r="J7" s="215"/>
      <c r="K7" s="813">
        <f>ЗАПОЛНИТЬ!$B$14</f>
        <v>4610600000</v>
      </c>
      <c r="L7" s="813"/>
    </row>
    <row r="8" spans="1:12" x14ac:dyDescent="0.25">
      <c r="A8" s="217" t="str">
        <f>Ф.4.3.1.КВК2!$A$11</f>
        <v>Організаційно-правова форма господарювання</v>
      </c>
      <c r="B8" s="815" t="str">
        <f>ЗАПОЛНИТЬ!$D$15</f>
        <v>Комунальна організація (установа, заклад)</v>
      </c>
      <c r="C8" s="815"/>
      <c r="D8" s="815"/>
      <c r="E8" s="815"/>
      <c r="F8" s="815"/>
      <c r="G8" s="815"/>
      <c r="H8" s="815"/>
      <c r="I8" s="215" t="str">
        <f>ЗАПОЛНИТЬ!$A$15</f>
        <v>за КОПФГ</v>
      </c>
      <c r="J8" s="229"/>
      <c r="K8" s="813">
        <f>ЗАПОЛНИТЬ!$B$15</f>
        <v>430</v>
      </c>
      <c r="L8" s="813"/>
    </row>
    <row r="9" spans="1:12" x14ac:dyDescent="0.25">
      <c r="A9" s="809" t="s">
        <v>4744</v>
      </c>
      <c r="B9" s="809"/>
      <c r="C9" s="809"/>
      <c r="D9" s="809"/>
      <c r="E9" s="137" t="str">
        <f>ЗАПОЛНИТЬ!$H$9</f>
        <v>-</v>
      </c>
      <c r="F9" s="1255" t="str">
        <f>IF(E9&gt;0,VLOOKUP(E9,'ДовидникКВК(ГОС)'!A:B,2,FALSE),"")</f>
        <v>-</v>
      </c>
      <c r="G9" s="1255"/>
      <c r="H9" s="1255"/>
      <c r="I9" s="1255"/>
      <c r="J9" s="1255"/>
      <c r="K9" s="1255"/>
      <c r="L9" s="1255"/>
    </row>
    <row r="10" spans="1:12" x14ac:dyDescent="0.25">
      <c r="A10" s="809" t="s">
        <v>1119</v>
      </c>
      <c r="B10" s="809"/>
      <c r="C10" s="809"/>
      <c r="D10" s="809"/>
      <c r="E10" s="137" t="str">
        <f>ЗАПОЛНИТЬ!$H$10</f>
        <v>03</v>
      </c>
      <c r="F10" s="1048" t="str">
        <f>ЗАПОЛНИТЬ!I10</f>
        <v>Державна адміністрація (…виконавчі органи місцевих рад)</v>
      </c>
      <c r="G10" s="1048"/>
      <c r="H10" s="1048"/>
      <c r="I10" s="1048"/>
      <c r="J10" s="1048"/>
      <c r="K10" s="1048"/>
      <c r="L10" s="1048"/>
    </row>
    <row r="11" spans="1:12" x14ac:dyDescent="0.25">
      <c r="A11" s="228" t="s">
        <v>4073</v>
      </c>
      <c r="B11" s="215"/>
      <c r="C11" s="215"/>
      <c r="D11" s="215"/>
      <c r="E11" s="215"/>
      <c r="F11" s="215"/>
      <c r="G11" s="215"/>
      <c r="H11" s="215"/>
      <c r="I11" s="215"/>
      <c r="J11" s="215"/>
      <c r="K11" s="215"/>
      <c r="L11" s="215"/>
    </row>
    <row r="12" spans="1:12" x14ac:dyDescent="0.25">
      <c r="A12" s="138" t="s">
        <v>4738</v>
      </c>
      <c r="B12" s="227"/>
      <c r="C12" s="227"/>
      <c r="D12" s="227"/>
      <c r="E12" s="227"/>
      <c r="F12" s="227"/>
      <c r="G12" s="227"/>
      <c r="H12" s="227"/>
      <c r="I12" s="227"/>
      <c r="J12" s="227"/>
      <c r="K12" s="227"/>
      <c r="L12" s="227"/>
    </row>
    <row r="13" spans="1:12" ht="15.75" thickBot="1" x14ac:dyDescent="0.3">
      <c r="A13" s="215" t="s">
        <v>4834</v>
      </c>
      <c r="B13" s="227"/>
      <c r="C13" s="227"/>
      <c r="D13" s="227"/>
      <c r="E13" s="227"/>
      <c r="F13" s="227"/>
      <c r="G13" s="227"/>
      <c r="H13" s="227"/>
      <c r="I13" s="227"/>
      <c r="J13" s="227"/>
      <c r="K13" s="227"/>
      <c r="L13" s="227"/>
    </row>
    <row r="14" spans="1:12" ht="16.5" thickTop="1" thickBot="1" x14ac:dyDescent="0.3">
      <c r="A14" s="1250" t="s">
        <v>273</v>
      </c>
      <c r="B14" s="1250" t="s">
        <v>4325</v>
      </c>
      <c r="C14" s="1250" t="s">
        <v>4425</v>
      </c>
      <c r="D14" s="1250"/>
      <c r="E14" s="1250" t="s">
        <v>4430</v>
      </c>
      <c r="F14" s="1250"/>
      <c r="G14" s="1250" t="s">
        <v>4429</v>
      </c>
      <c r="H14" s="1250"/>
      <c r="I14" s="1250" t="s">
        <v>4426</v>
      </c>
      <c r="J14" s="1250"/>
      <c r="K14" s="1250"/>
      <c r="L14" s="1250"/>
    </row>
    <row r="15" spans="1:12" ht="24" customHeight="1" thickTop="1" thickBot="1" x14ac:dyDescent="0.3">
      <c r="A15" s="1250"/>
      <c r="B15" s="1250"/>
      <c r="C15" s="1250"/>
      <c r="D15" s="1250"/>
      <c r="E15" s="1250"/>
      <c r="F15" s="1250"/>
      <c r="G15" s="1250"/>
      <c r="H15" s="1250"/>
      <c r="I15" s="1250"/>
      <c r="J15" s="1250"/>
      <c r="K15" s="1250"/>
      <c r="L15" s="1250"/>
    </row>
    <row r="16" spans="1:12" ht="16.5" thickTop="1" thickBot="1" x14ac:dyDescent="0.3">
      <c r="A16" s="1250"/>
      <c r="B16" s="1250"/>
      <c r="C16" s="1250" t="s">
        <v>4329</v>
      </c>
      <c r="D16" s="610" t="s">
        <v>4710</v>
      </c>
      <c r="E16" s="1250"/>
      <c r="F16" s="1250"/>
      <c r="G16" s="1250"/>
      <c r="H16" s="1250"/>
      <c r="I16" s="1250" t="s">
        <v>4329</v>
      </c>
      <c r="J16" s="1250" t="s">
        <v>4428</v>
      </c>
      <c r="K16" s="1250" t="s">
        <v>4330</v>
      </c>
      <c r="L16" s="1250"/>
    </row>
    <row r="17" spans="1:12" ht="16.5" thickTop="1" thickBot="1" x14ac:dyDescent="0.3">
      <c r="A17" s="1250"/>
      <c r="B17" s="1250"/>
      <c r="C17" s="1250"/>
      <c r="D17" s="1250" t="s">
        <v>4427</v>
      </c>
      <c r="E17" s="1250"/>
      <c r="F17" s="1250"/>
      <c r="G17" s="1250"/>
      <c r="H17" s="1250"/>
      <c r="I17" s="1250"/>
      <c r="J17" s="1250"/>
      <c r="K17" s="1250" t="s">
        <v>4329</v>
      </c>
      <c r="L17" s="610" t="s">
        <v>4710</v>
      </c>
    </row>
    <row r="18" spans="1:12" ht="50.25" thickTop="1" thickBot="1" x14ac:dyDescent="0.3">
      <c r="A18" s="1250"/>
      <c r="B18" s="1250"/>
      <c r="C18" s="1250"/>
      <c r="D18" s="1250"/>
      <c r="E18" s="1250"/>
      <c r="F18" s="1250"/>
      <c r="G18" s="1250"/>
      <c r="H18" s="1250"/>
      <c r="I18" s="1250"/>
      <c r="J18" s="1250"/>
      <c r="K18" s="1250"/>
      <c r="L18" s="611" t="s">
        <v>4427</v>
      </c>
    </row>
    <row r="19" spans="1:12" ht="16.5" thickTop="1" thickBot="1" x14ac:dyDescent="0.3">
      <c r="A19" s="617">
        <v>1</v>
      </c>
      <c r="B19" s="617">
        <v>2</v>
      </c>
      <c r="C19" s="617">
        <v>3</v>
      </c>
      <c r="D19" s="617">
        <v>4</v>
      </c>
      <c r="E19" s="1249">
        <v>5</v>
      </c>
      <c r="F19" s="1249"/>
      <c r="G19" s="1249">
        <v>6</v>
      </c>
      <c r="H19" s="1249"/>
      <c r="I19" s="617">
        <v>7</v>
      </c>
      <c r="J19" s="617">
        <v>8</v>
      </c>
      <c r="K19" s="617">
        <v>9</v>
      </c>
      <c r="L19" s="617">
        <v>10</v>
      </c>
    </row>
    <row r="20" spans="1:12" ht="20.25" thickTop="1" thickBot="1" x14ac:dyDescent="0.3">
      <c r="A20" s="612" t="s">
        <v>4334</v>
      </c>
      <c r="B20" s="612" t="s">
        <v>4334</v>
      </c>
      <c r="C20" s="613" t="s">
        <v>4334</v>
      </c>
      <c r="D20" s="613" t="s">
        <v>4334</v>
      </c>
      <c r="E20" s="1254" t="s">
        <v>4334</v>
      </c>
      <c r="F20" s="1254"/>
      <c r="G20" s="1254" t="s">
        <v>4334</v>
      </c>
      <c r="H20" s="1254"/>
      <c r="I20" s="613" t="s">
        <v>4334</v>
      </c>
      <c r="J20" s="613" t="s">
        <v>4334</v>
      </c>
      <c r="K20" s="613" t="s">
        <v>4334</v>
      </c>
      <c r="L20" s="613" t="s">
        <v>4334</v>
      </c>
    </row>
    <row r="21" spans="1:12" ht="20.25" thickTop="1" thickBot="1" x14ac:dyDescent="0.3">
      <c r="A21" s="612" t="s">
        <v>4334</v>
      </c>
      <c r="B21" s="612" t="s">
        <v>4334</v>
      </c>
      <c r="C21" s="613" t="s">
        <v>4334</v>
      </c>
      <c r="D21" s="613" t="s">
        <v>4334</v>
      </c>
      <c r="E21" s="1254" t="s">
        <v>4334</v>
      </c>
      <c r="F21" s="1254"/>
      <c r="G21" s="1254" t="s">
        <v>4334</v>
      </c>
      <c r="H21" s="1254"/>
      <c r="I21" s="613" t="s">
        <v>4334</v>
      </c>
      <c r="J21" s="613" t="s">
        <v>4334</v>
      </c>
      <c r="K21" s="613" t="s">
        <v>4334</v>
      </c>
      <c r="L21" s="613" t="s">
        <v>4334</v>
      </c>
    </row>
    <row r="22" spans="1:12" ht="20.25" thickTop="1" thickBot="1" x14ac:dyDescent="0.3">
      <c r="A22" s="612" t="s">
        <v>4334</v>
      </c>
      <c r="B22" s="612" t="s">
        <v>4334</v>
      </c>
      <c r="C22" s="613" t="s">
        <v>4334</v>
      </c>
      <c r="D22" s="613" t="s">
        <v>4334</v>
      </c>
      <c r="E22" s="1254" t="s">
        <v>4334</v>
      </c>
      <c r="F22" s="1254"/>
      <c r="G22" s="1254" t="s">
        <v>4334</v>
      </c>
      <c r="H22" s="1254"/>
      <c r="I22" s="613" t="s">
        <v>4334</v>
      </c>
      <c r="J22" s="613" t="s">
        <v>4334</v>
      </c>
      <c r="K22" s="613" t="s">
        <v>4334</v>
      </c>
      <c r="L22" s="613" t="s">
        <v>4334</v>
      </c>
    </row>
    <row r="23" spans="1:12" ht="20.25" thickTop="1" thickBot="1" x14ac:dyDescent="0.3">
      <c r="A23" s="612" t="s">
        <v>4334</v>
      </c>
      <c r="B23" s="612" t="s">
        <v>4334</v>
      </c>
      <c r="C23" s="613" t="s">
        <v>4334</v>
      </c>
      <c r="D23" s="613" t="s">
        <v>4334</v>
      </c>
      <c r="E23" s="1254" t="s">
        <v>4334</v>
      </c>
      <c r="F23" s="1254"/>
      <c r="G23" s="1254" t="s">
        <v>4334</v>
      </c>
      <c r="H23" s="1254"/>
      <c r="I23" s="613" t="s">
        <v>4334</v>
      </c>
      <c r="J23" s="613" t="s">
        <v>4334</v>
      </c>
      <c r="K23" s="613" t="s">
        <v>4334</v>
      </c>
      <c r="L23" s="613" t="s">
        <v>4334</v>
      </c>
    </row>
    <row r="24" spans="1:12" ht="20.25" thickTop="1" thickBot="1" x14ac:dyDescent="0.3">
      <c r="A24" s="614" t="s">
        <v>4391</v>
      </c>
      <c r="B24" s="615"/>
      <c r="C24" s="443" t="str">
        <f>IF(SUM('Ф.7(СФ).ЗВЕД'!$D$27)&gt;0,SUM('Ф.7(СФ).ЗВЕД'!$D$27),"-")</f>
        <v>-</v>
      </c>
      <c r="D24" s="616" t="str">
        <f>IF(SUM(D20:D23)&gt;0,SUM(D20:D23),"-")</f>
        <v>-</v>
      </c>
      <c r="E24" s="846" t="str">
        <f>IF(SUM(E20:F23)&gt;0,SUM(E20:F23),"-")</f>
        <v>-</v>
      </c>
      <c r="F24" s="846"/>
      <c r="G24" s="846" t="str">
        <f>IF(SUM('Ф.7(СФ).ЗВЕД'!$G$27)&gt;0,SUM('Ф.7(СФ).ЗВЕД'!$G$27),"-")</f>
        <v>-</v>
      </c>
      <c r="H24" s="846"/>
      <c r="I24" s="443" t="str">
        <f>IF(SUM('Ф.7(СФ).ЗВЕД'!$E$27)&gt;0,SUM('Ф.7(СФ).ЗВЕД'!$E$27),"-")</f>
        <v>-</v>
      </c>
      <c r="J24" s="616" t="str">
        <f>IF(SUM(J20:J23)&gt;0,SUM(J20:J23),"-")</f>
        <v>-</v>
      </c>
      <c r="K24" s="443">
        <f>'Ф.7(СФ).ЗВЕД'!F27</f>
        <v>0</v>
      </c>
      <c r="L24" s="616" t="str">
        <f>IF(SUM(L20:L23)&gt;0,SUM(L20:L23),"-")</f>
        <v>-</v>
      </c>
    </row>
    <row r="25" spans="1:12" ht="9.75" customHeight="1" thickTop="1" x14ac:dyDescent="0.25"/>
    <row r="26" spans="1:12" x14ac:dyDescent="0.25">
      <c r="A26" s="41" t="str">
        <f>ЗАПОЛНИТЬ!$F$30</f>
        <v>Директор</v>
      </c>
      <c r="B26" s="225"/>
      <c r="C26" s="136"/>
      <c r="D26" s="869" t="str">
        <f>ЗАПОЛНИТЬ!$F$26</f>
        <v>О.Л.Матчишин</v>
      </c>
      <c r="E26" s="869"/>
      <c r="F26" s="869"/>
    </row>
    <row r="27" spans="1:12" x14ac:dyDescent="0.25">
      <c r="A27" s="41"/>
      <c r="B27" s="12" t="s">
        <v>4351</v>
      </c>
      <c r="C27" s="136"/>
      <c r="D27" s="226" t="s">
        <v>3574</v>
      </c>
      <c r="E27" s="224"/>
    </row>
    <row r="28" spans="1:12" x14ac:dyDescent="0.25">
      <c r="A28" s="41" t="str">
        <f>ЗАПОЛНИТЬ!$F$31</f>
        <v>Головний бухгалтер</v>
      </c>
      <c r="B28" s="225"/>
      <c r="C28" s="136"/>
      <c r="D28" s="869" t="str">
        <f>ЗАПОЛНИТЬ!$F$28</f>
        <v>О.Г.Шевчук</v>
      </c>
      <c r="E28" s="869"/>
      <c r="F28" s="869"/>
    </row>
    <row r="29" spans="1:12" x14ac:dyDescent="0.25">
      <c r="B29" s="12" t="s">
        <v>4351</v>
      </c>
      <c r="C29" s="80"/>
      <c r="D29" s="226" t="s">
        <v>3574</v>
      </c>
      <c r="E29" s="224"/>
    </row>
    <row r="30" spans="1:12" x14ac:dyDescent="0.25">
      <c r="A30" s="80" t="str">
        <f>ЗАПОЛНИТЬ!$C$19</f>
        <v>"11" січня 2016 року</v>
      </c>
    </row>
    <row r="31" spans="1:12" x14ac:dyDescent="0.25">
      <c r="A31" s="732" t="s">
        <v>274</v>
      </c>
    </row>
  </sheetData>
  <sheetProtection formatColumns="0" formatRows="0" insertRows="0"/>
  <mergeCells count="40">
    <mergeCell ref="E19:F19"/>
    <mergeCell ref="G22:H22"/>
    <mergeCell ref="E23:F23"/>
    <mergeCell ref="G23:H23"/>
    <mergeCell ref="E21:F21"/>
    <mergeCell ref="E20:F20"/>
    <mergeCell ref="G20:H20"/>
    <mergeCell ref="D28:F28"/>
    <mergeCell ref="E22:F22"/>
    <mergeCell ref="D26:F26"/>
    <mergeCell ref="E24:F24"/>
    <mergeCell ref="J16:J18"/>
    <mergeCell ref="K16:L16"/>
    <mergeCell ref="K17:K18"/>
    <mergeCell ref="G14:H18"/>
    <mergeCell ref="G24:H24"/>
    <mergeCell ref="G21:H21"/>
    <mergeCell ref="G19:H19"/>
    <mergeCell ref="I14:L15"/>
    <mergeCell ref="I16:I18"/>
    <mergeCell ref="A14:A18"/>
    <mergeCell ref="B14:B18"/>
    <mergeCell ref="B7:H7"/>
    <mergeCell ref="K7:L7"/>
    <mergeCell ref="A9:D9"/>
    <mergeCell ref="F9:L9"/>
    <mergeCell ref="B8:H8"/>
    <mergeCell ref="K8:L8"/>
    <mergeCell ref="C14:D15"/>
    <mergeCell ref="E14:F18"/>
    <mergeCell ref="C16:C18"/>
    <mergeCell ref="D17:D18"/>
    <mergeCell ref="A10:D10"/>
    <mergeCell ref="F10:L10"/>
    <mergeCell ref="H1:L2"/>
    <mergeCell ref="B6:H6"/>
    <mergeCell ref="K6:L6"/>
    <mergeCell ref="A5:L5"/>
    <mergeCell ref="A3:L3"/>
    <mergeCell ref="A4:L4"/>
  </mergeCells>
  <phoneticPr fontId="0" type="noConversion"/>
  <pageMargins left="0.27559055118110237" right="0.19685039370078741" top="0.35433070866141736" bottom="0.19685039370078741" header="0.31496062992125984" footer="0.19685039370078741"/>
  <pageSetup paperSize="9" orientation="landscape" verticalDpi="144"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0">
    <pageSetUpPr fitToPage="1"/>
  </sheetPr>
  <dimension ref="A1:AJ36"/>
  <sheetViews>
    <sheetView workbookViewId="0">
      <selection activeCell="AM13" sqref="AM13"/>
    </sheetView>
  </sheetViews>
  <sheetFormatPr defaultColWidth="4.140625" defaultRowHeight="15" x14ac:dyDescent="0.25"/>
  <cols>
    <col min="1" max="1" width="4.140625" style="241" customWidth="1"/>
    <col min="2" max="2" width="7.28515625" style="241" customWidth="1"/>
    <col min="3" max="3" width="4.140625" style="241" customWidth="1"/>
    <col min="4" max="4" width="2.85546875" style="241" customWidth="1"/>
    <col min="5" max="5" width="8.28515625" style="241" customWidth="1"/>
    <col min="6" max="6" width="3" style="241" customWidth="1"/>
    <col min="7" max="7" width="2.85546875" style="241" customWidth="1"/>
    <col min="8" max="8" width="6" style="241" customWidth="1"/>
    <col min="9" max="13" width="4.140625" style="241" customWidth="1"/>
    <col min="14" max="14" width="5" style="241" customWidth="1"/>
    <col min="15" max="18" width="4.140625" style="241" customWidth="1"/>
    <col min="19" max="19" width="7.85546875" style="241" customWidth="1"/>
    <col min="20" max="20" width="0.5703125" style="241" customWidth="1"/>
    <col min="21" max="16384" width="4.140625" style="241"/>
  </cols>
  <sheetData>
    <row r="1" spans="1:36" x14ac:dyDescent="0.25">
      <c r="Z1" s="779" t="s">
        <v>265</v>
      </c>
      <c r="AA1" s="811"/>
      <c r="AB1" s="811"/>
      <c r="AC1" s="811"/>
      <c r="AD1" s="811"/>
      <c r="AE1" s="811"/>
      <c r="AF1" s="811"/>
      <c r="AG1" s="811"/>
      <c r="AH1" s="811"/>
      <c r="AI1" s="811"/>
      <c r="AJ1" s="811"/>
    </row>
    <row r="2" spans="1:36" x14ac:dyDescent="0.25">
      <c r="O2" s="197"/>
      <c r="P2" s="220"/>
      <c r="Q2" s="240"/>
      <c r="Z2" s="811"/>
      <c r="AA2" s="811"/>
      <c r="AB2" s="811"/>
      <c r="AC2" s="811"/>
      <c r="AD2" s="811"/>
      <c r="AE2" s="811"/>
      <c r="AF2" s="811"/>
      <c r="AG2" s="811"/>
      <c r="AH2" s="811"/>
      <c r="AI2" s="811"/>
      <c r="AJ2" s="811"/>
    </row>
    <row r="3" spans="1:36" x14ac:dyDescent="0.25">
      <c r="Z3" s="811"/>
      <c r="AA3" s="811"/>
      <c r="AB3" s="811"/>
      <c r="AC3" s="811"/>
      <c r="AD3" s="811"/>
      <c r="AE3" s="811"/>
      <c r="AF3" s="811"/>
      <c r="AG3" s="811"/>
      <c r="AH3" s="811"/>
      <c r="AI3" s="811"/>
      <c r="AJ3" s="811"/>
    </row>
    <row r="4" spans="1:36" ht="32.25" customHeight="1" x14ac:dyDescent="0.25">
      <c r="A4" s="888" t="s">
        <v>4836</v>
      </c>
      <c r="B4" s="1149"/>
      <c r="C4" s="1149"/>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row>
    <row r="5" spans="1:36" x14ac:dyDescent="0.25">
      <c r="A5" s="780" t="s">
        <v>4835</v>
      </c>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c r="AF5" s="1149"/>
      <c r="AG5" s="1149"/>
      <c r="AH5" s="1149"/>
      <c r="AI5" s="1149"/>
      <c r="AJ5" s="1149"/>
    </row>
    <row r="6" spans="1:36" x14ac:dyDescent="0.25">
      <c r="A6" s="1149" t="str">
        <f>CONCATENATE("на ",ЗАПОЛНИТЬ!$B$18," ",ЗАПОЛНИТЬ!$C$18)</f>
        <v>на 1 січня 2016 р.</v>
      </c>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row>
    <row r="7" spans="1:36" ht="24.75" customHeight="1" x14ac:dyDescent="0.25">
      <c r="A7" s="809" t="s">
        <v>4564</v>
      </c>
      <c r="B7" s="809"/>
      <c r="C7" s="809"/>
      <c r="D7" s="809"/>
      <c r="E7" s="809"/>
      <c r="F7" s="809"/>
      <c r="G7" s="809"/>
      <c r="H7" s="809"/>
      <c r="I7" s="809"/>
      <c r="J7" s="809"/>
      <c r="K7" s="809"/>
      <c r="L7" s="809"/>
      <c r="M7" s="812" t="str">
        <f>ЗАПОЛНИТЬ!$B$3</f>
        <v>Дрогобицький міський центр соціальних служб для сім'ї, дітей та молоді</v>
      </c>
      <c r="N7" s="812"/>
      <c r="O7" s="812"/>
      <c r="P7" s="812"/>
      <c r="Q7" s="812"/>
      <c r="R7" s="812"/>
      <c r="S7" s="812"/>
      <c r="T7" s="812"/>
      <c r="U7" s="812"/>
      <c r="V7" s="812"/>
      <c r="W7" s="812"/>
      <c r="X7" s="812"/>
      <c r="Y7" s="812"/>
      <c r="Z7" s="812"/>
      <c r="AA7" s="812"/>
      <c r="AB7" s="812"/>
      <c r="AC7" s="812"/>
      <c r="AD7" s="215" t="str">
        <f>ЗАПОЛНИТЬ!$A$13</f>
        <v>за ЄДРПОУ</v>
      </c>
      <c r="AG7" s="814" t="str">
        <f>ЗАПОЛНИТЬ!$B$13</f>
        <v>2080709</v>
      </c>
      <c r="AH7" s="814"/>
      <c r="AI7" s="814"/>
      <c r="AJ7" s="814"/>
    </row>
    <row r="8" spans="1:36" x14ac:dyDescent="0.25">
      <c r="A8" s="809" t="s">
        <v>4317</v>
      </c>
      <c r="B8" s="809"/>
      <c r="C8" s="809"/>
      <c r="D8" s="809"/>
      <c r="E8" s="809"/>
      <c r="F8" s="809"/>
      <c r="G8" s="809"/>
      <c r="H8" s="809"/>
      <c r="I8" s="809"/>
      <c r="J8" s="809"/>
      <c r="K8" s="809"/>
      <c r="L8" s="809"/>
      <c r="M8" s="810" t="str">
        <f>ЗАПОЛНИТЬ!$B$5</f>
        <v>м.Дрогобич, вул.Л.Українки, 70</v>
      </c>
      <c r="N8" s="810"/>
      <c r="O8" s="810"/>
      <c r="P8" s="810"/>
      <c r="Q8" s="810"/>
      <c r="R8" s="810"/>
      <c r="S8" s="810"/>
      <c r="T8" s="810"/>
      <c r="U8" s="810"/>
      <c r="V8" s="810"/>
      <c r="W8" s="810"/>
      <c r="X8" s="810"/>
      <c r="Y8" s="810"/>
      <c r="Z8" s="810"/>
      <c r="AA8" s="810"/>
      <c r="AB8" s="810"/>
      <c r="AC8" s="810"/>
      <c r="AD8" s="215" t="str">
        <f>ЗАПОЛНИТЬ!$A$14</f>
        <v>за КОАТУУ</v>
      </c>
      <c r="AG8" s="813">
        <f>ЗАПОЛНИТЬ!$B$14</f>
        <v>4610600000</v>
      </c>
      <c r="AH8" s="813"/>
      <c r="AI8" s="813"/>
      <c r="AJ8" s="813"/>
    </row>
    <row r="9" spans="1:36" x14ac:dyDescent="0.25">
      <c r="A9" s="809" t="str">
        <f>Ф.4.3.1.КВК2!$A$11</f>
        <v>Організаційно-правова форма господарювання</v>
      </c>
      <c r="B9" s="809"/>
      <c r="C9" s="809"/>
      <c r="D9" s="809"/>
      <c r="E9" s="809"/>
      <c r="F9" s="809"/>
      <c r="G9" s="809"/>
      <c r="H9" s="809"/>
      <c r="I9" s="809"/>
      <c r="J9" s="809"/>
      <c r="K9" s="809"/>
      <c r="L9" s="809"/>
      <c r="M9" s="1251" t="str">
        <f>ЗАПОЛНИТЬ!$D$15</f>
        <v>Комунальна організація (установа, заклад)</v>
      </c>
      <c r="N9" s="1251"/>
      <c r="O9" s="1251"/>
      <c r="P9" s="1251"/>
      <c r="Q9" s="1251"/>
      <c r="R9" s="1251"/>
      <c r="S9" s="1251"/>
      <c r="T9" s="1251"/>
      <c r="U9" s="1251"/>
      <c r="V9" s="1251"/>
      <c r="W9" s="1251"/>
      <c r="X9" s="1251"/>
      <c r="Y9" s="1251"/>
      <c r="Z9" s="1251"/>
      <c r="AA9" s="1251"/>
      <c r="AB9" s="1251"/>
      <c r="AC9" s="1251"/>
      <c r="AD9" s="215" t="str">
        <f>ЗАПОЛНИТЬ!$A$15</f>
        <v>за КОПФГ</v>
      </c>
      <c r="AG9" s="813">
        <f>ЗАПОЛНИТЬ!$B$15</f>
        <v>430</v>
      </c>
      <c r="AH9" s="813"/>
      <c r="AI9" s="813"/>
      <c r="AJ9" s="813"/>
    </row>
    <row r="10" spans="1:36" ht="15" customHeight="1" x14ac:dyDescent="0.25">
      <c r="A10" s="926" t="s">
        <v>4744</v>
      </c>
      <c r="B10" s="926"/>
      <c r="C10" s="926"/>
      <c r="D10" s="926"/>
      <c r="E10" s="926"/>
      <c r="F10" s="926"/>
      <c r="G10" s="926"/>
      <c r="H10" s="926"/>
      <c r="I10" s="926"/>
      <c r="J10" s="926"/>
      <c r="K10" s="926"/>
      <c r="L10" s="926"/>
      <c r="M10" s="926"/>
      <c r="N10" s="926"/>
      <c r="O10" s="926"/>
      <c r="P10" s="926"/>
      <c r="Q10" s="926"/>
      <c r="R10" s="926"/>
      <c r="S10" s="137" t="str">
        <f>ЗАПОЛНИТЬ!$H$9</f>
        <v>-</v>
      </c>
      <c r="T10" s="1262" t="str">
        <f>д33сф!F9</f>
        <v>-</v>
      </c>
      <c r="U10" s="1048"/>
      <c r="V10" s="1048"/>
      <c r="W10" s="1048"/>
      <c r="X10" s="1048"/>
      <c r="Y10" s="1048"/>
      <c r="Z10" s="1048"/>
      <c r="AA10" s="1048"/>
      <c r="AB10" s="1048"/>
      <c r="AC10" s="1048"/>
      <c r="AD10" s="1048"/>
      <c r="AE10" s="1048"/>
      <c r="AF10" s="1048"/>
      <c r="AG10" s="1048"/>
      <c r="AH10" s="1048"/>
      <c r="AI10" s="1048"/>
      <c r="AJ10" s="1048"/>
    </row>
    <row r="11" spans="1:36" ht="15" customHeight="1" x14ac:dyDescent="0.25">
      <c r="A11" s="809" t="s">
        <v>1119</v>
      </c>
      <c r="B11" s="809"/>
      <c r="C11" s="809"/>
      <c r="D11" s="809"/>
      <c r="E11" s="809"/>
      <c r="F11" s="809"/>
      <c r="G11" s="809"/>
      <c r="H11" s="809"/>
      <c r="I11" s="809"/>
      <c r="J11" s="809"/>
      <c r="K11" s="809"/>
      <c r="L11" s="809"/>
      <c r="M11" s="809"/>
      <c r="N11" s="809"/>
      <c r="O11" s="809"/>
      <c r="P11" s="809"/>
      <c r="Q11" s="809"/>
      <c r="R11" s="809"/>
      <c r="S11" s="317" t="str">
        <f>ЗАПОЛНИТЬ!$H$10</f>
        <v>03</v>
      </c>
      <c r="T11" s="810" t="str">
        <f>ЗАПОЛНИТЬ!I10</f>
        <v>Державна адміністрація (…виконавчі органи місцевих рад)</v>
      </c>
      <c r="U11" s="810"/>
      <c r="V11" s="810"/>
      <c r="W11" s="810"/>
      <c r="X11" s="810"/>
      <c r="Y11" s="810"/>
      <c r="Z11" s="810"/>
      <c r="AA11" s="810"/>
      <c r="AB11" s="810"/>
      <c r="AC11" s="810"/>
      <c r="AD11" s="810"/>
      <c r="AE11" s="810"/>
      <c r="AF11" s="810"/>
      <c r="AG11" s="810"/>
      <c r="AH11" s="810"/>
      <c r="AI11" s="810"/>
      <c r="AJ11" s="810"/>
    </row>
    <row r="12" spans="1:36" ht="11.25" customHeight="1" x14ac:dyDescent="0.25">
      <c r="A12" s="1261" t="s">
        <v>3554</v>
      </c>
      <c r="B12" s="1261"/>
      <c r="C12" s="1261"/>
      <c r="D12" s="1261"/>
      <c r="E12" s="1261"/>
      <c r="F12" s="1261"/>
      <c r="G12" s="1261"/>
      <c r="H12" s="1261"/>
      <c r="I12" s="1261"/>
    </row>
    <row r="13" spans="1:36" ht="13.5" customHeight="1" x14ac:dyDescent="0.25">
      <c r="A13" s="1264" t="s">
        <v>4738</v>
      </c>
      <c r="B13" s="1264"/>
      <c r="C13" s="1264"/>
      <c r="D13" s="1264"/>
      <c r="E13" s="1264"/>
      <c r="F13" s="1264"/>
      <c r="G13" s="1264"/>
      <c r="H13" s="1264"/>
      <c r="I13" s="1264"/>
    </row>
    <row r="14" spans="1:36" x14ac:dyDescent="0.25">
      <c r="B14" s="164" t="s">
        <v>4838</v>
      </c>
    </row>
    <row r="15" spans="1:36" ht="12" customHeight="1" thickBot="1" x14ac:dyDescent="0.3"/>
    <row r="16" spans="1:36" ht="15" customHeight="1" thickTop="1" thickBot="1" x14ac:dyDescent="0.3">
      <c r="A16" s="1263" t="s">
        <v>4112</v>
      </c>
      <c r="B16" s="1263"/>
      <c r="C16" s="1263"/>
      <c r="D16" s="1263" t="s">
        <v>4740</v>
      </c>
      <c r="E16" s="1263"/>
      <c r="F16" s="1263"/>
      <c r="G16" s="1263"/>
      <c r="H16" s="1263"/>
      <c r="I16" s="1263" t="s">
        <v>4113</v>
      </c>
      <c r="J16" s="1263"/>
      <c r="K16" s="1263"/>
      <c r="L16" s="1263"/>
      <c r="M16" s="1263"/>
      <c r="N16" s="1263"/>
      <c r="O16" s="1263" t="s">
        <v>4114</v>
      </c>
      <c r="P16" s="1263"/>
      <c r="Q16" s="1263"/>
      <c r="R16" s="1263"/>
      <c r="S16" s="1263"/>
      <c r="T16" s="1263"/>
      <c r="U16" s="1263"/>
      <c r="V16" s="1263"/>
      <c r="W16" s="1263"/>
      <c r="X16" s="1263"/>
      <c r="Y16" s="1240" t="s">
        <v>4837</v>
      </c>
      <c r="Z16" s="1263"/>
      <c r="AA16" s="1263"/>
      <c r="AB16" s="1263"/>
      <c r="AC16" s="1263"/>
      <c r="AD16" s="1263"/>
      <c r="AE16" s="1263"/>
      <c r="AF16" s="1263"/>
      <c r="AG16" s="1263"/>
      <c r="AH16" s="1263"/>
      <c r="AI16" s="1263"/>
      <c r="AJ16" s="1263"/>
    </row>
    <row r="17" spans="1:36" ht="40.5" customHeight="1" thickTop="1" thickBot="1" x14ac:dyDescent="0.3">
      <c r="A17" s="1263"/>
      <c r="B17" s="1263"/>
      <c r="C17" s="1263"/>
      <c r="D17" s="1240" t="s">
        <v>4712</v>
      </c>
      <c r="E17" s="1263"/>
      <c r="F17" s="1240" t="s">
        <v>4705</v>
      </c>
      <c r="G17" s="1263"/>
      <c r="H17" s="1263"/>
      <c r="I17" s="1263"/>
      <c r="J17" s="1263"/>
      <c r="K17" s="1263"/>
      <c r="L17" s="1263"/>
      <c r="M17" s="1263"/>
      <c r="N17" s="1263"/>
      <c r="O17" s="1266" t="s">
        <v>4420</v>
      </c>
      <c r="P17" s="1266"/>
      <c r="Q17" s="1266"/>
      <c r="R17" s="1266"/>
      <c r="S17" s="1266" t="s">
        <v>4421</v>
      </c>
      <c r="T17" s="1266"/>
      <c r="U17" s="1266"/>
      <c r="V17" s="1266"/>
      <c r="W17" s="1266"/>
      <c r="X17" s="1266"/>
      <c r="Y17" s="1263"/>
      <c r="Z17" s="1263"/>
      <c r="AA17" s="1263"/>
      <c r="AB17" s="1263"/>
      <c r="AC17" s="1263"/>
      <c r="AD17" s="1263"/>
      <c r="AE17" s="1263"/>
      <c r="AF17" s="1263"/>
      <c r="AG17" s="1263"/>
      <c r="AH17" s="1263"/>
      <c r="AI17" s="1263"/>
      <c r="AJ17" s="1263"/>
    </row>
    <row r="18" spans="1:36" ht="13.5" customHeight="1" thickTop="1" thickBot="1" x14ac:dyDescent="0.3">
      <c r="A18" s="1265">
        <v>1</v>
      </c>
      <c r="B18" s="1265"/>
      <c r="C18" s="1265"/>
      <c r="D18" s="1265">
        <v>2</v>
      </c>
      <c r="E18" s="1265"/>
      <c r="F18" s="1265">
        <v>3</v>
      </c>
      <c r="G18" s="1265"/>
      <c r="H18" s="1265"/>
      <c r="I18" s="1265">
        <v>4</v>
      </c>
      <c r="J18" s="1265"/>
      <c r="K18" s="1265"/>
      <c r="L18" s="1265"/>
      <c r="M18" s="1265"/>
      <c r="N18" s="1265"/>
      <c r="O18" s="1265">
        <v>5</v>
      </c>
      <c r="P18" s="1265"/>
      <c r="Q18" s="1265"/>
      <c r="R18" s="1265"/>
      <c r="S18" s="1265">
        <v>6</v>
      </c>
      <c r="T18" s="1265"/>
      <c r="U18" s="1265"/>
      <c r="V18" s="1265"/>
      <c r="W18" s="1265"/>
      <c r="X18" s="1265"/>
      <c r="Y18" s="1265">
        <v>7</v>
      </c>
      <c r="Z18" s="1265"/>
      <c r="AA18" s="1265"/>
      <c r="AB18" s="1265"/>
      <c r="AC18" s="1265"/>
      <c r="AD18" s="1265"/>
      <c r="AE18" s="1265"/>
      <c r="AF18" s="1265"/>
      <c r="AG18" s="1265"/>
      <c r="AH18" s="1265"/>
      <c r="AI18" s="1265"/>
      <c r="AJ18" s="1265"/>
    </row>
    <row r="19" spans="1:36" s="242" customFormat="1" ht="14.25" thickTop="1" thickBot="1" x14ac:dyDescent="0.25">
      <c r="A19" s="1258" t="s">
        <v>4334</v>
      </c>
      <c r="B19" s="1259"/>
      <c r="C19" s="1259"/>
      <c r="D19" s="1220" t="s">
        <v>4334</v>
      </c>
      <c r="E19" s="1260"/>
      <c r="F19" s="1220" t="s">
        <v>4334</v>
      </c>
      <c r="G19" s="1260"/>
      <c r="H19" s="1260"/>
      <c r="I19" s="1258" t="s">
        <v>4334</v>
      </c>
      <c r="J19" s="1259"/>
      <c r="K19" s="1259"/>
      <c r="L19" s="1259"/>
      <c r="M19" s="1259"/>
      <c r="N19" s="1259"/>
      <c r="O19" s="1258" t="s">
        <v>4334</v>
      </c>
      <c r="P19" s="1259"/>
      <c r="Q19" s="1259"/>
      <c r="R19" s="1259"/>
      <c r="S19" s="1258" t="s">
        <v>4334</v>
      </c>
      <c r="T19" s="1259"/>
      <c r="U19" s="1259"/>
      <c r="V19" s="1259"/>
      <c r="W19" s="1259"/>
      <c r="X19" s="1259"/>
      <c r="Y19" s="1258" t="s">
        <v>4334</v>
      </c>
      <c r="Z19" s="1259"/>
      <c r="AA19" s="1259"/>
      <c r="AB19" s="1259"/>
      <c r="AC19" s="1259"/>
      <c r="AD19" s="1259"/>
      <c r="AE19" s="1259"/>
      <c r="AF19" s="1259"/>
      <c r="AG19" s="1259"/>
      <c r="AH19" s="1259"/>
      <c r="AI19" s="1259"/>
      <c r="AJ19" s="1259"/>
    </row>
    <row r="20" spans="1:36" s="242" customFormat="1" ht="14.25" thickTop="1" thickBot="1" x14ac:dyDescent="0.25">
      <c r="A20" s="1258" t="s">
        <v>4334</v>
      </c>
      <c r="B20" s="1259"/>
      <c r="C20" s="1259"/>
      <c r="D20" s="1220" t="s">
        <v>4334</v>
      </c>
      <c r="E20" s="1260"/>
      <c r="F20" s="1220" t="s">
        <v>4334</v>
      </c>
      <c r="G20" s="1260"/>
      <c r="H20" s="1260"/>
      <c r="I20" s="1258" t="s">
        <v>4334</v>
      </c>
      <c r="J20" s="1259"/>
      <c r="K20" s="1259"/>
      <c r="L20" s="1259"/>
      <c r="M20" s="1259"/>
      <c r="N20" s="1259"/>
      <c r="O20" s="1258" t="s">
        <v>4334</v>
      </c>
      <c r="P20" s="1259"/>
      <c r="Q20" s="1259"/>
      <c r="R20" s="1259"/>
      <c r="S20" s="1258" t="s">
        <v>4334</v>
      </c>
      <c r="T20" s="1259"/>
      <c r="U20" s="1259"/>
      <c r="V20" s="1259"/>
      <c r="W20" s="1259"/>
      <c r="X20" s="1259"/>
      <c r="Y20" s="1258" t="s">
        <v>4334</v>
      </c>
      <c r="Z20" s="1259"/>
      <c r="AA20" s="1259"/>
      <c r="AB20" s="1259"/>
      <c r="AC20" s="1259"/>
      <c r="AD20" s="1259"/>
      <c r="AE20" s="1259"/>
      <c r="AF20" s="1259"/>
      <c r="AG20" s="1259"/>
      <c r="AH20" s="1259"/>
      <c r="AI20" s="1259"/>
      <c r="AJ20" s="1259"/>
    </row>
    <row r="21" spans="1:36" s="242" customFormat="1" ht="14.25" thickTop="1" thickBot="1" x14ac:dyDescent="0.25">
      <c r="A21" s="1258" t="s">
        <v>4334</v>
      </c>
      <c r="B21" s="1259"/>
      <c r="C21" s="1259"/>
      <c r="D21" s="1220" t="s">
        <v>4334</v>
      </c>
      <c r="E21" s="1260"/>
      <c r="F21" s="1220" t="s">
        <v>4334</v>
      </c>
      <c r="G21" s="1260"/>
      <c r="H21" s="1260"/>
      <c r="I21" s="1258" t="s">
        <v>4334</v>
      </c>
      <c r="J21" s="1259"/>
      <c r="K21" s="1259"/>
      <c r="L21" s="1259"/>
      <c r="M21" s="1259"/>
      <c r="N21" s="1259"/>
      <c r="O21" s="1258" t="s">
        <v>4334</v>
      </c>
      <c r="P21" s="1259"/>
      <c r="Q21" s="1259"/>
      <c r="R21" s="1259"/>
      <c r="S21" s="1258" t="s">
        <v>4334</v>
      </c>
      <c r="T21" s="1259"/>
      <c r="U21" s="1259"/>
      <c r="V21" s="1259"/>
      <c r="W21" s="1259"/>
      <c r="X21" s="1259"/>
      <c r="Y21" s="1258" t="s">
        <v>4334</v>
      </c>
      <c r="Z21" s="1259"/>
      <c r="AA21" s="1259"/>
      <c r="AB21" s="1259"/>
      <c r="AC21" s="1259"/>
      <c r="AD21" s="1259"/>
      <c r="AE21" s="1259"/>
      <c r="AF21" s="1259"/>
      <c r="AG21" s="1259"/>
      <c r="AH21" s="1259"/>
      <c r="AI21" s="1259"/>
      <c r="AJ21" s="1259"/>
    </row>
    <row r="22" spans="1:36" s="242" customFormat="1" ht="14.25" thickTop="1" thickBot="1" x14ac:dyDescent="0.25">
      <c r="A22" s="1258" t="s">
        <v>4334</v>
      </c>
      <c r="B22" s="1259"/>
      <c r="C22" s="1259"/>
      <c r="D22" s="1220" t="s">
        <v>4334</v>
      </c>
      <c r="E22" s="1260"/>
      <c r="F22" s="1220" t="s">
        <v>4334</v>
      </c>
      <c r="G22" s="1260"/>
      <c r="H22" s="1260"/>
      <c r="I22" s="1258" t="s">
        <v>4334</v>
      </c>
      <c r="J22" s="1259"/>
      <c r="K22" s="1259"/>
      <c r="L22" s="1259"/>
      <c r="M22" s="1259"/>
      <c r="N22" s="1259"/>
      <c r="O22" s="1258" t="s">
        <v>4334</v>
      </c>
      <c r="P22" s="1259"/>
      <c r="Q22" s="1259"/>
      <c r="R22" s="1259"/>
      <c r="S22" s="1258" t="s">
        <v>4334</v>
      </c>
      <c r="T22" s="1259"/>
      <c r="U22" s="1259"/>
      <c r="V22" s="1259"/>
      <c r="W22" s="1259"/>
      <c r="X22" s="1259"/>
      <c r="Y22" s="1258" t="s">
        <v>4334</v>
      </c>
      <c r="Z22" s="1259"/>
      <c r="AA22" s="1259"/>
      <c r="AB22" s="1259"/>
      <c r="AC22" s="1259"/>
      <c r="AD22" s="1259"/>
      <c r="AE22" s="1259"/>
      <c r="AF22" s="1259"/>
      <c r="AG22" s="1259"/>
      <c r="AH22" s="1259"/>
      <c r="AI22" s="1259"/>
      <c r="AJ22" s="1259"/>
    </row>
    <row r="23" spans="1:36" s="242" customFormat="1" ht="14.25" thickTop="1" thickBot="1" x14ac:dyDescent="0.25">
      <c r="A23" s="1258" t="s">
        <v>4334</v>
      </c>
      <c r="B23" s="1259"/>
      <c r="C23" s="1259"/>
      <c r="D23" s="1220" t="s">
        <v>4334</v>
      </c>
      <c r="E23" s="1260"/>
      <c r="F23" s="1220" t="s">
        <v>4334</v>
      </c>
      <c r="G23" s="1260"/>
      <c r="H23" s="1260"/>
      <c r="I23" s="1258" t="s">
        <v>4334</v>
      </c>
      <c r="J23" s="1259"/>
      <c r="K23" s="1259"/>
      <c r="L23" s="1259"/>
      <c r="M23" s="1259"/>
      <c r="N23" s="1259"/>
      <c r="O23" s="1258" t="s">
        <v>4334</v>
      </c>
      <c r="P23" s="1259"/>
      <c r="Q23" s="1259"/>
      <c r="R23" s="1259"/>
      <c r="S23" s="1258" t="s">
        <v>4334</v>
      </c>
      <c r="T23" s="1259"/>
      <c r="U23" s="1259"/>
      <c r="V23" s="1259"/>
      <c r="W23" s="1259"/>
      <c r="X23" s="1259"/>
      <c r="Y23" s="1258" t="s">
        <v>4334</v>
      </c>
      <c r="Z23" s="1259"/>
      <c r="AA23" s="1259"/>
      <c r="AB23" s="1259"/>
      <c r="AC23" s="1259"/>
      <c r="AD23" s="1259"/>
      <c r="AE23" s="1259"/>
      <c r="AF23" s="1259"/>
      <c r="AG23" s="1259"/>
      <c r="AH23" s="1259"/>
      <c r="AI23" s="1259"/>
      <c r="AJ23" s="1259"/>
    </row>
    <row r="24" spans="1:36" s="242" customFormat="1" ht="14.25" thickTop="1" thickBot="1" x14ac:dyDescent="0.25">
      <c r="A24" s="1258" t="s">
        <v>4334</v>
      </c>
      <c r="B24" s="1259"/>
      <c r="C24" s="1259"/>
      <c r="D24" s="1220" t="s">
        <v>4334</v>
      </c>
      <c r="E24" s="1260"/>
      <c r="F24" s="1220" t="s">
        <v>4334</v>
      </c>
      <c r="G24" s="1260"/>
      <c r="H24" s="1260"/>
      <c r="I24" s="1258" t="s">
        <v>4334</v>
      </c>
      <c r="J24" s="1259"/>
      <c r="K24" s="1259"/>
      <c r="L24" s="1259"/>
      <c r="M24" s="1259"/>
      <c r="N24" s="1259"/>
      <c r="O24" s="1258" t="s">
        <v>4334</v>
      </c>
      <c r="P24" s="1259"/>
      <c r="Q24" s="1259"/>
      <c r="R24" s="1259"/>
      <c r="S24" s="1258" t="s">
        <v>4334</v>
      </c>
      <c r="T24" s="1259"/>
      <c r="U24" s="1259"/>
      <c r="V24" s="1259"/>
      <c r="W24" s="1259"/>
      <c r="X24" s="1259"/>
      <c r="Y24" s="1258" t="s">
        <v>4334</v>
      </c>
      <c r="Z24" s="1259"/>
      <c r="AA24" s="1259"/>
      <c r="AB24" s="1259"/>
      <c r="AC24" s="1259"/>
      <c r="AD24" s="1259"/>
      <c r="AE24" s="1259"/>
      <c r="AF24" s="1259"/>
      <c r="AG24" s="1259"/>
      <c r="AH24" s="1259"/>
      <c r="AI24" s="1259"/>
      <c r="AJ24" s="1259"/>
    </row>
    <row r="25" spans="1:36" s="242" customFormat="1" ht="14.25" thickTop="1" thickBot="1" x14ac:dyDescent="0.25">
      <c r="A25" s="1258" t="s">
        <v>4334</v>
      </c>
      <c r="B25" s="1259"/>
      <c r="C25" s="1259"/>
      <c r="D25" s="1220" t="s">
        <v>4334</v>
      </c>
      <c r="E25" s="1260"/>
      <c r="F25" s="1220" t="s">
        <v>4334</v>
      </c>
      <c r="G25" s="1260"/>
      <c r="H25" s="1260"/>
      <c r="I25" s="1258" t="s">
        <v>4334</v>
      </c>
      <c r="J25" s="1259"/>
      <c r="K25" s="1259"/>
      <c r="L25" s="1259"/>
      <c r="M25" s="1259"/>
      <c r="N25" s="1259"/>
      <c r="O25" s="1258" t="s">
        <v>4334</v>
      </c>
      <c r="P25" s="1259"/>
      <c r="Q25" s="1259"/>
      <c r="R25" s="1259"/>
      <c r="S25" s="1258" t="s">
        <v>4334</v>
      </c>
      <c r="T25" s="1259"/>
      <c r="U25" s="1259"/>
      <c r="V25" s="1259"/>
      <c r="W25" s="1259"/>
      <c r="X25" s="1259"/>
      <c r="Y25" s="1258" t="s">
        <v>4334</v>
      </c>
      <c r="Z25" s="1259"/>
      <c r="AA25" s="1259"/>
      <c r="AB25" s="1259"/>
      <c r="AC25" s="1259"/>
      <c r="AD25" s="1259"/>
      <c r="AE25" s="1259"/>
      <c r="AF25" s="1259"/>
      <c r="AG25" s="1259"/>
      <c r="AH25" s="1259"/>
      <c r="AI25" s="1259"/>
      <c r="AJ25" s="1259"/>
    </row>
    <row r="26" spans="1:36" s="242" customFormat="1" ht="14.25" thickTop="1" thickBot="1" x14ac:dyDescent="0.25">
      <c r="A26" s="1258" t="s">
        <v>4334</v>
      </c>
      <c r="B26" s="1259"/>
      <c r="C26" s="1259"/>
      <c r="D26" s="1220" t="s">
        <v>4334</v>
      </c>
      <c r="E26" s="1260"/>
      <c r="F26" s="1220" t="s">
        <v>4334</v>
      </c>
      <c r="G26" s="1260"/>
      <c r="H26" s="1260"/>
      <c r="I26" s="1258" t="s">
        <v>4334</v>
      </c>
      <c r="J26" s="1259"/>
      <c r="K26" s="1259"/>
      <c r="L26" s="1259"/>
      <c r="M26" s="1259"/>
      <c r="N26" s="1259"/>
      <c r="O26" s="1258" t="s">
        <v>4334</v>
      </c>
      <c r="P26" s="1259"/>
      <c r="Q26" s="1259"/>
      <c r="R26" s="1259"/>
      <c r="S26" s="1258" t="s">
        <v>4334</v>
      </c>
      <c r="T26" s="1259"/>
      <c r="U26" s="1259"/>
      <c r="V26" s="1259"/>
      <c r="W26" s="1259"/>
      <c r="X26" s="1259"/>
      <c r="Y26" s="1258" t="s">
        <v>4334</v>
      </c>
      <c r="Z26" s="1259"/>
      <c r="AA26" s="1259"/>
      <c r="AB26" s="1259"/>
      <c r="AC26" s="1259"/>
      <c r="AD26" s="1259"/>
      <c r="AE26" s="1259"/>
      <c r="AF26" s="1259"/>
      <c r="AG26" s="1259"/>
      <c r="AH26" s="1259"/>
      <c r="AI26" s="1259"/>
      <c r="AJ26" s="1259"/>
    </row>
    <row r="27" spans="1:36" s="242" customFormat="1" ht="14.25" thickTop="1" thickBot="1" x14ac:dyDescent="0.25">
      <c r="A27" s="1258" t="s">
        <v>4334</v>
      </c>
      <c r="B27" s="1259"/>
      <c r="C27" s="1259"/>
      <c r="D27" s="1220" t="s">
        <v>4334</v>
      </c>
      <c r="E27" s="1260"/>
      <c r="F27" s="1220" t="s">
        <v>4334</v>
      </c>
      <c r="G27" s="1260"/>
      <c r="H27" s="1260"/>
      <c r="I27" s="1258" t="s">
        <v>4334</v>
      </c>
      <c r="J27" s="1259"/>
      <c r="K27" s="1259"/>
      <c r="L27" s="1259"/>
      <c r="M27" s="1259"/>
      <c r="N27" s="1259"/>
      <c r="O27" s="1258" t="s">
        <v>4334</v>
      </c>
      <c r="P27" s="1259"/>
      <c r="Q27" s="1259"/>
      <c r="R27" s="1259"/>
      <c r="S27" s="1258" t="s">
        <v>4334</v>
      </c>
      <c r="T27" s="1259"/>
      <c r="U27" s="1259"/>
      <c r="V27" s="1259"/>
      <c r="W27" s="1259"/>
      <c r="X27" s="1259"/>
      <c r="Y27" s="1258" t="s">
        <v>4334</v>
      </c>
      <c r="Z27" s="1259"/>
      <c r="AA27" s="1259"/>
      <c r="AB27" s="1259"/>
      <c r="AC27" s="1259"/>
      <c r="AD27" s="1259"/>
      <c r="AE27" s="1259"/>
      <c r="AF27" s="1259"/>
      <c r="AG27" s="1259"/>
      <c r="AH27" s="1259"/>
      <c r="AI27" s="1259"/>
      <c r="AJ27" s="1259"/>
    </row>
    <row r="28" spans="1:36" s="242" customFormat="1" ht="14.25" thickTop="1" thickBot="1" x14ac:dyDescent="0.25">
      <c r="A28" s="1258" t="s">
        <v>4334</v>
      </c>
      <c r="B28" s="1259"/>
      <c r="C28" s="1259"/>
      <c r="D28" s="1220" t="s">
        <v>4334</v>
      </c>
      <c r="E28" s="1260"/>
      <c r="F28" s="1220" t="s">
        <v>4334</v>
      </c>
      <c r="G28" s="1260"/>
      <c r="H28" s="1260"/>
      <c r="I28" s="1258" t="s">
        <v>4334</v>
      </c>
      <c r="J28" s="1259"/>
      <c r="K28" s="1259"/>
      <c r="L28" s="1259"/>
      <c r="M28" s="1259"/>
      <c r="N28" s="1259"/>
      <c r="O28" s="1258" t="s">
        <v>4334</v>
      </c>
      <c r="P28" s="1259"/>
      <c r="Q28" s="1259"/>
      <c r="R28" s="1259"/>
      <c r="S28" s="1258" t="s">
        <v>4334</v>
      </c>
      <c r="T28" s="1259"/>
      <c r="U28" s="1259"/>
      <c r="V28" s="1259"/>
      <c r="W28" s="1259"/>
      <c r="X28" s="1259"/>
      <c r="Y28" s="1258" t="s">
        <v>4334</v>
      </c>
      <c r="Z28" s="1259"/>
      <c r="AA28" s="1259"/>
      <c r="AB28" s="1259"/>
      <c r="AC28" s="1259"/>
      <c r="AD28" s="1259"/>
      <c r="AE28" s="1259"/>
      <c r="AF28" s="1259"/>
      <c r="AG28" s="1259"/>
      <c r="AH28" s="1259"/>
      <c r="AI28" s="1259"/>
      <c r="AJ28" s="1259"/>
    </row>
    <row r="29" spans="1:36" s="242" customFormat="1" ht="14.25" thickTop="1" thickBot="1" x14ac:dyDescent="0.25">
      <c r="A29" s="1258" t="s">
        <v>4334</v>
      </c>
      <c r="B29" s="1259"/>
      <c r="C29" s="1259"/>
      <c r="D29" s="1220" t="s">
        <v>4334</v>
      </c>
      <c r="E29" s="1260"/>
      <c r="F29" s="1220" t="s">
        <v>4334</v>
      </c>
      <c r="G29" s="1260"/>
      <c r="H29" s="1260"/>
      <c r="I29" s="1258" t="s">
        <v>4334</v>
      </c>
      <c r="J29" s="1259"/>
      <c r="K29" s="1259"/>
      <c r="L29" s="1259"/>
      <c r="M29" s="1259"/>
      <c r="N29" s="1259"/>
      <c r="O29" s="1258" t="s">
        <v>4334</v>
      </c>
      <c r="P29" s="1259"/>
      <c r="Q29" s="1259"/>
      <c r="R29" s="1259"/>
      <c r="S29" s="1258" t="s">
        <v>4334</v>
      </c>
      <c r="T29" s="1259"/>
      <c r="U29" s="1259"/>
      <c r="V29" s="1259"/>
      <c r="W29" s="1259"/>
      <c r="X29" s="1259"/>
      <c r="Y29" s="1258" t="s">
        <v>4334</v>
      </c>
      <c r="Z29" s="1259"/>
      <c r="AA29" s="1259"/>
      <c r="AB29" s="1259"/>
      <c r="AC29" s="1259"/>
      <c r="AD29" s="1259"/>
      <c r="AE29" s="1259"/>
      <c r="AF29" s="1259"/>
      <c r="AG29" s="1259"/>
      <c r="AH29" s="1259"/>
      <c r="AI29" s="1259"/>
      <c r="AJ29" s="1259"/>
    </row>
    <row r="30" spans="1:36" s="242" customFormat="1" ht="14.25" thickTop="1" thickBot="1" x14ac:dyDescent="0.25">
      <c r="A30" s="1256" t="s">
        <v>4115</v>
      </c>
      <c r="B30" s="1256"/>
      <c r="C30" s="1256"/>
      <c r="D30" s="1220" t="str">
        <f>IF(SUM(D19:E29)&gt;0,SUM(D19:E29),"-")</f>
        <v>-</v>
      </c>
      <c r="E30" s="1260"/>
      <c r="F30" s="1220" t="str">
        <f>IF(SUM(F19:H29)&gt;0,SUM(F19:H29),"-")</f>
        <v>-</v>
      </c>
      <c r="G30" s="1260"/>
      <c r="H30" s="1260"/>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c r="AJ30" s="1257"/>
    </row>
    <row r="31" spans="1:36" ht="15.75" thickTop="1" x14ac:dyDescent="0.25"/>
    <row r="32" spans="1:36" x14ac:dyDescent="0.25">
      <c r="D32" s="41" t="str">
        <f>ЗАПОЛНИТЬ!$F$30</f>
        <v>Директор</v>
      </c>
      <c r="F32" s="136"/>
      <c r="O32" s="1268"/>
      <c r="P32" s="1268"/>
      <c r="Q32" s="1268"/>
      <c r="R32" s="1268"/>
      <c r="S32" s="1268"/>
      <c r="AA32" s="869" t="str">
        <f>ЗАПОЛНИТЬ!$F$26</f>
        <v>О.Л.Матчишин</v>
      </c>
      <c r="AB32" s="869"/>
      <c r="AC32" s="869"/>
      <c r="AD32" s="869"/>
      <c r="AE32" s="869"/>
      <c r="AF32" s="869"/>
      <c r="AG32" s="869"/>
      <c r="AH32" s="869"/>
      <c r="AI32" s="869"/>
      <c r="AJ32" s="869"/>
    </row>
    <row r="33" spans="4:36" x14ac:dyDescent="0.25">
      <c r="D33" s="41"/>
      <c r="F33" s="136"/>
      <c r="O33" s="1169" t="s">
        <v>4351</v>
      </c>
      <c r="P33" s="1169"/>
      <c r="Q33" s="1169"/>
      <c r="R33" s="1169"/>
      <c r="S33" s="1169"/>
      <c r="AA33" s="1267" t="s">
        <v>3574</v>
      </c>
      <c r="AB33" s="1267"/>
      <c r="AC33" s="1267"/>
      <c r="AD33" s="1267"/>
      <c r="AE33" s="1267"/>
      <c r="AF33" s="1267"/>
      <c r="AG33" s="1267"/>
      <c r="AH33" s="1267"/>
      <c r="AI33" s="1267"/>
      <c r="AJ33" s="1267"/>
    </row>
    <row r="34" spans="4:36" x14ac:dyDescent="0.25">
      <c r="D34" s="41" t="str">
        <f>ЗАПОЛНИТЬ!$F$31</f>
        <v>Головний бухгалтер</v>
      </c>
      <c r="F34" s="136"/>
      <c r="O34" s="1268"/>
      <c r="P34" s="1268"/>
      <c r="Q34" s="1268"/>
      <c r="R34" s="1268"/>
      <c r="S34" s="1268"/>
      <c r="AA34" s="869" t="str">
        <f>ЗАПОЛНИТЬ!$F$28</f>
        <v>О.Г.Шевчук</v>
      </c>
      <c r="AB34" s="869"/>
      <c r="AC34" s="869"/>
      <c r="AD34" s="869"/>
      <c r="AE34" s="869"/>
      <c r="AF34" s="869"/>
      <c r="AG34" s="869"/>
      <c r="AH34" s="869"/>
      <c r="AI34" s="869"/>
      <c r="AJ34" s="869"/>
    </row>
    <row r="35" spans="4:36" x14ac:dyDescent="0.25">
      <c r="D35" s="212"/>
      <c r="F35" s="80"/>
      <c r="O35" s="1169" t="s">
        <v>4351</v>
      </c>
      <c r="P35" s="1169"/>
      <c r="Q35" s="1169"/>
      <c r="R35" s="1169"/>
      <c r="S35" s="1169"/>
      <c r="AA35" s="1267" t="s">
        <v>3574</v>
      </c>
      <c r="AB35" s="1267"/>
      <c r="AC35" s="1267"/>
      <c r="AD35" s="1267"/>
      <c r="AE35" s="1267"/>
      <c r="AF35" s="1267"/>
      <c r="AG35" s="1267"/>
      <c r="AH35" s="1267"/>
      <c r="AI35" s="1267"/>
      <c r="AJ35" s="1267"/>
    </row>
    <row r="36" spans="4:36" x14ac:dyDescent="0.25">
      <c r="D36" s="80" t="str">
        <f>ЗАПОЛНИТЬ!$C$19</f>
        <v>"11" січня 2016 року</v>
      </c>
      <c r="E36" s="212"/>
      <c r="F36" s="212"/>
      <c r="G36" s="212"/>
      <c r="H36" s="212"/>
      <c r="I36" s="212"/>
    </row>
  </sheetData>
  <mergeCells count="127">
    <mergeCell ref="A21:C21"/>
    <mergeCell ref="A22:C22"/>
    <mergeCell ref="A20:C20"/>
    <mergeCell ref="D20:E20"/>
    <mergeCell ref="D21:E21"/>
    <mergeCell ref="A18:C18"/>
    <mergeCell ref="I23:N23"/>
    <mergeCell ref="O23:R23"/>
    <mergeCell ref="D23:E23"/>
    <mergeCell ref="F19:H19"/>
    <mergeCell ref="F20:H20"/>
    <mergeCell ref="F21:H21"/>
    <mergeCell ref="D19:E19"/>
    <mergeCell ref="F18:H18"/>
    <mergeCell ref="A23:C23"/>
    <mergeCell ref="S28:X28"/>
    <mergeCell ref="O30:R30"/>
    <mergeCell ref="S30:X30"/>
    <mergeCell ref="Y29:AJ29"/>
    <mergeCell ref="Y30:AJ30"/>
    <mergeCell ref="O29:R29"/>
    <mergeCell ref="O25:R25"/>
    <mergeCell ref="D18:E18"/>
    <mergeCell ref="I18:N18"/>
    <mergeCell ref="I20:N20"/>
    <mergeCell ref="O20:R20"/>
    <mergeCell ref="I19:N19"/>
    <mergeCell ref="O19:R19"/>
    <mergeCell ref="O18:R18"/>
    <mergeCell ref="D22:E22"/>
    <mergeCell ref="F22:H22"/>
    <mergeCell ref="S21:X21"/>
    <mergeCell ref="O16:X16"/>
    <mergeCell ref="S19:X19"/>
    <mergeCell ref="S20:X20"/>
    <mergeCell ref="Y27:AJ27"/>
    <mergeCell ref="Y21:AJ21"/>
    <mergeCell ref="S22:X22"/>
    <mergeCell ref="Y22:AJ22"/>
    <mergeCell ref="O24:R24"/>
    <mergeCell ref="Y20:AJ20"/>
    <mergeCell ref="AA35:AJ35"/>
    <mergeCell ref="O33:S33"/>
    <mergeCell ref="O34:S34"/>
    <mergeCell ref="O35:S35"/>
    <mergeCell ref="AA33:AJ33"/>
    <mergeCell ref="AA34:AJ34"/>
    <mergeCell ref="A24:C24"/>
    <mergeCell ref="S27:X27"/>
    <mergeCell ref="A27:C27"/>
    <mergeCell ref="A26:C26"/>
    <mergeCell ref="F24:H24"/>
    <mergeCell ref="D24:E24"/>
    <mergeCell ref="F27:H27"/>
    <mergeCell ref="A25:C25"/>
    <mergeCell ref="O26:R26"/>
    <mergeCell ref="I24:N24"/>
    <mergeCell ref="S29:X29"/>
    <mergeCell ref="Y25:AJ25"/>
    <mergeCell ref="Y28:AJ28"/>
    <mergeCell ref="S25:X25"/>
    <mergeCell ref="Y26:AJ26"/>
    <mergeCell ref="S26:X26"/>
    <mergeCell ref="AA32:AJ32"/>
    <mergeCell ref="O32:S32"/>
    <mergeCell ref="Z1:AJ3"/>
    <mergeCell ref="A7:L7"/>
    <mergeCell ref="A8:L8"/>
    <mergeCell ref="A9:L9"/>
    <mergeCell ref="A4:AJ4"/>
    <mergeCell ref="A5:AJ5"/>
    <mergeCell ref="A6:AJ6"/>
    <mergeCell ref="AG7:AJ7"/>
    <mergeCell ref="AG8:AJ8"/>
    <mergeCell ref="AG9:AJ9"/>
    <mergeCell ref="M9:AC9"/>
    <mergeCell ref="F28:H28"/>
    <mergeCell ref="I28:N28"/>
    <mergeCell ref="I27:N27"/>
    <mergeCell ref="D26:E26"/>
    <mergeCell ref="D27:E27"/>
    <mergeCell ref="F17:H17"/>
    <mergeCell ref="M7:AC7"/>
    <mergeCell ref="M8:AC8"/>
    <mergeCell ref="Y24:AJ24"/>
    <mergeCell ref="I21:N21"/>
    <mergeCell ref="O21:R21"/>
    <mergeCell ref="S23:X23"/>
    <mergeCell ref="Y23:AJ23"/>
    <mergeCell ref="S24:X24"/>
    <mergeCell ref="O17:R17"/>
    <mergeCell ref="S17:X17"/>
    <mergeCell ref="O27:R27"/>
    <mergeCell ref="D25:E25"/>
    <mergeCell ref="F26:H26"/>
    <mergeCell ref="I26:N26"/>
    <mergeCell ref="D28:E28"/>
    <mergeCell ref="O28:R28"/>
    <mergeCell ref="I25:N25"/>
    <mergeCell ref="T11:AJ11"/>
    <mergeCell ref="A11:R11"/>
    <mergeCell ref="A12:I12"/>
    <mergeCell ref="T10:AJ10"/>
    <mergeCell ref="A16:C17"/>
    <mergeCell ref="A13:I13"/>
    <mergeCell ref="A19:C19"/>
    <mergeCell ref="Y16:AJ17"/>
    <mergeCell ref="Y18:AJ18"/>
    <mergeCell ref="Y19:AJ19"/>
    <mergeCell ref="D16:H16"/>
    <mergeCell ref="D17:E17"/>
    <mergeCell ref="A10:R10"/>
    <mergeCell ref="I16:N17"/>
    <mergeCell ref="S18:X18"/>
    <mergeCell ref="A30:C30"/>
    <mergeCell ref="I30:N30"/>
    <mergeCell ref="I29:N29"/>
    <mergeCell ref="F29:H29"/>
    <mergeCell ref="D30:E30"/>
    <mergeCell ref="A29:C29"/>
    <mergeCell ref="F23:H23"/>
    <mergeCell ref="I22:N22"/>
    <mergeCell ref="O22:R22"/>
    <mergeCell ref="F30:H30"/>
    <mergeCell ref="D29:E29"/>
    <mergeCell ref="A28:C28"/>
    <mergeCell ref="F25:H25"/>
  </mergeCells>
  <phoneticPr fontId="0" type="noConversion"/>
  <pageMargins left="0.26" right="0.34" top="0.41" bottom="0.32" header="0.31496062992125984" footer="0.31496062992125984"/>
  <pageSetup paperSize="9" scale="96" orientation="landscape" verticalDpi="0"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4">
    <pageSetUpPr fitToPage="1"/>
  </sheetPr>
  <dimension ref="A1:AJ36"/>
  <sheetViews>
    <sheetView workbookViewId="0">
      <selection activeCell="AO10" sqref="AO10"/>
    </sheetView>
  </sheetViews>
  <sheetFormatPr defaultColWidth="4.140625" defaultRowHeight="15" x14ac:dyDescent="0.25"/>
  <cols>
    <col min="1" max="1" width="4.140625" style="241" customWidth="1"/>
    <col min="2" max="2" width="7.28515625" style="241" customWidth="1"/>
    <col min="3" max="3" width="4.140625" style="241" customWidth="1"/>
    <col min="4" max="4" width="2.85546875" style="241" customWidth="1"/>
    <col min="5" max="5" width="8.28515625" style="241" customWidth="1"/>
    <col min="6" max="6" width="3" style="241" customWidth="1"/>
    <col min="7" max="7" width="2.85546875" style="241" customWidth="1"/>
    <col min="8" max="8" width="6" style="241" customWidth="1"/>
    <col min="9" max="13" width="4.140625" style="241" customWidth="1"/>
    <col min="14" max="14" width="5" style="241" customWidth="1"/>
    <col min="15" max="18" width="4.140625" style="241" customWidth="1"/>
    <col min="19" max="19" width="7.85546875" style="241" customWidth="1"/>
    <col min="20" max="20" width="0.5703125" style="241" customWidth="1"/>
    <col min="21" max="16384" width="4.140625" style="241"/>
  </cols>
  <sheetData>
    <row r="1" spans="1:36" x14ac:dyDescent="0.25">
      <c r="Z1" s="779" t="s">
        <v>265</v>
      </c>
      <c r="AA1" s="811"/>
      <c r="AB1" s="811"/>
      <c r="AC1" s="811"/>
      <c r="AD1" s="811"/>
      <c r="AE1" s="811"/>
      <c r="AF1" s="811"/>
      <c r="AG1" s="811"/>
      <c r="AH1" s="811"/>
      <c r="AI1" s="811"/>
      <c r="AJ1" s="811"/>
    </row>
    <row r="2" spans="1:36" x14ac:dyDescent="0.25">
      <c r="O2" s="197"/>
      <c r="P2" s="220"/>
      <c r="Q2" s="240"/>
      <c r="Z2" s="811"/>
      <c r="AA2" s="811"/>
      <c r="AB2" s="811"/>
      <c r="AC2" s="811"/>
      <c r="AD2" s="811"/>
      <c r="AE2" s="811"/>
      <c r="AF2" s="811"/>
      <c r="AG2" s="811"/>
      <c r="AH2" s="811"/>
      <c r="AI2" s="811"/>
      <c r="AJ2" s="811"/>
    </row>
    <row r="3" spans="1:36" x14ac:dyDescent="0.25">
      <c r="Z3" s="811"/>
      <c r="AA3" s="811"/>
      <c r="AB3" s="811"/>
      <c r="AC3" s="811"/>
      <c r="AD3" s="811"/>
      <c r="AE3" s="811"/>
      <c r="AF3" s="811"/>
      <c r="AG3" s="811"/>
      <c r="AH3" s="811"/>
      <c r="AI3" s="811"/>
      <c r="AJ3" s="811"/>
    </row>
    <row r="4" spans="1:36" ht="32.25" customHeight="1" x14ac:dyDescent="0.25">
      <c r="A4" s="888" t="s">
        <v>4836</v>
      </c>
      <c r="B4" s="1149"/>
      <c r="C4" s="1149"/>
      <c r="D4" s="1149"/>
      <c r="E4" s="1149"/>
      <c r="F4" s="1149"/>
      <c r="G4" s="1149"/>
      <c r="H4" s="1149"/>
      <c r="I4" s="1149"/>
      <c r="J4" s="1149"/>
      <c r="K4" s="1149"/>
      <c r="L4" s="1149"/>
      <c r="M4" s="1149"/>
      <c r="N4" s="1149"/>
      <c r="O4" s="1149"/>
      <c r="P4" s="1149"/>
      <c r="Q4" s="1149"/>
      <c r="R4" s="1149"/>
      <c r="S4" s="1149"/>
      <c r="T4" s="1149"/>
      <c r="U4" s="1149"/>
      <c r="V4" s="1149"/>
      <c r="W4" s="1149"/>
      <c r="X4" s="1149"/>
      <c r="Y4" s="1149"/>
      <c r="Z4" s="1149"/>
      <c r="AA4" s="1149"/>
      <c r="AB4" s="1149"/>
      <c r="AC4" s="1149"/>
      <c r="AD4" s="1149"/>
      <c r="AE4" s="1149"/>
      <c r="AF4" s="1149"/>
      <c r="AG4" s="1149"/>
      <c r="AH4" s="1149"/>
      <c r="AI4" s="1149"/>
      <c r="AJ4" s="1149"/>
    </row>
    <row r="5" spans="1:36" x14ac:dyDescent="0.25">
      <c r="A5" s="780" t="s">
        <v>4835</v>
      </c>
      <c r="B5" s="1149"/>
      <c r="C5" s="1149"/>
      <c r="D5" s="1149"/>
      <c r="E5" s="1149"/>
      <c r="F5" s="1149"/>
      <c r="G5" s="1149"/>
      <c r="H5" s="1149"/>
      <c r="I5" s="1149"/>
      <c r="J5" s="1149"/>
      <c r="K5" s="1149"/>
      <c r="L5" s="1149"/>
      <c r="M5" s="1149"/>
      <c r="N5" s="1149"/>
      <c r="O5" s="1149"/>
      <c r="P5" s="1149"/>
      <c r="Q5" s="1149"/>
      <c r="R5" s="1149"/>
      <c r="S5" s="1149"/>
      <c r="T5" s="1149"/>
      <c r="U5" s="1149"/>
      <c r="V5" s="1149"/>
      <c r="W5" s="1149"/>
      <c r="X5" s="1149"/>
      <c r="Y5" s="1149"/>
      <c r="Z5" s="1149"/>
      <c r="AA5" s="1149"/>
      <c r="AB5" s="1149"/>
      <c r="AC5" s="1149"/>
      <c r="AD5" s="1149"/>
      <c r="AE5" s="1149"/>
      <c r="AF5" s="1149"/>
      <c r="AG5" s="1149"/>
      <c r="AH5" s="1149"/>
      <c r="AI5" s="1149"/>
      <c r="AJ5" s="1149"/>
    </row>
    <row r="6" spans="1:36" x14ac:dyDescent="0.25">
      <c r="A6" s="1149" t="str">
        <f>CONCATENATE("на ",ЗАПОЛНИТЬ!$B$18," ",ЗАПОЛНИТЬ!$C$18)</f>
        <v>на 1 січня 2016 р.</v>
      </c>
      <c r="B6" s="1149"/>
      <c r="C6" s="1149"/>
      <c r="D6" s="1149"/>
      <c r="E6" s="1149"/>
      <c r="F6" s="1149"/>
      <c r="G6" s="1149"/>
      <c r="H6" s="1149"/>
      <c r="I6" s="1149"/>
      <c r="J6" s="1149"/>
      <c r="K6" s="1149"/>
      <c r="L6" s="1149"/>
      <c r="M6" s="1149"/>
      <c r="N6" s="1149"/>
      <c r="O6" s="1149"/>
      <c r="P6" s="1149"/>
      <c r="Q6" s="1149"/>
      <c r="R6" s="1149"/>
      <c r="S6" s="1149"/>
      <c r="T6" s="1149"/>
      <c r="U6" s="1149"/>
      <c r="V6" s="1149"/>
      <c r="W6" s="1149"/>
      <c r="X6" s="1149"/>
      <c r="Y6" s="1149"/>
      <c r="Z6" s="1149"/>
      <c r="AA6" s="1149"/>
      <c r="AB6" s="1149"/>
      <c r="AC6" s="1149"/>
      <c r="AD6" s="1149"/>
      <c r="AE6" s="1149"/>
      <c r="AF6" s="1149"/>
      <c r="AG6" s="1149"/>
      <c r="AH6" s="1149"/>
      <c r="AI6" s="1149"/>
      <c r="AJ6" s="1149"/>
    </row>
    <row r="7" spans="1:36" ht="24.75" customHeight="1" x14ac:dyDescent="0.25">
      <c r="A7" s="809" t="s">
        <v>4564</v>
      </c>
      <c r="B7" s="809"/>
      <c r="C7" s="809"/>
      <c r="D7" s="809"/>
      <c r="E7" s="809"/>
      <c r="F7" s="809"/>
      <c r="G7" s="809"/>
      <c r="H7" s="809"/>
      <c r="I7" s="809"/>
      <c r="J7" s="809"/>
      <c r="K7" s="809"/>
      <c r="L7" s="809"/>
      <c r="M7" s="812" t="str">
        <f>ЗАПОЛНИТЬ!$B$3</f>
        <v>Дрогобицький міський центр соціальних служб для сім'ї, дітей та молоді</v>
      </c>
      <c r="N7" s="812"/>
      <c r="O7" s="812"/>
      <c r="P7" s="812"/>
      <c r="Q7" s="812"/>
      <c r="R7" s="812"/>
      <c r="S7" s="812"/>
      <c r="T7" s="812"/>
      <c r="U7" s="812"/>
      <c r="V7" s="812"/>
      <c r="W7" s="812"/>
      <c r="X7" s="812"/>
      <c r="Y7" s="812"/>
      <c r="Z7" s="812"/>
      <c r="AA7" s="812"/>
      <c r="AB7" s="812"/>
      <c r="AC7" s="812"/>
      <c r="AD7" s="215" t="str">
        <f>ЗАПОЛНИТЬ!$A$13</f>
        <v>за ЄДРПОУ</v>
      </c>
      <c r="AG7" s="814" t="str">
        <f>ЗАПОЛНИТЬ!$B$13</f>
        <v>2080709</v>
      </c>
      <c r="AH7" s="814"/>
      <c r="AI7" s="814"/>
      <c r="AJ7" s="814"/>
    </row>
    <row r="8" spans="1:36" x14ac:dyDescent="0.25">
      <c r="A8" s="809" t="s">
        <v>4317</v>
      </c>
      <c r="B8" s="809"/>
      <c r="C8" s="809"/>
      <c r="D8" s="809"/>
      <c r="E8" s="809"/>
      <c r="F8" s="809"/>
      <c r="G8" s="809"/>
      <c r="H8" s="809"/>
      <c r="I8" s="809"/>
      <c r="J8" s="809"/>
      <c r="K8" s="809"/>
      <c r="L8" s="809"/>
      <c r="M8" s="810" t="str">
        <f>ЗАПОЛНИТЬ!$B$5</f>
        <v>м.Дрогобич, вул.Л.Українки, 70</v>
      </c>
      <c r="N8" s="810"/>
      <c r="O8" s="810"/>
      <c r="P8" s="810"/>
      <c r="Q8" s="810"/>
      <c r="R8" s="810"/>
      <c r="S8" s="810"/>
      <c r="T8" s="810"/>
      <c r="U8" s="810"/>
      <c r="V8" s="810"/>
      <c r="W8" s="810"/>
      <c r="X8" s="810"/>
      <c r="Y8" s="810"/>
      <c r="Z8" s="810"/>
      <c r="AA8" s="810"/>
      <c r="AB8" s="810"/>
      <c r="AC8" s="810"/>
      <c r="AD8" s="215" t="str">
        <f>ЗАПОЛНИТЬ!$A$14</f>
        <v>за КОАТУУ</v>
      </c>
      <c r="AG8" s="813">
        <f>ЗАПОЛНИТЬ!$B$14</f>
        <v>4610600000</v>
      </c>
      <c r="AH8" s="813"/>
      <c r="AI8" s="813"/>
      <c r="AJ8" s="813"/>
    </row>
    <row r="9" spans="1:36" x14ac:dyDescent="0.25">
      <c r="A9" s="809" t="str">
        <f>Ф.4.3.1.КВК2!$A$11</f>
        <v>Організаційно-правова форма господарювання</v>
      </c>
      <c r="B9" s="809"/>
      <c r="C9" s="809"/>
      <c r="D9" s="809"/>
      <c r="E9" s="809"/>
      <c r="F9" s="809"/>
      <c r="G9" s="809"/>
      <c r="H9" s="809"/>
      <c r="I9" s="809"/>
      <c r="J9" s="809"/>
      <c r="K9" s="809"/>
      <c r="L9" s="809"/>
      <c r="M9" s="1251" t="str">
        <f>ЗАПОЛНИТЬ!$D$15</f>
        <v>Комунальна організація (установа, заклад)</v>
      </c>
      <c r="N9" s="1251"/>
      <c r="O9" s="1251"/>
      <c r="P9" s="1251"/>
      <c r="Q9" s="1251"/>
      <c r="R9" s="1251"/>
      <c r="S9" s="1251"/>
      <c r="T9" s="1251"/>
      <c r="U9" s="1251"/>
      <c r="V9" s="1251"/>
      <c r="W9" s="1251"/>
      <c r="X9" s="1251"/>
      <c r="Y9" s="1251"/>
      <c r="Z9" s="1251"/>
      <c r="AA9" s="1251"/>
      <c r="AB9" s="1251"/>
      <c r="AC9" s="1251"/>
      <c r="AD9" s="215" t="str">
        <f>ЗАПОЛНИТЬ!$A$15</f>
        <v>за КОПФГ</v>
      </c>
      <c r="AG9" s="813">
        <f>ЗАПОЛНИТЬ!$B$15</f>
        <v>430</v>
      </c>
      <c r="AH9" s="813"/>
      <c r="AI9" s="813"/>
      <c r="AJ9" s="813"/>
    </row>
    <row r="10" spans="1:36" ht="15" customHeight="1" x14ac:dyDescent="0.25">
      <c r="A10" s="809" t="s">
        <v>4744</v>
      </c>
      <c r="B10" s="809"/>
      <c r="C10" s="809"/>
      <c r="D10" s="809"/>
      <c r="E10" s="809"/>
      <c r="F10" s="809"/>
      <c r="G10" s="809"/>
      <c r="H10" s="809"/>
      <c r="I10" s="809"/>
      <c r="J10" s="809"/>
      <c r="K10" s="809"/>
      <c r="L10" s="809"/>
      <c r="M10" s="809"/>
      <c r="N10" s="809"/>
      <c r="O10" s="809"/>
      <c r="P10" s="809"/>
      <c r="Q10" s="809"/>
      <c r="R10" s="809"/>
      <c r="S10" s="137" t="str">
        <f>ЗАПОЛНИТЬ!$H$9</f>
        <v>-</v>
      </c>
      <c r="T10" s="1262" t="str">
        <f>д33сф!F9</f>
        <v>-</v>
      </c>
      <c r="U10" s="1048"/>
      <c r="V10" s="1048"/>
      <c r="W10" s="1048"/>
      <c r="X10" s="1048"/>
      <c r="Y10" s="1048"/>
      <c r="Z10" s="1048"/>
      <c r="AA10" s="1048"/>
      <c r="AB10" s="1048"/>
      <c r="AC10" s="1048"/>
      <c r="AD10" s="1048"/>
      <c r="AE10" s="1048"/>
      <c r="AF10" s="1048"/>
      <c r="AG10" s="1048"/>
      <c r="AH10" s="1048"/>
      <c r="AI10" s="1048"/>
      <c r="AJ10" s="1048"/>
    </row>
    <row r="11" spans="1:36" ht="15" customHeight="1" x14ac:dyDescent="0.25">
      <c r="A11" s="809" t="s">
        <v>1119</v>
      </c>
      <c r="B11" s="809"/>
      <c r="C11" s="809"/>
      <c r="D11" s="809"/>
      <c r="E11" s="809"/>
      <c r="F11" s="809"/>
      <c r="G11" s="809"/>
      <c r="H11" s="809"/>
      <c r="I11" s="809"/>
      <c r="J11" s="809"/>
      <c r="K11" s="809"/>
      <c r="L11" s="809"/>
      <c r="M11" s="809"/>
      <c r="N11" s="809"/>
      <c r="O11" s="809"/>
      <c r="P11" s="809"/>
      <c r="Q11" s="809"/>
      <c r="R11" s="809"/>
      <c r="S11" s="317" t="str">
        <f>ЗАПОЛНИТЬ!$H$10</f>
        <v>03</v>
      </c>
      <c r="T11" s="810" t="str">
        <f>ЗАПОЛНИТЬ!I10</f>
        <v>Державна адміністрація (…виконавчі органи місцевих рад)</v>
      </c>
      <c r="U11" s="810"/>
      <c r="V11" s="810"/>
      <c r="W11" s="810"/>
      <c r="X11" s="810"/>
      <c r="Y11" s="810"/>
      <c r="Z11" s="810"/>
      <c r="AA11" s="810"/>
      <c r="AB11" s="810"/>
      <c r="AC11" s="810"/>
      <c r="AD11" s="810"/>
      <c r="AE11" s="810"/>
      <c r="AF11" s="810"/>
      <c r="AG11" s="810"/>
      <c r="AH11" s="810"/>
      <c r="AI11" s="810"/>
      <c r="AJ11" s="810"/>
    </row>
    <row r="12" spans="1:36" ht="11.25" customHeight="1" x14ac:dyDescent="0.25">
      <c r="A12" s="1261" t="s">
        <v>3554</v>
      </c>
      <c r="B12" s="1261"/>
      <c r="C12" s="1261"/>
      <c r="D12" s="1261"/>
      <c r="E12" s="1261"/>
      <c r="F12" s="1261"/>
      <c r="G12" s="1261"/>
      <c r="H12" s="1261"/>
      <c r="I12" s="1261"/>
    </row>
    <row r="13" spans="1:36" ht="13.5" customHeight="1" x14ac:dyDescent="0.25">
      <c r="A13" s="1264" t="s">
        <v>4738</v>
      </c>
      <c r="B13" s="1264"/>
      <c r="C13" s="1264"/>
      <c r="D13" s="1264"/>
      <c r="E13" s="1264"/>
      <c r="F13" s="1264"/>
      <c r="G13" s="1264"/>
      <c r="H13" s="1264"/>
      <c r="I13" s="1264"/>
    </row>
    <row r="14" spans="1:36" x14ac:dyDescent="0.25">
      <c r="B14" s="164" t="s">
        <v>4839</v>
      </c>
    </row>
    <row r="15" spans="1:36" ht="12" customHeight="1" thickBot="1" x14ac:dyDescent="0.3"/>
    <row r="16" spans="1:36" ht="15" customHeight="1" thickTop="1" thickBot="1" x14ac:dyDescent="0.3">
      <c r="A16" s="1263" t="s">
        <v>4112</v>
      </c>
      <c r="B16" s="1263"/>
      <c r="C16" s="1263"/>
      <c r="D16" s="1263" t="s">
        <v>4740</v>
      </c>
      <c r="E16" s="1263"/>
      <c r="F16" s="1263"/>
      <c r="G16" s="1263"/>
      <c r="H16" s="1263"/>
      <c r="I16" s="1263" t="s">
        <v>4113</v>
      </c>
      <c r="J16" s="1263"/>
      <c r="K16" s="1263"/>
      <c r="L16" s="1263"/>
      <c r="M16" s="1263"/>
      <c r="N16" s="1263"/>
      <c r="O16" s="1263" t="s">
        <v>4114</v>
      </c>
      <c r="P16" s="1263"/>
      <c r="Q16" s="1263"/>
      <c r="R16" s="1263"/>
      <c r="S16" s="1263"/>
      <c r="T16" s="1263"/>
      <c r="U16" s="1263"/>
      <c r="V16" s="1263"/>
      <c r="W16" s="1263"/>
      <c r="X16" s="1263"/>
      <c r="Y16" s="1240" t="s">
        <v>4837</v>
      </c>
      <c r="Z16" s="1263"/>
      <c r="AA16" s="1263"/>
      <c r="AB16" s="1263"/>
      <c r="AC16" s="1263"/>
      <c r="AD16" s="1263"/>
      <c r="AE16" s="1263"/>
      <c r="AF16" s="1263"/>
      <c r="AG16" s="1263"/>
      <c r="AH16" s="1263"/>
      <c r="AI16" s="1263"/>
      <c r="AJ16" s="1263"/>
    </row>
    <row r="17" spans="1:36" ht="40.5" customHeight="1" thickTop="1" thickBot="1" x14ac:dyDescent="0.3">
      <c r="A17" s="1263"/>
      <c r="B17" s="1263"/>
      <c r="C17" s="1263"/>
      <c r="D17" s="1240" t="s">
        <v>4712</v>
      </c>
      <c r="E17" s="1263"/>
      <c r="F17" s="1240" t="s">
        <v>4705</v>
      </c>
      <c r="G17" s="1263"/>
      <c r="H17" s="1263"/>
      <c r="I17" s="1263"/>
      <c r="J17" s="1263"/>
      <c r="K17" s="1263"/>
      <c r="L17" s="1263"/>
      <c r="M17" s="1263"/>
      <c r="N17" s="1263"/>
      <c r="O17" s="1266" t="s">
        <v>4420</v>
      </c>
      <c r="P17" s="1266"/>
      <c r="Q17" s="1266"/>
      <c r="R17" s="1266"/>
      <c r="S17" s="1266" t="s">
        <v>4421</v>
      </c>
      <c r="T17" s="1266"/>
      <c r="U17" s="1266"/>
      <c r="V17" s="1266"/>
      <c r="W17" s="1266"/>
      <c r="X17" s="1266"/>
      <c r="Y17" s="1263"/>
      <c r="Z17" s="1263"/>
      <c r="AA17" s="1263"/>
      <c r="AB17" s="1263"/>
      <c r="AC17" s="1263"/>
      <c r="AD17" s="1263"/>
      <c r="AE17" s="1263"/>
      <c r="AF17" s="1263"/>
      <c r="AG17" s="1263"/>
      <c r="AH17" s="1263"/>
      <c r="AI17" s="1263"/>
      <c r="AJ17" s="1263"/>
    </row>
    <row r="18" spans="1:36" ht="13.5" customHeight="1" thickTop="1" thickBot="1" x14ac:dyDescent="0.3">
      <c r="A18" s="1265">
        <v>1</v>
      </c>
      <c r="B18" s="1265"/>
      <c r="C18" s="1265"/>
      <c r="D18" s="1265">
        <v>2</v>
      </c>
      <c r="E18" s="1265"/>
      <c r="F18" s="1265">
        <v>3</v>
      </c>
      <c r="G18" s="1265"/>
      <c r="H18" s="1265"/>
      <c r="I18" s="1265">
        <v>4</v>
      </c>
      <c r="J18" s="1265"/>
      <c r="K18" s="1265"/>
      <c r="L18" s="1265"/>
      <c r="M18" s="1265"/>
      <c r="N18" s="1265"/>
      <c r="O18" s="1265">
        <v>5</v>
      </c>
      <c r="P18" s="1265"/>
      <c r="Q18" s="1265"/>
      <c r="R18" s="1265"/>
      <c r="S18" s="1265">
        <v>6</v>
      </c>
      <c r="T18" s="1265"/>
      <c r="U18" s="1265"/>
      <c r="V18" s="1265"/>
      <c r="W18" s="1265"/>
      <c r="X18" s="1265"/>
      <c r="Y18" s="1265">
        <v>7</v>
      </c>
      <c r="Z18" s="1265"/>
      <c r="AA18" s="1265"/>
      <c r="AB18" s="1265"/>
      <c r="AC18" s="1265"/>
      <c r="AD18" s="1265"/>
      <c r="AE18" s="1265"/>
      <c r="AF18" s="1265"/>
      <c r="AG18" s="1265"/>
      <c r="AH18" s="1265"/>
      <c r="AI18" s="1265"/>
      <c r="AJ18" s="1265"/>
    </row>
    <row r="19" spans="1:36" s="242" customFormat="1" ht="14.25" thickTop="1" thickBot="1" x14ac:dyDescent="0.25">
      <c r="A19" s="1258" t="s">
        <v>4334</v>
      </c>
      <c r="B19" s="1259"/>
      <c r="C19" s="1259"/>
      <c r="D19" s="1220" t="s">
        <v>4334</v>
      </c>
      <c r="E19" s="1260"/>
      <c r="F19" s="1220" t="s">
        <v>4334</v>
      </c>
      <c r="G19" s="1260"/>
      <c r="H19" s="1260"/>
      <c r="I19" s="1258" t="s">
        <v>4334</v>
      </c>
      <c r="J19" s="1259"/>
      <c r="K19" s="1259"/>
      <c r="L19" s="1259"/>
      <c r="M19" s="1259"/>
      <c r="N19" s="1259"/>
      <c r="O19" s="1258" t="s">
        <v>4334</v>
      </c>
      <c r="P19" s="1259"/>
      <c r="Q19" s="1259"/>
      <c r="R19" s="1259"/>
      <c r="S19" s="1258" t="s">
        <v>4334</v>
      </c>
      <c r="T19" s="1259"/>
      <c r="U19" s="1259"/>
      <c r="V19" s="1259"/>
      <c r="W19" s="1259"/>
      <c r="X19" s="1259"/>
      <c r="Y19" s="1258" t="s">
        <v>4334</v>
      </c>
      <c r="Z19" s="1259"/>
      <c r="AA19" s="1259"/>
      <c r="AB19" s="1259"/>
      <c r="AC19" s="1259"/>
      <c r="AD19" s="1259"/>
      <c r="AE19" s="1259"/>
      <c r="AF19" s="1259"/>
      <c r="AG19" s="1259"/>
      <c r="AH19" s="1259"/>
      <c r="AI19" s="1259"/>
      <c r="AJ19" s="1259"/>
    </row>
    <row r="20" spans="1:36" s="242" customFormat="1" ht="14.25" thickTop="1" thickBot="1" x14ac:dyDescent="0.25">
      <c r="A20" s="1258" t="s">
        <v>4334</v>
      </c>
      <c r="B20" s="1259"/>
      <c r="C20" s="1259"/>
      <c r="D20" s="1220" t="s">
        <v>4334</v>
      </c>
      <c r="E20" s="1260"/>
      <c r="F20" s="1220" t="s">
        <v>4334</v>
      </c>
      <c r="G20" s="1260"/>
      <c r="H20" s="1260"/>
      <c r="I20" s="1258" t="s">
        <v>4334</v>
      </c>
      <c r="J20" s="1259"/>
      <c r="K20" s="1259"/>
      <c r="L20" s="1259"/>
      <c r="M20" s="1259"/>
      <c r="N20" s="1259"/>
      <c r="O20" s="1258" t="s">
        <v>4334</v>
      </c>
      <c r="P20" s="1259"/>
      <c r="Q20" s="1259"/>
      <c r="R20" s="1259"/>
      <c r="S20" s="1258" t="s">
        <v>4334</v>
      </c>
      <c r="T20" s="1259"/>
      <c r="U20" s="1259"/>
      <c r="V20" s="1259"/>
      <c r="W20" s="1259"/>
      <c r="X20" s="1259"/>
      <c r="Y20" s="1258" t="s">
        <v>4334</v>
      </c>
      <c r="Z20" s="1259"/>
      <c r="AA20" s="1259"/>
      <c r="AB20" s="1259"/>
      <c r="AC20" s="1259"/>
      <c r="AD20" s="1259"/>
      <c r="AE20" s="1259"/>
      <c r="AF20" s="1259"/>
      <c r="AG20" s="1259"/>
      <c r="AH20" s="1259"/>
      <c r="AI20" s="1259"/>
      <c r="AJ20" s="1259"/>
    </row>
    <row r="21" spans="1:36" s="242" customFormat="1" ht="14.25" thickTop="1" thickBot="1" x14ac:dyDescent="0.25">
      <c r="A21" s="1258" t="s">
        <v>4334</v>
      </c>
      <c r="B21" s="1259"/>
      <c r="C21" s="1259"/>
      <c r="D21" s="1220" t="s">
        <v>4334</v>
      </c>
      <c r="E21" s="1260"/>
      <c r="F21" s="1220" t="s">
        <v>4334</v>
      </c>
      <c r="G21" s="1260"/>
      <c r="H21" s="1260"/>
      <c r="I21" s="1258" t="s">
        <v>4334</v>
      </c>
      <c r="J21" s="1259"/>
      <c r="K21" s="1259"/>
      <c r="L21" s="1259"/>
      <c r="M21" s="1259"/>
      <c r="N21" s="1259"/>
      <c r="O21" s="1258" t="s">
        <v>4334</v>
      </c>
      <c r="P21" s="1259"/>
      <c r="Q21" s="1259"/>
      <c r="R21" s="1259"/>
      <c r="S21" s="1258" t="s">
        <v>4334</v>
      </c>
      <c r="T21" s="1259"/>
      <c r="U21" s="1259"/>
      <c r="V21" s="1259"/>
      <c r="W21" s="1259"/>
      <c r="X21" s="1259"/>
      <c r="Y21" s="1258" t="s">
        <v>4334</v>
      </c>
      <c r="Z21" s="1259"/>
      <c r="AA21" s="1259"/>
      <c r="AB21" s="1259"/>
      <c r="AC21" s="1259"/>
      <c r="AD21" s="1259"/>
      <c r="AE21" s="1259"/>
      <c r="AF21" s="1259"/>
      <c r="AG21" s="1259"/>
      <c r="AH21" s="1259"/>
      <c r="AI21" s="1259"/>
      <c r="AJ21" s="1259"/>
    </row>
    <row r="22" spans="1:36" s="242" customFormat="1" ht="14.25" thickTop="1" thickBot="1" x14ac:dyDescent="0.25">
      <c r="A22" s="1258" t="s">
        <v>4334</v>
      </c>
      <c r="B22" s="1259"/>
      <c r="C22" s="1259"/>
      <c r="D22" s="1220" t="s">
        <v>4334</v>
      </c>
      <c r="E22" s="1260"/>
      <c r="F22" s="1220" t="s">
        <v>4334</v>
      </c>
      <c r="G22" s="1260"/>
      <c r="H22" s="1260"/>
      <c r="I22" s="1258" t="s">
        <v>4334</v>
      </c>
      <c r="J22" s="1259"/>
      <c r="K22" s="1259"/>
      <c r="L22" s="1259"/>
      <c r="M22" s="1259"/>
      <c r="N22" s="1259"/>
      <c r="O22" s="1258" t="s">
        <v>4334</v>
      </c>
      <c r="P22" s="1259"/>
      <c r="Q22" s="1259"/>
      <c r="R22" s="1259"/>
      <c r="S22" s="1258" t="s">
        <v>4334</v>
      </c>
      <c r="T22" s="1259"/>
      <c r="U22" s="1259"/>
      <c r="V22" s="1259"/>
      <c r="W22" s="1259"/>
      <c r="X22" s="1259"/>
      <c r="Y22" s="1258" t="s">
        <v>4334</v>
      </c>
      <c r="Z22" s="1259"/>
      <c r="AA22" s="1259"/>
      <c r="AB22" s="1259"/>
      <c r="AC22" s="1259"/>
      <c r="AD22" s="1259"/>
      <c r="AE22" s="1259"/>
      <c r="AF22" s="1259"/>
      <c r="AG22" s="1259"/>
      <c r="AH22" s="1259"/>
      <c r="AI22" s="1259"/>
      <c r="AJ22" s="1259"/>
    </row>
    <row r="23" spans="1:36" s="242" customFormat="1" ht="14.25" thickTop="1" thickBot="1" x14ac:dyDescent="0.25">
      <c r="A23" s="1258" t="s">
        <v>4334</v>
      </c>
      <c r="B23" s="1259"/>
      <c r="C23" s="1259"/>
      <c r="D23" s="1220" t="s">
        <v>4334</v>
      </c>
      <c r="E23" s="1260"/>
      <c r="F23" s="1220" t="s">
        <v>4334</v>
      </c>
      <c r="G23" s="1260"/>
      <c r="H23" s="1260"/>
      <c r="I23" s="1258" t="s">
        <v>4334</v>
      </c>
      <c r="J23" s="1259"/>
      <c r="K23" s="1259"/>
      <c r="L23" s="1259"/>
      <c r="M23" s="1259"/>
      <c r="N23" s="1259"/>
      <c r="O23" s="1258" t="s">
        <v>4334</v>
      </c>
      <c r="P23" s="1259"/>
      <c r="Q23" s="1259"/>
      <c r="R23" s="1259"/>
      <c r="S23" s="1258" t="s">
        <v>4334</v>
      </c>
      <c r="T23" s="1259"/>
      <c r="U23" s="1259"/>
      <c r="V23" s="1259"/>
      <c r="W23" s="1259"/>
      <c r="X23" s="1259"/>
      <c r="Y23" s="1258" t="s">
        <v>4334</v>
      </c>
      <c r="Z23" s="1259"/>
      <c r="AA23" s="1259"/>
      <c r="AB23" s="1259"/>
      <c r="AC23" s="1259"/>
      <c r="AD23" s="1259"/>
      <c r="AE23" s="1259"/>
      <c r="AF23" s="1259"/>
      <c r="AG23" s="1259"/>
      <c r="AH23" s="1259"/>
      <c r="AI23" s="1259"/>
      <c r="AJ23" s="1259"/>
    </row>
    <row r="24" spans="1:36" s="242" customFormat="1" ht="14.25" thickTop="1" thickBot="1" x14ac:dyDescent="0.25">
      <c r="A24" s="1258" t="s">
        <v>4334</v>
      </c>
      <c r="B24" s="1259"/>
      <c r="C24" s="1259"/>
      <c r="D24" s="1220" t="s">
        <v>4334</v>
      </c>
      <c r="E24" s="1260"/>
      <c r="F24" s="1220" t="s">
        <v>4334</v>
      </c>
      <c r="G24" s="1260"/>
      <c r="H24" s="1260"/>
      <c r="I24" s="1258" t="s">
        <v>4334</v>
      </c>
      <c r="J24" s="1259"/>
      <c r="K24" s="1259"/>
      <c r="L24" s="1259"/>
      <c r="M24" s="1259"/>
      <c r="N24" s="1259"/>
      <c r="O24" s="1258" t="s">
        <v>4334</v>
      </c>
      <c r="P24" s="1259"/>
      <c r="Q24" s="1259"/>
      <c r="R24" s="1259"/>
      <c r="S24" s="1258" t="s">
        <v>4334</v>
      </c>
      <c r="T24" s="1259"/>
      <c r="U24" s="1259"/>
      <c r="V24" s="1259"/>
      <c r="W24" s="1259"/>
      <c r="X24" s="1259"/>
      <c r="Y24" s="1258" t="s">
        <v>4334</v>
      </c>
      <c r="Z24" s="1259"/>
      <c r="AA24" s="1259"/>
      <c r="AB24" s="1259"/>
      <c r="AC24" s="1259"/>
      <c r="AD24" s="1259"/>
      <c r="AE24" s="1259"/>
      <c r="AF24" s="1259"/>
      <c r="AG24" s="1259"/>
      <c r="AH24" s="1259"/>
      <c r="AI24" s="1259"/>
      <c r="AJ24" s="1259"/>
    </row>
    <row r="25" spans="1:36" s="242" customFormat="1" ht="14.25" thickTop="1" thickBot="1" x14ac:dyDescent="0.25">
      <c r="A25" s="1258" t="s">
        <v>4334</v>
      </c>
      <c r="B25" s="1259"/>
      <c r="C25" s="1259"/>
      <c r="D25" s="1220" t="s">
        <v>4334</v>
      </c>
      <c r="E25" s="1260"/>
      <c r="F25" s="1220" t="s">
        <v>4334</v>
      </c>
      <c r="G25" s="1260"/>
      <c r="H25" s="1260"/>
      <c r="I25" s="1258" t="s">
        <v>4334</v>
      </c>
      <c r="J25" s="1259"/>
      <c r="K25" s="1259"/>
      <c r="L25" s="1259"/>
      <c r="M25" s="1259"/>
      <c r="N25" s="1259"/>
      <c r="O25" s="1258" t="s">
        <v>4334</v>
      </c>
      <c r="P25" s="1259"/>
      <c r="Q25" s="1259"/>
      <c r="R25" s="1259"/>
      <c r="S25" s="1258" t="s">
        <v>4334</v>
      </c>
      <c r="T25" s="1259"/>
      <c r="U25" s="1259"/>
      <c r="V25" s="1259"/>
      <c r="W25" s="1259"/>
      <c r="X25" s="1259"/>
      <c r="Y25" s="1258" t="s">
        <v>4334</v>
      </c>
      <c r="Z25" s="1259"/>
      <c r="AA25" s="1259"/>
      <c r="AB25" s="1259"/>
      <c r="AC25" s="1259"/>
      <c r="AD25" s="1259"/>
      <c r="AE25" s="1259"/>
      <c r="AF25" s="1259"/>
      <c r="AG25" s="1259"/>
      <c r="AH25" s="1259"/>
      <c r="AI25" s="1259"/>
      <c r="AJ25" s="1259"/>
    </row>
    <row r="26" spans="1:36" s="242" customFormat="1" ht="14.25" thickTop="1" thickBot="1" x14ac:dyDescent="0.25">
      <c r="A26" s="1258" t="s">
        <v>4334</v>
      </c>
      <c r="B26" s="1259"/>
      <c r="C26" s="1259"/>
      <c r="D26" s="1220" t="s">
        <v>4334</v>
      </c>
      <c r="E26" s="1260"/>
      <c r="F26" s="1220" t="s">
        <v>4334</v>
      </c>
      <c r="G26" s="1260"/>
      <c r="H26" s="1260"/>
      <c r="I26" s="1258" t="s">
        <v>4334</v>
      </c>
      <c r="J26" s="1259"/>
      <c r="K26" s="1259"/>
      <c r="L26" s="1259"/>
      <c r="M26" s="1259"/>
      <c r="N26" s="1259"/>
      <c r="O26" s="1258" t="s">
        <v>4334</v>
      </c>
      <c r="P26" s="1259"/>
      <c r="Q26" s="1259"/>
      <c r="R26" s="1259"/>
      <c r="S26" s="1258" t="s">
        <v>4334</v>
      </c>
      <c r="T26" s="1259"/>
      <c r="U26" s="1259"/>
      <c r="V26" s="1259"/>
      <c r="W26" s="1259"/>
      <c r="X26" s="1259"/>
      <c r="Y26" s="1258" t="s">
        <v>4334</v>
      </c>
      <c r="Z26" s="1259"/>
      <c r="AA26" s="1259"/>
      <c r="AB26" s="1259"/>
      <c r="AC26" s="1259"/>
      <c r="AD26" s="1259"/>
      <c r="AE26" s="1259"/>
      <c r="AF26" s="1259"/>
      <c r="AG26" s="1259"/>
      <c r="AH26" s="1259"/>
      <c r="AI26" s="1259"/>
      <c r="AJ26" s="1259"/>
    </row>
    <row r="27" spans="1:36" s="242" customFormat="1" ht="14.25" thickTop="1" thickBot="1" x14ac:dyDescent="0.25">
      <c r="A27" s="1258" t="s">
        <v>4334</v>
      </c>
      <c r="B27" s="1259"/>
      <c r="C27" s="1259"/>
      <c r="D27" s="1220" t="s">
        <v>4334</v>
      </c>
      <c r="E27" s="1260"/>
      <c r="F27" s="1220" t="s">
        <v>4334</v>
      </c>
      <c r="G27" s="1260"/>
      <c r="H27" s="1260"/>
      <c r="I27" s="1258" t="s">
        <v>4334</v>
      </c>
      <c r="J27" s="1259"/>
      <c r="K27" s="1259"/>
      <c r="L27" s="1259"/>
      <c r="M27" s="1259"/>
      <c r="N27" s="1259"/>
      <c r="O27" s="1258" t="s">
        <v>4334</v>
      </c>
      <c r="P27" s="1259"/>
      <c r="Q27" s="1259"/>
      <c r="R27" s="1259"/>
      <c r="S27" s="1258" t="s">
        <v>4334</v>
      </c>
      <c r="T27" s="1259"/>
      <c r="U27" s="1259"/>
      <c r="V27" s="1259"/>
      <c r="W27" s="1259"/>
      <c r="X27" s="1259"/>
      <c r="Y27" s="1258" t="s">
        <v>4334</v>
      </c>
      <c r="Z27" s="1259"/>
      <c r="AA27" s="1259"/>
      <c r="AB27" s="1259"/>
      <c r="AC27" s="1259"/>
      <c r="AD27" s="1259"/>
      <c r="AE27" s="1259"/>
      <c r="AF27" s="1259"/>
      <c r="AG27" s="1259"/>
      <c r="AH27" s="1259"/>
      <c r="AI27" s="1259"/>
      <c r="AJ27" s="1259"/>
    </row>
    <row r="28" spans="1:36" s="242" customFormat="1" ht="14.25" thickTop="1" thickBot="1" x14ac:dyDescent="0.25">
      <c r="A28" s="1258" t="s">
        <v>4334</v>
      </c>
      <c r="B28" s="1259"/>
      <c r="C28" s="1259"/>
      <c r="D28" s="1220" t="s">
        <v>4334</v>
      </c>
      <c r="E28" s="1260"/>
      <c r="F28" s="1220" t="s">
        <v>4334</v>
      </c>
      <c r="G28" s="1260"/>
      <c r="H28" s="1260"/>
      <c r="I28" s="1258" t="s">
        <v>4334</v>
      </c>
      <c r="J28" s="1259"/>
      <c r="K28" s="1259"/>
      <c r="L28" s="1259"/>
      <c r="M28" s="1259"/>
      <c r="N28" s="1259"/>
      <c r="O28" s="1258" t="s">
        <v>4334</v>
      </c>
      <c r="P28" s="1259"/>
      <c r="Q28" s="1259"/>
      <c r="R28" s="1259"/>
      <c r="S28" s="1258" t="s">
        <v>4334</v>
      </c>
      <c r="T28" s="1259"/>
      <c r="U28" s="1259"/>
      <c r="V28" s="1259"/>
      <c r="W28" s="1259"/>
      <c r="X28" s="1259"/>
      <c r="Y28" s="1258" t="s">
        <v>4334</v>
      </c>
      <c r="Z28" s="1259"/>
      <c r="AA28" s="1259"/>
      <c r="AB28" s="1259"/>
      <c r="AC28" s="1259"/>
      <c r="AD28" s="1259"/>
      <c r="AE28" s="1259"/>
      <c r="AF28" s="1259"/>
      <c r="AG28" s="1259"/>
      <c r="AH28" s="1259"/>
      <c r="AI28" s="1259"/>
      <c r="AJ28" s="1259"/>
    </row>
    <row r="29" spans="1:36" s="242" customFormat="1" ht="14.25" thickTop="1" thickBot="1" x14ac:dyDescent="0.25">
      <c r="A29" s="1258" t="s">
        <v>4334</v>
      </c>
      <c r="B29" s="1259"/>
      <c r="C29" s="1259"/>
      <c r="D29" s="1220" t="s">
        <v>4334</v>
      </c>
      <c r="E29" s="1260"/>
      <c r="F29" s="1220" t="s">
        <v>4334</v>
      </c>
      <c r="G29" s="1260"/>
      <c r="H29" s="1260"/>
      <c r="I29" s="1258" t="s">
        <v>4334</v>
      </c>
      <c r="J29" s="1259"/>
      <c r="K29" s="1259"/>
      <c r="L29" s="1259"/>
      <c r="M29" s="1259"/>
      <c r="N29" s="1259"/>
      <c r="O29" s="1258" t="s">
        <v>4334</v>
      </c>
      <c r="P29" s="1259"/>
      <c r="Q29" s="1259"/>
      <c r="R29" s="1259"/>
      <c r="S29" s="1258" t="s">
        <v>4334</v>
      </c>
      <c r="T29" s="1259"/>
      <c r="U29" s="1259"/>
      <c r="V29" s="1259"/>
      <c r="W29" s="1259"/>
      <c r="X29" s="1259"/>
      <c r="Y29" s="1258" t="s">
        <v>4334</v>
      </c>
      <c r="Z29" s="1259"/>
      <c r="AA29" s="1259"/>
      <c r="AB29" s="1259"/>
      <c r="AC29" s="1259"/>
      <c r="AD29" s="1259"/>
      <c r="AE29" s="1259"/>
      <c r="AF29" s="1259"/>
      <c r="AG29" s="1259"/>
      <c r="AH29" s="1259"/>
      <c r="AI29" s="1259"/>
      <c r="AJ29" s="1259"/>
    </row>
    <row r="30" spans="1:36" s="242" customFormat="1" ht="14.25" thickTop="1" thickBot="1" x14ac:dyDescent="0.25">
      <c r="A30" s="1256" t="s">
        <v>4115</v>
      </c>
      <c r="B30" s="1256"/>
      <c r="C30" s="1256"/>
      <c r="D30" s="1220" t="str">
        <f>IF(SUM(D19:E29)&gt;0,SUM(D19:E29),"-")</f>
        <v>-</v>
      </c>
      <c r="E30" s="1260"/>
      <c r="F30" s="1220" t="str">
        <f>IF(SUM(F19:H29)&gt;0,SUM(F19:H29),"-")</f>
        <v>-</v>
      </c>
      <c r="G30" s="1260"/>
      <c r="H30" s="1260"/>
      <c r="I30" s="1257"/>
      <c r="J30" s="1257"/>
      <c r="K30" s="1257"/>
      <c r="L30" s="1257"/>
      <c r="M30" s="1257"/>
      <c r="N30" s="1257"/>
      <c r="O30" s="1257"/>
      <c r="P30" s="1257"/>
      <c r="Q30" s="1257"/>
      <c r="R30" s="1257"/>
      <c r="S30" s="1257"/>
      <c r="T30" s="1257"/>
      <c r="U30" s="1257"/>
      <c r="V30" s="1257"/>
      <c r="W30" s="1257"/>
      <c r="X30" s="1257"/>
      <c r="Y30" s="1257"/>
      <c r="Z30" s="1257"/>
      <c r="AA30" s="1257"/>
      <c r="AB30" s="1257"/>
      <c r="AC30" s="1257"/>
      <c r="AD30" s="1257"/>
      <c r="AE30" s="1257"/>
      <c r="AF30" s="1257"/>
      <c r="AG30" s="1257"/>
      <c r="AH30" s="1257"/>
      <c r="AI30" s="1257"/>
      <c r="AJ30" s="1257"/>
    </row>
    <row r="31" spans="1:36" ht="15.75" thickTop="1" x14ac:dyDescent="0.25"/>
    <row r="32" spans="1:36" x14ac:dyDescent="0.25">
      <c r="D32" s="41" t="str">
        <f>ЗАПОЛНИТЬ!$F$30</f>
        <v>Директор</v>
      </c>
      <c r="F32" s="136"/>
      <c r="O32" s="1268"/>
      <c r="P32" s="1268"/>
      <c r="Q32" s="1268"/>
      <c r="R32" s="1268"/>
      <c r="S32" s="1268"/>
      <c r="AA32" s="869" t="str">
        <f>ЗАПОЛНИТЬ!$F$26</f>
        <v>О.Л.Матчишин</v>
      </c>
      <c r="AB32" s="869"/>
      <c r="AC32" s="869"/>
      <c r="AD32" s="869"/>
      <c r="AE32" s="869"/>
      <c r="AF32" s="869"/>
      <c r="AG32" s="869"/>
      <c r="AH32" s="869"/>
      <c r="AI32" s="869"/>
      <c r="AJ32" s="869"/>
    </row>
    <row r="33" spans="4:36" x14ac:dyDescent="0.25">
      <c r="D33" s="41"/>
      <c r="F33" s="136"/>
      <c r="O33" s="1169" t="s">
        <v>4351</v>
      </c>
      <c r="P33" s="1169"/>
      <c r="Q33" s="1169"/>
      <c r="R33" s="1169"/>
      <c r="S33" s="1169"/>
      <c r="AA33" s="1267" t="s">
        <v>3574</v>
      </c>
      <c r="AB33" s="1267"/>
      <c r="AC33" s="1267"/>
      <c r="AD33" s="1267"/>
      <c r="AE33" s="1267"/>
      <c r="AF33" s="1267"/>
      <c r="AG33" s="1267"/>
      <c r="AH33" s="1267"/>
      <c r="AI33" s="1267"/>
      <c r="AJ33" s="1267"/>
    </row>
    <row r="34" spans="4:36" x14ac:dyDescent="0.25">
      <c r="D34" s="41" t="str">
        <f>ЗАПОЛНИТЬ!$F$31</f>
        <v>Головний бухгалтер</v>
      </c>
      <c r="F34" s="136"/>
      <c r="O34" s="1268"/>
      <c r="P34" s="1268"/>
      <c r="Q34" s="1268"/>
      <c r="R34" s="1268"/>
      <c r="S34" s="1268"/>
      <c r="AA34" s="869" t="str">
        <f>ЗАПОЛНИТЬ!$F$28</f>
        <v>О.Г.Шевчук</v>
      </c>
      <c r="AB34" s="869"/>
      <c r="AC34" s="869"/>
      <c r="AD34" s="869"/>
      <c r="AE34" s="869"/>
      <c r="AF34" s="869"/>
      <c r="AG34" s="869"/>
      <c r="AH34" s="869"/>
      <c r="AI34" s="869"/>
      <c r="AJ34" s="869"/>
    </row>
    <row r="35" spans="4:36" x14ac:dyDescent="0.25">
      <c r="D35" s="212"/>
      <c r="F35" s="80"/>
      <c r="O35" s="1169" t="s">
        <v>4351</v>
      </c>
      <c r="P35" s="1169"/>
      <c r="Q35" s="1169"/>
      <c r="R35" s="1169"/>
      <c r="S35" s="1169"/>
      <c r="AA35" s="1267" t="s">
        <v>3574</v>
      </c>
      <c r="AB35" s="1267"/>
      <c r="AC35" s="1267"/>
      <c r="AD35" s="1267"/>
      <c r="AE35" s="1267"/>
      <c r="AF35" s="1267"/>
      <c r="AG35" s="1267"/>
      <c r="AH35" s="1267"/>
      <c r="AI35" s="1267"/>
      <c r="AJ35" s="1267"/>
    </row>
    <row r="36" spans="4:36" x14ac:dyDescent="0.25">
      <c r="D36" s="80" t="str">
        <f>ЗАПОЛНИТЬ!$C$19</f>
        <v>"11" січня 2016 року</v>
      </c>
      <c r="E36" s="212"/>
      <c r="F36" s="212"/>
      <c r="G36" s="212"/>
      <c r="H36" s="212"/>
      <c r="I36" s="212"/>
    </row>
  </sheetData>
  <mergeCells count="127">
    <mergeCell ref="Z1:AJ3"/>
    <mergeCell ref="A4:AJ4"/>
    <mergeCell ref="A5:AJ5"/>
    <mergeCell ref="A6:AJ6"/>
    <mergeCell ref="M8:AC8"/>
    <mergeCell ref="AG8:AJ8"/>
    <mergeCell ref="AG7:AJ7"/>
    <mergeCell ref="A10:R10"/>
    <mergeCell ref="T10:AJ10"/>
    <mergeCell ref="A8:L8"/>
    <mergeCell ref="A7:L7"/>
    <mergeCell ref="M7:AC7"/>
    <mergeCell ref="A9:L9"/>
    <mergeCell ref="M9:AC9"/>
    <mergeCell ref="A11:R11"/>
    <mergeCell ref="T11:AJ11"/>
    <mergeCell ref="AG9:AJ9"/>
    <mergeCell ref="A12:I12"/>
    <mergeCell ref="Y18:AJ18"/>
    <mergeCell ref="A13:I13"/>
    <mergeCell ref="Y16:AJ17"/>
    <mergeCell ref="A18:C18"/>
    <mergeCell ref="D18:E18"/>
    <mergeCell ref="S22:X22"/>
    <mergeCell ref="S19:X19"/>
    <mergeCell ref="A16:C17"/>
    <mergeCell ref="D16:H16"/>
    <mergeCell ref="I16:N17"/>
    <mergeCell ref="O16:X16"/>
    <mergeCell ref="S17:X17"/>
    <mergeCell ref="Y22:AJ22"/>
    <mergeCell ref="O21:R21"/>
    <mergeCell ref="S21:X21"/>
    <mergeCell ref="Y20:AJ20"/>
    <mergeCell ref="A21:C21"/>
    <mergeCell ref="F18:H18"/>
    <mergeCell ref="I18:N18"/>
    <mergeCell ref="O18:R18"/>
    <mergeCell ref="S18:X18"/>
    <mergeCell ref="D17:E17"/>
    <mergeCell ref="F17:H17"/>
    <mergeCell ref="O17:R17"/>
    <mergeCell ref="A19:C19"/>
    <mergeCell ref="Y19:AJ19"/>
    <mergeCell ref="Y25:AJ25"/>
    <mergeCell ref="A24:C24"/>
    <mergeCell ref="D23:E23"/>
    <mergeCell ref="F23:H23"/>
    <mergeCell ref="I23:N23"/>
    <mergeCell ref="O23:R23"/>
    <mergeCell ref="F22:H22"/>
    <mergeCell ref="F21:H21"/>
    <mergeCell ref="I21:N21"/>
    <mergeCell ref="O20:R20"/>
    <mergeCell ref="S20:X20"/>
    <mergeCell ref="Y21:AJ21"/>
    <mergeCell ref="A20:C20"/>
    <mergeCell ref="D20:E20"/>
    <mergeCell ref="D21:E21"/>
    <mergeCell ref="F20:H20"/>
    <mergeCell ref="I20:N20"/>
    <mergeCell ref="S23:X23"/>
    <mergeCell ref="Y23:AJ23"/>
    <mergeCell ref="D19:E19"/>
    <mergeCell ref="F19:H19"/>
    <mergeCell ref="I19:N19"/>
    <mergeCell ref="O19:R19"/>
    <mergeCell ref="A26:C26"/>
    <mergeCell ref="D27:E27"/>
    <mergeCell ref="F27:H27"/>
    <mergeCell ref="I27:N27"/>
    <mergeCell ref="O27:R27"/>
    <mergeCell ref="D26:E26"/>
    <mergeCell ref="A22:C22"/>
    <mergeCell ref="D22:E22"/>
    <mergeCell ref="A23:C23"/>
    <mergeCell ref="A25:C25"/>
    <mergeCell ref="A27:C27"/>
    <mergeCell ref="I22:N22"/>
    <mergeCell ref="O22:R22"/>
    <mergeCell ref="Y29:AJ29"/>
    <mergeCell ref="AA34:AJ34"/>
    <mergeCell ref="AA33:AJ33"/>
    <mergeCell ref="AA35:AJ35"/>
    <mergeCell ref="Y30:AJ30"/>
    <mergeCell ref="O32:S32"/>
    <mergeCell ref="AA32:AJ32"/>
    <mergeCell ref="O34:S34"/>
    <mergeCell ref="O30:R30"/>
    <mergeCell ref="S30:X30"/>
    <mergeCell ref="Y24:AJ24"/>
    <mergeCell ref="Y26:AJ26"/>
    <mergeCell ref="Y27:AJ27"/>
    <mergeCell ref="Y28:AJ28"/>
    <mergeCell ref="A28:C28"/>
    <mergeCell ref="D28:E28"/>
    <mergeCell ref="O28:R28"/>
    <mergeCell ref="S28:X28"/>
    <mergeCell ref="F28:H28"/>
    <mergeCell ref="S24:X24"/>
    <mergeCell ref="S25:X25"/>
    <mergeCell ref="D24:E24"/>
    <mergeCell ref="F24:H24"/>
    <mergeCell ref="I24:N24"/>
    <mergeCell ref="O24:R24"/>
    <mergeCell ref="D25:E25"/>
    <mergeCell ref="F25:H25"/>
    <mergeCell ref="I25:N25"/>
    <mergeCell ref="O25:R25"/>
    <mergeCell ref="S27:X27"/>
    <mergeCell ref="F26:H26"/>
    <mergeCell ref="I26:N26"/>
    <mergeCell ref="O26:R26"/>
    <mergeCell ref="S26:X26"/>
    <mergeCell ref="A29:C29"/>
    <mergeCell ref="D29:E29"/>
    <mergeCell ref="A30:C30"/>
    <mergeCell ref="D30:E30"/>
    <mergeCell ref="O29:R29"/>
    <mergeCell ref="S29:X29"/>
    <mergeCell ref="O35:S35"/>
    <mergeCell ref="I28:N28"/>
    <mergeCell ref="F30:H30"/>
    <mergeCell ref="I30:N30"/>
    <mergeCell ref="F29:H29"/>
    <mergeCell ref="I29:N29"/>
    <mergeCell ref="O33:S33"/>
  </mergeCells>
  <phoneticPr fontId="178" type="noConversion"/>
  <pageMargins left="0.26" right="0.34" top="0.41" bottom="0.32" header="0.31496062992125984" footer="0.31496062992125984"/>
  <pageSetup paperSize="9" scale="96" orientation="landscape" verticalDpi="0"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5"/>
  <dimension ref="B1:C1904"/>
  <sheetViews>
    <sheetView topLeftCell="A1890" workbookViewId="0">
      <selection activeCell="C1907" sqref="C1907"/>
    </sheetView>
  </sheetViews>
  <sheetFormatPr defaultRowHeight="15" x14ac:dyDescent="0.25"/>
  <cols>
    <col min="1" max="1" width="9.140625" style="1"/>
    <col min="2" max="2" width="9.140625" style="351"/>
    <col min="3" max="3" width="111.28515625" customWidth="1"/>
    <col min="4" max="16384" width="9.140625" style="1"/>
  </cols>
  <sheetData>
    <row r="1" spans="2:3" x14ac:dyDescent="0.25">
      <c r="B1" s="351" t="s">
        <v>3941</v>
      </c>
      <c r="C1" s="57" t="s">
        <v>3598</v>
      </c>
    </row>
    <row r="2" spans="2:3" x14ac:dyDescent="0.25">
      <c r="B2" s="351" t="s">
        <v>623</v>
      </c>
      <c r="C2" s="57" t="s">
        <v>3598</v>
      </c>
    </row>
    <row r="3" spans="2:3" x14ac:dyDescent="0.25">
      <c r="B3" s="351" t="s">
        <v>624</v>
      </c>
      <c r="C3" s="57" t="s">
        <v>3599</v>
      </c>
    </row>
    <row r="4" spans="2:3" x14ac:dyDescent="0.25">
      <c r="B4" s="351" t="s">
        <v>625</v>
      </c>
      <c r="C4" s="57" t="s">
        <v>3600</v>
      </c>
    </row>
    <row r="5" spans="2:3" x14ac:dyDescent="0.25">
      <c r="B5" s="351" t="s">
        <v>626</v>
      </c>
      <c r="C5" s="57" t="s">
        <v>3601</v>
      </c>
    </row>
    <row r="6" spans="2:3" x14ac:dyDescent="0.25">
      <c r="B6" s="351" t="s">
        <v>627</v>
      </c>
      <c r="C6" s="57" t="s">
        <v>3602</v>
      </c>
    </row>
    <row r="7" spans="2:3" x14ac:dyDescent="0.25">
      <c r="B7" s="351" t="s">
        <v>628</v>
      </c>
      <c r="C7" s="57" t="s">
        <v>3603</v>
      </c>
    </row>
    <row r="8" spans="2:3" x14ac:dyDescent="0.25">
      <c r="B8" s="351" t="s">
        <v>629</v>
      </c>
      <c r="C8" s="57" t="s">
        <v>3604</v>
      </c>
    </row>
    <row r="9" spans="2:3" x14ac:dyDescent="0.25">
      <c r="B9" s="351" t="s">
        <v>630</v>
      </c>
      <c r="C9" s="57" t="s">
        <v>3605</v>
      </c>
    </row>
    <row r="10" spans="2:3" x14ac:dyDescent="0.25">
      <c r="B10" s="351" t="s">
        <v>631</v>
      </c>
      <c r="C10" s="57" t="s">
        <v>3606</v>
      </c>
    </row>
    <row r="11" spans="2:3" x14ac:dyDescent="0.25">
      <c r="B11" s="351" t="s">
        <v>632</v>
      </c>
      <c r="C11" s="57" t="s">
        <v>3607</v>
      </c>
    </row>
    <row r="12" spans="2:3" x14ac:dyDescent="0.25">
      <c r="B12" s="351" t="s">
        <v>633</v>
      </c>
      <c r="C12" s="57" t="s">
        <v>3608</v>
      </c>
    </row>
    <row r="13" spans="2:3" x14ac:dyDescent="0.25">
      <c r="B13" s="351" t="s">
        <v>634</v>
      </c>
      <c r="C13" s="57" t="s">
        <v>3609</v>
      </c>
    </row>
    <row r="14" spans="2:3" x14ac:dyDescent="0.25">
      <c r="B14" s="351" t="s">
        <v>635</v>
      </c>
      <c r="C14" s="57" t="s">
        <v>3610</v>
      </c>
    </row>
    <row r="15" spans="2:3" x14ac:dyDescent="0.25">
      <c r="B15" s="351" t="s">
        <v>636</v>
      </c>
      <c r="C15" s="57" t="s">
        <v>3611</v>
      </c>
    </row>
    <row r="16" spans="2:3" x14ac:dyDescent="0.25">
      <c r="B16" s="351" t="s">
        <v>637</v>
      </c>
      <c r="C16" s="57" t="s">
        <v>3612</v>
      </c>
    </row>
    <row r="17" spans="2:3" x14ac:dyDescent="0.25">
      <c r="B17" s="351" t="s">
        <v>638</v>
      </c>
      <c r="C17" s="57" t="s">
        <v>3613</v>
      </c>
    </row>
    <row r="18" spans="2:3" x14ac:dyDescent="0.25">
      <c r="B18" s="351" t="s">
        <v>639</v>
      </c>
      <c r="C18" s="57" t="s">
        <v>3614</v>
      </c>
    </row>
    <row r="19" spans="2:3" x14ac:dyDescent="0.25">
      <c r="B19" s="351" t="s">
        <v>640</v>
      </c>
      <c r="C19" s="57" t="s">
        <v>3615</v>
      </c>
    </row>
    <row r="20" spans="2:3" x14ac:dyDescent="0.25">
      <c r="B20" s="351" t="s">
        <v>641</v>
      </c>
      <c r="C20" s="57" t="s">
        <v>3616</v>
      </c>
    </row>
    <row r="21" spans="2:3" x14ac:dyDescent="0.25">
      <c r="B21" s="351" t="s">
        <v>642</v>
      </c>
      <c r="C21" s="57" t="s">
        <v>1761</v>
      </c>
    </row>
    <row r="22" spans="2:3" x14ac:dyDescent="0.25">
      <c r="B22" s="351" t="s">
        <v>643</v>
      </c>
      <c r="C22" s="57" t="s">
        <v>3617</v>
      </c>
    </row>
    <row r="23" spans="2:3" x14ac:dyDescent="0.25">
      <c r="B23" s="351" t="s">
        <v>644</v>
      </c>
      <c r="C23" s="57" t="s">
        <v>3618</v>
      </c>
    </row>
    <row r="24" spans="2:3" x14ac:dyDescent="0.25">
      <c r="B24" s="351" t="s">
        <v>645</v>
      </c>
      <c r="C24" s="57" t="s">
        <v>3619</v>
      </c>
    </row>
    <row r="25" spans="2:3" x14ac:dyDescent="0.25">
      <c r="B25" s="351" t="s">
        <v>646</v>
      </c>
      <c r="C25" s="57" t="s">
        <v>3620</v>
      </c>
    </row>
    <row r="26" spans="2:3" x14ac:dyDescent="0.25">
      <c r="B26" s="351" t="s">
        <v>647</v>
      </c>
      <c r="C26" s="57" t="s">
        <v>3621</v>
      </c>
    </row>
    <row r="27" spans="2:3" x14ac:dyDescent="0.25">
      <c r="B27" s="351" t="s">
        <v>648</v>
      </c>
      <c r="C27" s="57" t="s">
        <v>3622</v>
      </c>
    </row>
    <row r="28" spans="2:3" x14ac:dyDescent="0.25">
      <c r="B28" s="351" t="s">
        <v>649</v>
      </c>
      <c r="C28" s="57" t="s">
        <v>3623</v>
      </c>
    </row>
    <row r="29" spans="2:3" x14ac:dyDescent="0.25">
      <c r="B29" s="351" t="s">
        <v>650</v>
      </c>
      <c r="C29" s="57" t="s">
        <v>3624</v>
      </c>
    </row>
    <row r="30" spans="2:3" x14ac:dyDescent="0.25">
      <c r="B30" s="351" t="s">
        <v>651</v>
      </c>
      <c r="C30" s="57" t="s">
        <v>3625</v>
      </c>
    </row>
    <row r="31" spans="2:3" x14ac:dyDescent="0.25">
      <c r="B31" s="351" t="s">
        <v>652</v>
      </c>
      <c r="C31" s="57" t="s">
        <v>3626</v>
      </c>
    </row>
    <row r="32" spans="2:3" x14ac:dyDescent="0.25">
      <c r="B32" s="351" t="s">
        <v>653</v>
      </c>
      <c r="C32" s="57" t="s">
        <v>3627</v>
      </c>
    </row>
    <row r="33" spans="2:3" x14ac:dyDescent="0.25">
      <c r="B33" s="351" t="s">
        <v>654</v>
      </c>
      <c r="C33" s="57" t="s">
        <v>3628</v>
      </c>
    </row>
    <row r="34" spans="2:3" x14ac:dyDescent="0.25">
      <c r="B34" s="351" t="s">
        <v>655</v>
      </c>
      <c r="C34" s="57" t="s">
        <v>3629</v>
      </c>
    </row>
    <row r="35" spans="2:3" x14ac:dyDescent="0.25">
      <c r="B35" s="351" t="s">
        <v>656</v>
      </c>
      <c r="C35" s="57" t="s">
        <v>3630</v>
      </c>
    </row>
    <row r="36" spans="2:3" x14ac:dyDescent="0.25">
      <c r="B36" s="351" t="s">
        <v>657</v>
      </c>
      <c r="C36" s="57" t="s">
        <v>3631</v>
      </c>
    </row>
    <row r="37" spans="2:3" x14ac:dyDescent="0.25">
      <c r="B37" s="351" t="s">
        <v>658</v>
      </c>
      <c r="C37" s="57" t="s">
        <v>3632</v>
      </c>
    </row>
    <row r="38" spans="2:3" x14ac:dyDescent="0.25">
      <c r="B38" s="351" t="s">
        <v>659</v>
      </c>
      <c r="C38" s="57" t="s">
        <v>3633</v>
      </c>
    </row>
    <row r="39" spans="2:3" x14ac:dyDescent="0.25">
      <c r="B39" s="351" t="s">
        <v>660</v>
      </c>
      <c r="C39" s="57" t="s">
        <v>1762</v>
      </c>
    </row>
    <row r="40" spans="2:3" x14ac:dyDescent="0.25">
      <c r="B40" s="351" t="s">
        <v>661</v>
      </c>
      <c r="C40" s="57" t="s">
        <v>3634</v>
      </c>
    </row>
    <row r="41" spans="2:3" x14ac:dyDescent="0.25">
      <c r="B41" s="351" t="s">
        <v>662</v>
      </c>
      <c r="C41" s="57" t="s">
        <v>3635</v>
      </c>
    </row>
    <row r="42" spans="2:3" x14ac:dyDescent="0.25">
      <c r="B42" s="351" t="s">
        <v>663</v>
      </c>
      <c r="C42" s="57" t="s">
        <v>3636</v>
      </c>
    </row>
    <row r="43" spans="2:3" x14ac:dyDescent="0.25">
      <c r="B43" s="351" t="s">
        <v>664</v>
      </c>
      <c r="C43" s="57" t="s">
        <v>3637</v>
      </c>
    </row>
    <row r="44" spans="2:3" x14ac:dyDescent="0.25">
      <c r="B44" s="351" t="s">
        <v>665</v>
      </c>
      <c r="C44" s="57" t="s">
        <v>3638</v>
      </c>
    </row>
    <row r="45" spans="2:3" x14ac:dyDescent="0.25">
      <c r="B45" s="351" t="s">
        <v>666</v>
      </c>
      <c r="C45" s="57" t="s">
        <v>3639</v>
      </c>
    </row>
    <row r="46" spans="2:3" x14ac:dyDescent="0.25">
      <c r="B46" s="351" t="s">
        <v>667</v>
      </c>
      <c r="C46" s="57" t="s">
        <v>993</v>
      </c>
    </row>
    <row r="47" spans="2:3" x14ac:dyDescent="0.25">
      <c r="B47" s="351" t="s">
        <v>668</v>
      </c>
      <c r="C47" s="57" t="s">
        <v>3640</v>
      </c>
    </row>
    <row r="48" spans="2:3" x14ac:dyDescent="0.25">
      <c r="B48" s="351" t="s">
        <v>669</v>
      </c>
      <c r="C48" s="57" t="s">
        <v>3641</v>
      </c>
    </row>
    <row r="49" spans="2:3" x14ac:dyDescent="0.25">
      <c r="B49" s="351" t="s">
        <v>670</v>
      </c>
      <c r="C49" s="57" t="s">
        <v>3642</v>
      </c>
    </row>
    <row r="50" spans="2:3" x14ac:dyDescent="0.25">
      <c r="B50" s="351" t="s">
        <v>671</v>
      </c>
      <c r="C50" s="57" t="s">
        <v>347</v>
      </c>
    </row>
    <row r="51" spans="2:3" x14ac:dyDescent="0.25">
      <c r="B51" s="351" t="s">
        <v>672</v>
      </c>
      <c r="C51" s="57" t="s">
        <v>3643</v>
      </c>
    </row>
    <row r="52" spans="2:3" x14ac:dyDescent="0.25">
      <c r="B52" s="351" t="s">
        <v>673</v>
      </c>
      <c r="C52" s="57" t="s">
        <v>3644</v>
      </c>
    </row>
    <row r="53" spans="2:3" x14ac:dyDescent="0.25">
      <c r="B53" s="351" t="s">
        <v>674</v>
      </c>
      <c r="C53" s="57" t="s">
        <v>3645</v>
      </c>
    </row>
    <row r="54" spans="2:3" x14ac:dyDescent="0.25">
      <c r="B54" s="351" t="s">
        <v>675</v>
      </c>
      <c r="C54" s="57" t="s">
        <v>3646</v>
      </c>
    </row>
    <row r="55" spans="2:3" x14ac:dyDescent="0.25">
      <c r="B55" s="351" t="s">
        <v>676</v>
      </c>
      <c r="C55" s="57" t="s">
        <v>3647</v>
      </c>
    </row>
    <row r="56" spans="2:3" x14ac:dyDescent="0.25">
      <c r="B56" s="351" t="s">
        <v>677</v>
      </c>
      <c r="C56" s="57" t="s">
        <v>3648</v>
      </c>
    </row>
    <row r="57" spans="2:3" x14ac:dyDescent="0.25">
      <c r="B57" s="351" t="s">
        <v>678</v>
      </c>
      <c r="C57" s="57" t="s">
        <v>3649</v>
      </c>
    </row>
    <row r="58" spans="2:3" x14ac:dyDescent="0.25">
      <c r="B58" s="351" t="s">
        <v>679</v>
      </c>
      <c r="C58" s="57" t="s">
        <v>3650</v>
      </c>
    </row>
    <row r="59" spans="2:3" x14ac:dyDescent="0.25">
      <c r="B59" s="351" t="s">
        <v>680</v>
      </c>
      <c r="C59" s="57" t="s">
        <v>3651</v>
      </c>
    </row>
    <row r="60" spans="2:3" x14ac:dyDescent="0.25">
      <c r="B60" s="351" t="s">
        <v>681</v>
      </c>
      <c r="C60" s="57" t="s">
        <v>3652</v>
      </c>
    </row>
    <row r="61" spans="2:3" x14ac:dyDescent="0.25">
      <c r="B61" s="351" t="s">
        <v>682</v>
      </c>
      <c r="C61" s="57" t="s">
        <v>3653</v>
      </c>
    </row>
    <row r="62" spans="2:3" x14ac:dyDescent="0.25">
      <c r="B62" s="351" t="s">
        <v>683</v>
      </c>
      <c r="C62" s="57" t="s">
        <v>3654</v>
      </c>
    </row>
    <row r="63" spans="2:3" x14ac:dyDescent="0.25">
      <c r="B63" s="351" t="s">
        <v>684</v>
      </c>
      <c r="C63" s="57" t="s">
        <v>3655</v>
      </c>
    </row>
    <row r="64" spans="2:3" x14ac:dyDescent="0.25">
      <c r="B64" s="351" t="s">
        <v>685</v>
      </c>
      <c r="C64" s="57" t="s">
        <v>3656</v>
      </c>
    </row>
    <row r="65" spans="2:3" x14ac:dyDescent="0.25">
      <c r="B65" s="351" t="s">
        <v>686</v>
      </c>
      <c r="C65" s="57" t="s">
        <v>3657</v>
      </c>
    </row>
    <row r="66" spans="2:3" x14ac:dyDescent="0.25">
      <c r="B66" s="351" t="s">
        <v>687</v>
      </c>
      <c r="C66" s="57" t="s">
        <v>3658</v>
      </c>
    </row>
    <row r="67" spans="2:3" x14ac:dyDescent="0.25">
      <c r="B67" s="351" t="s">
        <v>688</v>
      </c>
      <c r="C67" s="57" t="s">
        <v>3659</v>
      </c>
    </row>
    <row r="68" spans="2:3" x14ac:dyDescent="0.25">
      <c r="B68" s="351" t="s">
        <v>689</v>
      </c>
      <c r="C68" s="57" t="s">
        <v>3660</v>
      </c>
    </row>
    <row r="69" spans="2:3" x14ac:dyDescent="0.25">
      <c r="B69" s="351" t="s">
        <v>690</v>
      </c>
      <c r="C69" s="57" t="s">
        <v>3661</v>
      </c>
    </row>
    <row r="70" spans="2:3" x14ac:dyDescent="0.25">
      <c r="B70" s="351" t="s">
        <v>691</v>
      </c>
      <c r="C70" s="57" t="s">
        <v>3662</v>
      </c>
    </row>
    <row r="71" spans="2:3" x14ac:dyDescent="0.25">
      <c r="B71" s="351" t="s">
        <v>692</v>
      </c>
      <c r="C71" s="57" t="s">
        <v>3663</v>
      </c>
    </row>
    <row r="72" spans="2:3" x14ac:dyDescent="0.25">
      <c r="B72" s="351" t="s">
        <v>693</v>
      </c>
      <c r="C72" s="57" t="s">
        <v>994</v>
      </c>
    </row>
    <row r="73" spans="2:3" x14ac:dyDescent="0.25">
      <c r="B73" s="351" t="s">
        <v>694</v>
      </c>
      <c r="C73" s="57" t="s">
        <v>3664</v>
      </c>
    </row>
    <row r="74" spans="2:3" x14ac:dyDescent="0.25">
      <c r="B74" s="351" t="s">
        <v>695</v>
      </c>
      <c r="C74" s="57" t="s">
        <v>696</v>
      </c>
    </row>
    <row r="75" spans="2:3" x14ac:dyDescent="0.25">
      <c r="B75" s="351" t="s">
        <v>697</v>
      </c>
      <c r="C75" s="57" t="s">
        <v>1628</v>
      </c>
    </row>
    <row r="76" spans="2:3" x14ac:dyDescent="0.25">
      <c r="B76" s="351" t="s">
        <v>348</v>
      </c>
      <c r="C76" s="57" t="s">
        <v>349</v>
      </c>
    </row>
    <row r="77" spans="2:3" x14ac:dyDescent="0.25">
      <c r="B77" s="351" t="s">
        <v>698</v>
      </c>
      <c r="C77" s="57" t="s">
        <v>350</v>
      </c>
    </row>
    <row r="78" spans="2:3" x14ac:dyDescent="0.25">
      <c r="B78" s="351" t="s">
        <v>351</v>
      </c>
      <c r="C78" s="57" t="s">
        <v>352</v>
      </c>
    </row>
    <row r="79" spans="2:3" x14ac:dyDescent="0.25">
      <c r="B79" s="351" t="s">
        <v>353</v>
      </c>
      <c r="C79" s="57" t="s">
        <v>354</v>
      </c>
    </row>
    <row r="80" spans="2:3" x14ac:dyDescent="0.25">
      <c r="B80" s="351" t="s">
        <v>355</v>
      </c>
      <c r="C80" s="57" t="s">
        <v>356</v>
      </c>
    </row>
    <row r="81" spans="2:3" x14ac:dyDescent="0.25">
      <c r="B81" s="351" t="s">
        <v>357</v>
      </c>
      <c r="C81" s="57" t="s">
        <v>3820</v>
      </c>
    </row>
    <row r="82" spans="2:3" x14ac:dyDescent="0.25">
      <c r="B82" s="351" t="s">
        <v>358</v>
      </c>
      <c r="C82" s="57" t="s">
        <v>2686</v>
      </c>
    </row>
    <row r="83" spans="2:3" x14ac:dyDescent="0.25">
      <c r="B83" s="351" t="s">
        <v>359</v>
      </c>
      <c r="C83" s="57" t="s">
        <v>360</v>
      </c>
    </row>
    <row r="84" spans="2:3" x14ac:dyDescent="0.25">
      <c r="B84" s="351" t="s">
        <v>699</v>
      </c>
      <c r="C84" s="57" t="s">
        <v>3666</v>
      </c>
    </row>
    <row r="85" spans="2:3" x14ac:dyDescent="0.25">
      <c r="B85" s="351" t="s">
        <v>700</v>
      </c>
      <c r="C85" s="57" t="s">
        <v>3667</v>
      </c>
    </row>
    <row r="86" spans="2:3" x14ac:dyDescent="0.25">
      <c r="B86" s="351" t="s">
        <v>701</v>
      </c>
      <c r="C86" s="57" t="s">
        <v>3668</v>
      </c>
    </row>
    <row r="87" spans="2:3" x14ac:dyDescent="0.25">
      <c r="B87" s="351" t="s">
        <v>702</v>
      </c>
      <c r="C87" s="57" t="s">
        <v>3669</v>
      </c>
    </row>
    <row r="88" spans="2:3" x14ac:dyDescent="0.25">
      <c r="B88" s="351" t="s">
        <v>703</v>
      </c>
      <c r="C88" s="57" t="s">
        <v>1763</v>
      </c>
    </row>
    <row r="89" spans="2:3" x14ac:dyDescent="0.25">
      <c r="B89" s="351" t="s">
        <v>704</v>
      </c>
      <c r="C89" s="57" t="s">
        <v>1764</v>
      </c>
    </row>
    <row r="90" spans="2:3" x14ac:dyDescent="0.25">
      <c r="B90" s="351" t="s">
        <v>705</v>
      </c>
      <c r="C90" s="57" t="s">
        <v>3670</v>
      </c>
    </row>
    <row r="91" spans="2:3" x14ac:dyDescent="0.25">
      <c r="B91" s="351" t="s">
        <v>706</v>
      </c>
      <c r="C91" s="57" t="s">
        <v>3671</v>
      </c>
    </row>
    <row r="92" spans="2:3" x14ac:dyDescent="0.25">
      <c r="B92" s="351" t="s">
        <v>707</v>
      </c>
      <c r="C92" s="57" t="s">
        <v>3672</v>
      </c>
    </row>
    <row r="93" spans="2:3" x14ac:dyDescent="0.25">
      <c r="B93" s="351" t="s">
        <v>708</v>
      </c>
      <c r="C93" s="57" t="s">
        <v>1765</v>
      </c>
    </row>
    <row r="94" spans="2:3" x14ac:dyDescent="0.25">
      <c r="B94" s="351" t="s">
        <v>709</v>
      </c>
      <c r="C94" s="57" t="s">
        <v>3673</v>
      </c>
    </row>
    <row r="95" spans="2:3" x14ac:dyDescent="0.25">
      <c r="B95" s="351" t="s">
        <v>710</v>
      </c>
      <c r="C95" s="57" t="s">
        <v>3674</v>
      </c>
    </row>
    <row r="96" spans="2:3" x14ac:dyDescent="0.25">
      <c r="B96" s="351" t="s">
        <v>711</v>
      </c>
      <c r="C96" s="57" t="s">
        <v>3675</v>
      </c>
    </row>
    <row r="97" spans="2:3" x14ac:dyDescent="0.25">
      <c r="B97" s="351" t="s">
        <v>712</v>
      </c>
      <c r="C97" s="57" t="s">
        <v>3676</v>
      </c>
    </row>
    <row r="98" spans="2:3" x14ac:dyDescent="0.25">
      <c r="B98" s="351" t="s">
        <v>713</v>
      </c>
      <c r="C98" s="57" t="s">
        <v>3677</v>
      </c>
    </row>
    <row r="99" spans="2:3" x14ac:dyDescent="0.25">
      <c r="B99" s="351" t="s">
        <v>714</v>
      </c>
      <c r="C99" s="57" t="s">
        <v>3678</v>
      </c>
    </row>
    <row r="100" spans="2:3" x14ac:dyDescent="0.25">
      <c r="B100" s="351" t="s">
        <v>715</v>
      </c>
      <c r="C100" s="57" t="s">
        <v>995</v>
      </c>
    </row>
    <row r="101" spans="2:3" x14ac:dyDescent="0.25">
      <c r="B101" s="351" t="s">
        <v>716</v>
      </c>
      <c r="C101" s="57" t="s">
        <v>3679</v>
      </c>
    </row>
    <row r="102" spans="2:3" x14ac:dyDescent="0.25">
      <c r="B102" s="351" t="s">
        <v>717</v>
      </c>
      <c r="C102" s="57" t="s">
        <v>3680</v>
      </c>
    </row>
    <row r="103" spans="2:3" x14ac:dyDescent="0.25">
      <c r="B103" s="351" t="s">
        <v>718</v>
      </c>
      <c r="C103" s="57" t="s">
        <v>3681</v>
      </c>
    </row>
    <row r="104" spans="2:3" x14ac:dyDescent="0.25">
      <c r="B104" s="351" t="s">
        <v>719</v>
      </c>
      <c r="C104" s="57" t="s">
        <v>3682</v>
      </c>
    </row>
    <row r="105" spans="2:3" x14ac:dyDescent="0.25">
      <c r="B105" s="351" t="s">
        <v>720</v>
      </c>
      <c r="C105" s="57" t="s">
        <v>3683</v>
      </c>
    </row>
    <row r="106" spans="2:3" x14ac:dyDescent="0.25">
      <c r="B106" s="351" t="s">
        <v>721</v>
      </c>
      <c r="C106" s="57" t="s">
        <v>3684</v>
      </c>
    </row>
    <row r="107" spans="2:3" x14ac:dyDescent="0.25">
      <c r="B107" s="351" t="s">
        <v>722</v>
      </c>
      <c r="C107" s="57" t="s">
        <v>3685</v>
      </c>
    </row>
    <row r="108" spans="2:3" x14ac:dyDescent="0.25">
      <c r="B108" s="351" t="s">
        <v>723</v>
      </c>
      <c r="C108" s="57" t="s">
        <v>3686</v>
      </c>
    </row>
    <row r="109" spans="2:3" x14ac:dyDescent="0.25">
      <c r="B109" s="351" t="s">
        <v>724</v>
      </c>
      <c r="C109" s="57" t="s">
        <v>3687</v>
      </c>
    </row>
    <row r="110" spans="2:3" x14ac:dyDescent="0.25">
      <c r="B110" s="351" t="s">
        <v>725</v>
      </c>
      <c r="C110" s="57" t="s">
        <v>3688</v>
      </c>
    </row>
    <row r="111" spans="2:3" x14ac:dyDescent="0.25">
      <c r="B111" s="351" t="s">
        <v>726</v>
      </c>
      <c r="C111" s="57" t="s">
        <v>3689</v>
      </c>
    </row>
    <row r="112" spans="2:3" x14ac:dyDescent="0.25">
      <c r="B112" s="351" t="s">
        <v>727</v>
      </c>
      <c r="C112" s="57" t="s">
        <v>3689</v>
      </c>
    </row>
    <row r="113" spans="2:3" x14ac:dyDescent="0.25">
      <c r="B113" s="351" t="s">
        <v>728</v>
      </c>
      <c r="C113" s="57" t="s">
        <v>3690</v>
      </c>
    </row>
    <row r="114" spans="2:3" x14ac:dyDescent="0.25">
      <c r="B114" s="351" t="s">
        <v>729</v>
      </c>
      <c r="C114" s="57" t="s">
        <v>3691</v>
      </c>
    </row>
    <row r="115" spans="2:3" x14ac:dyDescent="0.25">
      <c r="B115" s="351" t="s">
        <v>730</v>
      </c>
      <c r="C115" s="57" t="s">
        <v>3692</v>
      </c>
    </row>
    <row r="116" spans="2:3" x14ac:dyDescent="0.25">
      <c r="B116" s="351" t="s">
        <v>731</v>
      </c>
      <c r="C116" s="57" t="s">
        <v>3693</v>
      </c>
    </row>
    <row r="117" spans="2:3" x14ac:dyDescent="0.25">
      <c r="B117" s="351" t="s">
        <v>732</v>
      </c>
      <c r="C117" s="57" t="s">
        <v>3694</v>
      </c>
    </row>
    <row r="118" spans="2:3" x14ac:dyDescent="0.25">
      <c r="B118" s="351" t="s">
        <v>733</v>
      </c>
      <c r="C118" s="57" t="s">
        <v>3694</v>
      </c>
    </row>
    <row r="119" spans="2:3" x14ac:dyDescent="0.25">
      <c r="B119" s="351" t="s">
        <v>734</v>
      </c>
      <c r="C119" s="57" t="s">
        <v>3695</v>
      </c>
    </row>
    <row r="120" spans="2:3" x14ac:dyDescent="0.25">
      <c r="B120" s="351" t="s">
        <v>735</v>
      </c>
      <c r="C120" s="57" t="s">
        <v>3696</v>
      </c>
    </row>
    <row r="121" spans="2:3" x14ac:dyDescent="0.25">
      <c r="B121" s="351" t="s">
        <v>736</v>
      </c>
      <c r="C121" s="57" t="s">
        <v>3696</v>
      </c>
    </row>
    <row r="122" spans="2:3" x14ac:dyDescent="0.25">
      <c r="B122" s="351" t="s">
        <v>737</v>
      </c>
      <c r="C122" s="57" t="s">
        <v>1766</v>
      </c>
    </row>
    <row r="123" spans="2:3" x14ac:dyDescent="0.25">
      <c r="B123" s="351" t="s">
        <v>738</v>
      </c>
      <c r="C123" s="57" t="s">
        <v>3697</v>
      </c>
    </row>
    <row r="124" spans="2:3" x14ac:dyDescent="0.25">
      <c r="B124" s="351" t="s">
        <v>4841</v>
      </c>
      <c r="C124" s="57" t="s">
        <v>3698</v>
      </c>
    </row>
    <row r="125" spans="2:3" x14ac:dyDescent="0.25">
      <c r="B125" s="351" t="s">
        <v>4842</v>
      </c>
      <c r="C125" s="57" t="s">
        <v>3699</v>
      </c>
    </row>
    <row r="126" spans="2:3" x14ac:dyDescent="0.25">
      <c r="B126" s="351" t="s">
        <v>4843</v>
      </c>
      <c r="C126" s="57" t="s">
        <v>3700</v>
      </c>
    </row>
    <row r="127" spans="2:3" x14ac:dyDescent="0.25">
      <c r="B127" s="351" t="s">
        <v>3701</v>
      </c>
      <c r="C127" s="57" t="s">
        <v>3702</v>
      </c>
    </row>
    <row r="128" spans="2:3" x14ac:dyDescent="0.25">
      <c r="B128" s="351" t="s">
        <v>4844</v>
      </c>
      <c r="C128" s="57" t="s">
        <v>3703</v>
      </c>
    </row>
    <row r="129" spans="2:3" x14ac:dyDescent="0.25">
      <c r="B129" s="351" t="s">
        <v>3704</v>
      </c>
      <c r="C129" s="57" t="s">
        <v>3705</v>
      </c>
    </row>
    <row r="130" spans="2:3" x14ac:dyDescent="0.25">
      <c r="B130" s="351" t="s">
        <v>4845</v>
      </c>
      <c r="C130" s="57" t="s">
        <v>3706</v>
      </c>
    </row>
    <row r="131" spans="2:3" x14ac:dyDescent="0.25">
      <c r="B131" s="351" t="s">
        <v>3707</v>
      </c>
      <c r="C131" s="57" t="s">
        <v>3708</v>
      </c>
    </row>
    <row r="132" spans="2:3" x14ac:dyDescent="0.25">
      <c r="B132" s="351" t="s">
        <v>4846</v>
      </c>
      <c r="C132" s="57" t="s">
        <v>3709</v>
      </c>
    </row>
    <row r="133" spans="2:3" x14ac:dyDescent="0.25">
      <c r="B133" s="351" t="s">
        <v>4847</v>
      </c>
      <c r="C133" s="57" t="s">
        <v>996</v>
      </c>
    </row>
    <row r="134" spans="2:3" x14ac:dyDescent="0.25">
      <c r="B134" s="351" t="s">
        <v>3710</v>
      </c>
      <c r="C134" s="57" t="s">
        <v>997</v>
      </c>
    </row>
    <row r="135" spans="2:3" x14ac:dyDescent="0.25">
      <c r="B135" s="351" t="s">
        <v>4848</v>
      </c>
      <c r="C135" s="57" t="s">
        <v>3711</v>
      </c>
    </row>
    <row r="136" spans="2:3" x14ac:dyDescent="0.25">
      <c r="B136" s="351" t="s">
        <v>3712</v>
      </c>
      <c r="C136" s="57" t="s">
        <v>3713</v>
      </c>
    </row>
    <row r="137" spans="2:3" x14ac:dyDescent="0.25">
      <c r="B137" s="351" t="s">
        <v>4849</v>
      </c>
      <c r="C137" s="57" t="s">
        <v>3714</v>
      </c>
    </row>
    <row r="138" spans="2:3" x14ac:dyDescent="0.25">
      <c r="B138" s="351" t="s">
        <v>3715</v>
      </c>
      <c r="C138" s="57" t="s">
        <v>3716</v>
      </c>
    </row>
    <row r="139" spans="2:3" x14ac:dyDescent="0.25">
      <c r="B139" s="351" t="s">
        <v>4850</v>
      </c>
      <c r="C139" s="57" t="s">
        <v>3717</v>
      </c>
    </row>
    <row r="140" spans="2:3" x14ac:dyDescent="0.25">
      <c r="B140" s="351" t="s">
        <v>3718</v>
      </c>
      <c r="C140" s="57" t="s">
        <v>3719</v>
      </c>
    </row>
    <row r="141" spans="2:3" x14ac:dyDescent="0.25">
      <c r="B141" s="351" t="s">
        <v>3720</v>
      </c>
      <c r="C141" s="57" t="s">
        <v>3721</v>
      </c>
    </row>
    <row r="142" spans="2:3" x14ac:dyDescent="0.25">
      <c r="B142" s="351" t="s">
        <v>4851</v>
      </c>
      <c r="C142" s="57" t="s">
        <v>3722</v>
      </c>
    </row>
    <row r="143" spans="2:3" x14ac:dyDescent="0.25">
      <c r="B143" s="351" t="s">
        <v>739</v>
      </c>
      <c r="C143" s="57" t="s">
        <v>2200</v>
      </c>
    </row>
    <row r="144" spans="2:3" x14ac:dyDescent="0.25">
      <c r="B144" s="351" t="s">
        <v>740</v>
      </c>
      <c r="C144" s="57" t="s">
        <v>2202</v>
      </c>
    </row>
    <row r="145" spans="2:3" x14ac:dyDescent="0.25">
      <c r="B145" s="351" t="s">
        <v>741</v>
      </c>
      <c r="C145" s="57" t="s">
        <v>2204</v>
      </c>
    </row>
    <row r="146" spans="2:3" x14ac:dyDescent="0.25">
      <c r="B146" s="351" t="s">
        <v>742</v>
      </c>
      <c r="C146" s="57" t="s">
        <v>2207</v>
      </c>
    </row>
    <row r="147" spans="2:3" x14ac:dyDescent="0.25">
      <c r="B147" s="351" t="s">
        <v>743</v>
      </c>
      <c r="C147" s="57" t="s">
        <v>2208</v>
      </c>
    </row>
    <row r="148" spans="2:3" x14ac:dyDescent="0.25">
      <c r="B148" s="351" t="s">
        <v>744</v>
      </c>
      <c r="C148" s="57" t="s">
        <v>361</v>
      </c>
    </row>
    <row r="149" spans="2:3" x14ac:dyDescent="0.25">
      <c r="B149" s="351" t="s">
        <v>745</v>
      </c>
      <c r="C149" s="57" t="s">
        <v>2209</v>
      </c>
    </row>
    <row r="150" spans="2:3" x14ac:dyDescent="0.25">
      <c r="B150" s="351" t="s">
        <v>746</v>
      </c>
      <c r="C150" s="57" t="s">
        <v>2214</v>
      </c>
    </row>
    <row r="151" spans="2:3" x14ac:dyDescent="0.25">
      <c r="B151" s="351" t="s">
        <v>362</v>
      </c>
      <c r="C151" s="57" t="s">
        <v>363</v>
      </c>
    </row>
    <row r="152" spans="2:3" x14ac:dyDescent="0.25">
      <c r="B152" s="351" t="s">
        <v>747</v>
      </c>
      <c r="C152" s="57" t="s">
        <v>2212</v>
      </c>
    </row>
    <row r="153" spans="2:3" x14ac:dyDescent="0.25">
      <c r="B153" s="351" t="s">
        <v>4852</v>
      </c>
      <c r="C153" s="57" t="s">
        <v>364</v>
      </c>
    </row>
    <row r="154" spans="2:3" x14ac:dyDescent="0.25">
      <c r="B154" s="351" t="s">
        <v>4853</v>
      </c>
      <c r="C154" s="57" t="s">
        <v>365</v>
      </c>
    </row>
    <row r="155" spans="2:3" x14ac:dyDescent="0.25">
      <c r="B155" s="351" t="s">
        <v>4854</v>
      </c>
      <c r="C155" s="57" t="s">
        <v>366</v>
      </c>
    </row>
    <row r="156" spans="2:3" x14ac:dyDescent="0.25">
      <c r="B156" s="351" t="s">
        <v>4855</v>
      </c>
      <c r="C156" s="57" t="s">
        <v>3723</v>
      </c>
    </row>
    <row r="157" spans="2:3" x14ac:dyDescent="0.25">
      <c r="B157" s="351" t="s">
        <v>3724</v>
      </c>
      <c r="C157" s="57" t="s">
        <v>3725</v>
      </c>
    </row>
    <row r="158" spans="2:3" x14ac:dyDescent="0.25">
      <c r="B158" s="351" t="s">
        <v>3726</v>
      </c>
      <c r="C158" s="57" t="s">
        <v>3727</v>
      </c>
    </row>
    <row r="159" spans="2:3" x14ac:dyDescent="0.25">
      <c r="B159" s="351" t="s">
        <v>4856</v>
      </c>
      <c r="C159" s="57" t="s">
        <v>367</v>
      </c>
    </row>
    <row r="160" spans="2:3" x14ac:dyDescent="0.25">
      <c r="B160" s="351" t="s">
        <v>4857</v>
      </c>
      <c r="C160" s="57" t="s">
        <v>368</v>
      </c>
    </row>
    <row r="161" spans="2:3" x14ac:dyDescent="0.25">
      <c r="B161" s="351" t="s">
        <v>4858</v>
      </c>
      <c r="C161" s="57" t="s">
        <v>369</v>
      </c>
    </row>
    <row r="162" spans="2:3" x14ac:dyDescent="0.25">
      <c r="B162" s="351" t="s">
        <v>4859</v>
      </c>
      <c r="C162" s="57" t="s">
        <v>3728</v>
      </c>
    </row>
    <row r="163" spans="2:3" x14ac:dyDescent="0.25">
      <c r="B163" s="351" t="s">
        <v>4860</v>
      </c>
      <c r="C163" s="57" t="s">
        <v>3729</v>
      </c>
    </row>
    <row r="164" spans="2:3" x14ac:dyDescent="0.25">
      <c r="B164" s="351" t="s">
        <v>4861</v>
      </c>
      <c r="C164" s="57" t="s">
        <v>3730</v>
      </c>
    </row>
    <row r="165" spans="2:3" x14ac:dyDescent="0.25">
      <c r="B165" s="351" t="s">
        <v>3731</v>
      </c>
      <c r="C165" s="57" t="s">
        <v>3732</v>
      </c>
    </row>
    <row r="166" spans="2:3" x14ac:dyDescent="0.25">
      <c r="B166" s="351" t="s">
        <v>3733</v>
      </c>
      <c r="C166" s="57" t="s">
        <v>3734</v>
      </c>
    </row>
    <row r="167" spans="2:3" x14ac:dyDescent="0.25">
      <c r="B167" s="351" t="s">
        <v>4862</v>
      </c>
      <c r="C167" s="57" t="s">
        <v>3735</v>
      </c>
    </row>
    <row r="168" spans="2:3" x14ac:dyDescent="0.25">
      <c r="B168" s="351" t="s">
        <v>4863</v>
      </c>
      <c r="C168" s="57" t="s">
        <v>748</v>
      </c>
    </row>
    <row r="169" spans="2:3" x14ac:dyDescent="0.25">
      <c r="B169" s="351" t="s">
        <v>3736</v>
      </c>
      <c r="C169" s="57" t="s">
        <v>3737</v>
      </c>
    </row>
    <row r="170" spans="2:3" x14ac:dyDescent="0.25">
      <c r="B170" s="351" t="s">
        <v>749</v>
      </c>
      <c r="C170" s="57" t="s">
        <v>750</v>
      </c>
    </row>
    <row r="171" spans="2:3" x14ac:dyDescent="0.25">
      <c r="B171" s="351" t="s">
        <v>370</v>
      </c>
      <c r="C171" s="57" t="s">
        <v>1086</v>
      </c>
    </row>
    <row r="172" spans="2:3" x14ac:dyDescent="0.25">
      <c r="B172" s="351" t="s">
        <v>371</v>
      </c>
      <c r="C172" s="57" t="s">
        <v>1908</v>
      </c>
    </row>
    <row r="173" spans="2:3" x14ac:dyDescent="0.25">
      <c r="B173" s="351" t="s">
        <v>372</v>
      </c>
      <c r="C173" s="57" t="s">
        <v>1911</v>
      </c>
    </row>
    <row r="174" spans="2:3" x14ac:dyDescent="0.25">
      <c r="B174" s="351" t="s">
        <v>373</v>
      </c>
      <c r="C174" s="57" t="s">
        <v>1912</v>
      </c>
    </row>
    <row r="175" spans="2:3" x14ac:dyDescent="0.25">
      <c r="B175" s="351" t="s">
        <v>374</v>
      </c>
      <c r="C175" s="57" t="s">
        <v>1651</v>
      </c>
    </row>
    <row r="176" spans="2:3" x14ac:dyDescent="0.25">
      <c r="B176" s="351" t="s">
        <v>375</v>
      </c>
      <c r="C176" s="57" t="s">
        <v>1654</v>
      </c>
    </row>
    <row r="177" spans="2:3" x14ac:dyDescent="0.25">
      <c r="B177" s="351" t="s">
        <v>376</v>
      </c>
      <c r="C177" s="57" t="s">
        <v>892</v>
      </c>
    </row>
    <row r="178" spans="2:3" x14ac:dyDescent="0.25">
      <c r="B178" s="351" t="s">
        <v>377</v>
      </c>
      <c r="C178" s="57" t="s">
        <v>1918</v>
      </c>
    </row>
    <row r="179" spans="2:3" x14ac:dyDescent="0.25">
      <c r="B179" s="351" t="s">
        <v>378</v>
      </c>
      <c r="C179" s="57" t="s">
        <v>1926</v>
      </c>
    </row>
    <row r="180" spans="2:3" x14ac:dyDescent="0.25">
      <c r="B180" s="351" t="s">
        <v>379</v>
      </c>
      <c r="C180" s="57" t="s">
        <v>380</v>
      </c>
    </row>
    <row r="181" spans="2:3" x14ac:dyDescent="0.25">
      <c r="B181" s="351" t="s">
        <v>381</v>
      </c>
      <c r="C181" s="57" t="s">
        <v>382</v>
      </c>
    </row>
    <row r="182" spans="2:3" x14ac:dyDescent="0.25">
      <c r="B182" s="351" t="s">
        <v>383</v>
      </c>
      <c r="C182" s="57" t="s">
        <v>384</v>
      </c>
    </row>
    <row r="183" spans="2:3" x14ac:dyDescent="0.25">
      <c r="B183" s="351" t="s">
        <v>3738</v>
      </c>
      <c r="C183" s="57" t="s">
        <v>3739</v>
      </c>
    </row>
    <row r="184" spans="2:3" x14ac:dyDescent="0.25">
      <c r="B184" s="351" t="s">
        <v>3740</v>
      </c>
      <c r="C184" s="57" t="s">
        <v>3739</v>
      </c>
    </row>
    <row r="185" spans="2:3" x14ac:dyDescent="0.25">
      <c r="B185" s="351" t="s">
        <v>4864</v>
      </c>
      <c r="C185" s="57" t="s">
        <v>3741</v>
      </c>
    </row>
    <row r="186" spans="2:3" x14ac:dyDescent="0.25">
      <c r="B186" s="351" t="s">
        <v>4865</v>
      </c>
      <c r="C186" s="57" t="s">
        <v>3742</v>
      </c>
    </row>
    <row r="187" spans="2:3" x14ac:dyDescent="0.25">
      <c r="B187" s="351" t="s">
        <v>4866</v>
      </c>
      <c r="C187" s="57" t="s">
        <v>3743</v>
      </c>
    </row>
    <row r="188" spans="2:3" x14ac:dyDescent="0.25">
      <c r="B188" s="351" t="s">
        <v>4867</v>
      </c>
      <c r="C188" s="57" t="s">
        <v>3744</v>
      </c>
    </row>
    <row r="189" spans="2:3" ht="30" x14ac:dyDescent="0.25">
      <c r="B189" s="351" t="s">
        <v>4868</v>
      </c>
      <c r="C189" s="743" t="s">
        <v>385</v>
      </c>
    </row>
    <row r="190" spans="2:3" x14ac:dyDescent="0.25">
      <c r="B190" s="351" t="s">
        <v>4869</v>
      </c>
      <c r="C190" s="57" t="s">
        <v>386</v>
      </c>
    </row>
    <row r="191" spans="2:3" x14ac:dyDescent="0.25">
      <c r="B191" s="351" t="s">
        <v>4870</v>
      </c>
      <c r="C191" s="57" t="s">
        <v>3745</v>
      </c>
    </row>
    <row r="192" spans="2:3" x14ac:dyDescent="0.25">
      <c r="B192" s="351" t="s">
        <v>4871</v>
      </c>
      <c r="C192" s="57" t="s">
        <v>3746</v>
      </c>
    </row>
    <row r="193" spans="2:3" x14ac:dyDescent="0.25">
      <c r="B193" s="351" t="s">
        <v>4872</v>
      </c>
      <c r="C193" s="57" t="s">
        <v>387</v>
      </c>
    </row>
    <row r="194" spans="2:3" x14ac:dyDescent="0.25">
      <c r="B194" s="351" t="s">
        <v>3747</v>
      </c>
      <c r="C194" s="57" t="s">
        <v>3748</v>
      </c>
    </row>
    <row r="195" spans="2:3" x14ac:dyDescent="0.25">
      <c r="B195" s="351" t="s">
        <v>4873</v>
      </c>
      <c r="C195" s="57" t="s">
        <v>3749</v>
      </c>
    </row>
    <row r="196" spans="2:3" x14ac:dyDescent="0.25">
      <c r="B196" s="351" t="s">
        <v>4874</v>
      </c>
      <c r="C196" s="57" t="s">
        <v>3750</v>
      </c>
    </row>
    <row r="197" spans="2:3" x14ac:dyDescent="0.25">
      <c r="B197" s="351" t="s">
        <v>4875</v>
      </c>
      <c r="C197" s="57" t="s">
        <v>3751</v>
      </c>
    </row>
    <row r="198" spans="2:3" x14ac:dyDescent="0.25">
      <c r="B198" s="351" t="s">
        <v>3752</v>
      </c>
      <c r="C198" s="57" t="s">
        <v>3753</v>
      </c>
    </row>
    <row r="199" spans="2:3" x14ac:dyDescent="0.25">
      <c r="B199" s="351" t="s">
        <v>4876</v>
      </c>
      <c r="C199" s="57" t="s">
        <v>3754</v>
      </c>
    </row>
    <row r="200" spans="2:3" x14ac:dyDescent="0.25">
      <c r="B200" s="351" t="s">
        <v>4877</v>
      </c>
      <c r="C200" s="57" t="s">
        <v>1767</v>
      </c>
    </row>
    <row r="201" spans="2:3" x14ac:dyDescent="0.25">
      <c r="B201" s="351" t="s">
        <v>4878</v>
      </c>
      <c r="C201" s="57" t="s">
        <v>3755</v>
      </c>
    </row>
    <row r="202" spans="2:3" x14ac:dyDescent="0.25">
      <c r="B202" s="351" t="s">
        <v>3756</v>
      </c>
      <c r="C202" s="57" t="s">
        <v>3757</v>
      </c>
    </row>
    <row r="203" spans="2:3" x14ac:dyDescent="0.25">
      <c r="B203" s="351" t="s">
        <v>1768</v>
      </c>
      <c r="C203" s="57" t="s">
        <v>1769</v>
      </c>
    </row>
    <row r="204" spans="2:3" x14ac:dyDescent="0.25">
      <c r="B204" s="351" t="s">
        <v>4879</v>
      </c>
      <c r="C204" s="57" t="s">
        <v>1770</v>
      </c>
    </row>
    <row r="205" spans="2:3" x14ac:dyDescent="0.25">
      <c r="B205" s="351" t="s">
        <v>3758</v>
      </c>
      <c r="C205" s="57" t="s">
        <v>3627</v>
      </c>
    </row>
    <row r="206" spans="2:3" x14ac:dyDescent="0.25">
      <c r="B206" s="351" t="s">
        <v>3759</v>
      </c>
      <c r="C206" s="57" t="s">
        <v>3760</v>
      </c>
    </row>
    <row r="207" spans="2:3" x14ac:dyDescent="0.25">
      <c r="B207" s="351" t="s">
        <v>4880</v>
      </c>
      <c r="C207" s="57" t="s">
        <v>3761</v>
      </c>
    </row>
    <row r="208" spans="2:3" x14ac:dyDescent="0.25">
      <c r="B208" s="351" t="s">
        <v>3762</v>
      </c>
      <c r="C208" s="57" t="s">
        <v>3763</v>
      </c>
    </row>
    <row r="209" spans="2:3" x14ac:dyDescent="0.25">
      <c r="B209" s="351" t="s">
        <v>751</v>
      </c>
      <c r="C209" s="57" t="s">
        <v>752</v>
      </c>
    </row>
    <row r="210" spans="2:3" x14ac:dyDescent="0.25">
      <c r="B210" s="351" t="s">
        <v>753</v>
      </c>
      <c r="C210" s="57" t="s">
        <v>754</v>
      </c>
    </row>
    <row r="211" spans="2:3" x14ac:dyDescent="0.25">
      <c r="B211" s="351" t="s">
        <v>755</v>
      </c>
      <c r="C211" s="57" t="s">
        <v>756</v>
      </c>
    </row>
    <row r="212" spans="2:3" x14ac:dyDescent="0.25">
      <c r="B212" s="351" t="s">
        <v>757</v>
      </c>
      <c r="C212" s="57" t="s">
        <v>388</v>
      </c>
    </row>
    <row r="213" spans="2:3" ht="45" x14ac:dyDescent="0.25">
      <c r="B213" s="351" t="s">
        <v>389</v>
      </c>
      <c r="C213" s="743" t="s">
        <v>390</v>
      </c>
    </row>
    <row r="214" spans="2:3" ht="30" x14ac:dyDescent="0.25">
      <c r="B214" s="351" t="s">
        <v>391</v>
      </c>
      <c r="C214" s="743" t="s">
        <v>392</v>
      </c>
    </row>
    <row r="215" spans="2:3" x14ac:dyDescent="0.25">
      <c r="B215" s="351" t="s">
        <v>3764</v>
      </c>
      <c r="C215" s="57" t="s">
        <v>3765</v>
      </c>
    </row>
    <row r="216" spans="2:3" x14ac:dyDescent="0.25">
      <c r="B216" s="351" t="s">
        <v>393</v>
      </c>
      <c r="C216" s="57" t="s">
        <v>394</v>
      </c>
    </row>
    <row r="217" spans="2:3" x14ac:dyDescent="0.25">
      <c r="B217" s="351" t="s">
        <v>4881</v>
      </c>
      <c r="C217" s="57" t="s">
        <v>3766</v>
      </c>
    </row>
    <row r="218" spans="2:3" x14ac:dyDescent="0.25">
      <c r="B218" s="351" t="s">
        <v>3767</v>
      </c>
      <c r="C218" s="57" t="s">
        <v>3768</v>
      </c>
    </row>
    <row r="219" spans="2:3" x14ac:dyDescent="0.25">
      <c r="B219" s="351" t="s">
        <v>3769</v>
      </c>
      <c r="C219" s="57" t="s">
        <v>3770</v>
      </c>
    </row>
    <row r="220" spans="2:3" x14ac:dyDescent="0.25">
      <c r="B220" s="351" t="s">
        <v>4882</v>
      </c>
      <c r="C220" s="57" t="s">
        <v>3771</v>
      </c>
    </row>
    <row r="221" spans="2:3" x14ac:dyDescent="0.25">
      <c r="B221" s="351" t="s">
        <v>3772</v>
      </c>
      <c r="C221" s="57" t="s">
        <v>3773</v>
      </c>
    </row>
    <row r="222" spans="2:3" x14ac:dyDescent="0.25">
      <c r="B222" s="351" t="s">
        <v>3774</v>
      </c>
      <c r="C222" s="57" t="s">
        <v>3775</v>
      </c>
    </row>
    <row r="223" spans="2:3" x14ac:dyDescent="0.25">
      <c r="B223" s="351" t="s">
        <v>3776</v>
      </c>
      <c r="C223" s="57" t="s">
        <v>3777</v>
      </c>
    </row>
    <row r="224" spans="2:3" x14ac:dyDescent="0.25">
      <c r="B224" s="351" t="s">
        <v>1629</v>
      </c>
      <c r="C224" s="57" t="s">
        <v>1630</v>
      </c>
    </row>
    <row r="225" spans="2:3" x14ac:dyDescent="0.25">
      <c r="B225" s="351" t="s">
        <v>758</v>
      </c>
      <c r="C225" s="57" t="s">
        <v>1957</v>
      </c>
    </row>
    <row r="226" spans="2:3" x14ac:dyDescent="0.25">
      <c r="B226" s="351" t="s">
        <v>395</v>
      </c>
      <c r="C226" s="57" t="s">
        <v>1652</v>
      </c>
    </row>
    <row r="227" spans="2:3" x14ac:dyDescent="0.25">
      <c r="B227" s="351" t="s">
        <v>396</v>
      </c>
      <c r="C227" s="57" t="s">
        <v>1961</v>
      </c>
    </row>
    <row r="228" spans="2:3" x14ac:dyDescent="0.25">
      <c r="B228" s="351" t="s">
        <v>397</v>
      </c>
      <c r="C228" s="57" t="s">
        <v>893</v>
      </c>
    </row>
    <row r="229" spans="2:3" x14ac:dyDescent="0.25">
      <c r="B229" s="351" t="s">
        <v>3778</v>
      </c>
      <c r="C229" s="57" t="s">
        <v>398</v>
      </c>
    </row>
    <row r="230" spans="2:3" x14ac:dyDescent="0.25">
      <c r="B230" s="351" t="s">
        <v>3779</v>
      </c>
      <c r="C230" s="57" t="s">
        <v>398</v>
      </c>
    </row>
    <row r="231" spans="2:3" x14ac:dyDescent="0.25">
      <c r="B231" s="351" t="s">
        <v>399</v>
      </c>
      <c r="C231" s="57" t="s">
        <v>322</v>
      </c>
    </row>
    <row r="232" spans="2:3" x14ac:dyDescent="0.25">
      <c r="B232" s="351" t="s">
        <v>4883</v>
      </c>
      <c r="C232" s="57" t="s">
        <v>3780</v>
      </c>
    </row>
    <row r="233" spans="2:3" x14ac:dyDescent="0.25">
      <c r="B233" s="351" t="s">
        <v>4884</v>
      </c>
      <c r="C233" s="57" t="s">
        <v>3781</v>
      </c>
    </row>
    <row r="234" spans="2:3" x14ac:dyDescent="0.25">
      <c r="B234" s="351" t="s">
        <v>4885</v>
      </c>
      <c r="C234" s="57" t="s">
        <v>3782</v>
      </c>
    </row>
    <row r="235" spans="2:3" x14ac:dyDescent="0.25">
      <c r="B235" s="351" t="s">
        <v>4886</v>
      </c>
      <c r="C235" s="57" t="s">
        <v>759</v>
      </c>
    </row>
    <row r="236" spans="2:3" x14ac:dyDescent="0.25">
      <c r="B236" s="351" t="s">
        <v>4887</v>
      </c>
      <c r="C236" s="57" t="s">
        <v>3783</v>
      </c>
    </row>
    <row r="237" spans="2:3" x14ac:dyDescent="0.25">
      <c r="B237" s="351" t="s">
        <v>4888</v>
      </c>
      <c r="C237" s="57" t="s">
        <v>998</v>
      </c>
    </row>
    <row r="238" spans="2:3" x14ac:dyDescent="0.25">
      <c r="B238" s="351" t="s">
        <v>4889</v>
      </c>
      <c r="C238" s="57" t="s">
        <v>760</v>
      </c>
    </row>
    <row r="239" spans="2:3" x14ac:dyDescent="0.25">
      <c r="B239" s="351" t="s">
        <v>4890</v>
      </c>
      <c r="C239" s="57" t="s">
        <v>3784</v>
      </c>
    </row>
    <row r="240" spans="2:3" x14ac:dyDescent="0.25">
      <c r="B240" s="351" t="s">
        <v>4891</v>
      </c>
      <c r="C240" s="57" t="s">
        <v>3785</v>
      </c>
    </row>
    <row r="241" spans="2:3" x14ac:dyDescent="0.25">
      <c r="B241" s="351" t="s">
        <v>3786</v>
      </c>
      <c r="C241" s="57" t="s">
        <v>3627</v>
      </c>
    </row>
    <row r="242" spans="2:3" x14ac:dyDescent="0.25">
      <c r="B242" s="351" t="s">
        <v>4892</v>
      </c>
      <c r="C242" s="57" t="s">
        <v>3787</v>
      </c>
    </row>
    <row r="243" spans="2:3" x14ac:dyDescent="0.25">
      <c r="B243" s="351" t="s">
        <v>4893</v>
      </c>
      <c r="C243" s="57" t="s">
        <v>3788</v>
      </c>
    </row>
    <row r="244" spans="2:3" x14ac:dyDescent="0.25">
      <c r="B244" s="351" t="s">
        <v>3789</v>
      </c>
      <c r="C244" s="57" t="s">
        <v>3790</v>
      </c>
    </row>
    <row r="245" spans="2:3" x14ac:dyDescent="0.25">
      <c r="B245" s="351" t="s">
        <v>3791</v>
      </c>
      <c r="C245" s="57" t="s">
        <v>999</v>
      </c>
    </row>
    <row r="246" spans="2:3" x14ac:dyDescent="0.25">
      <c r="B246" s="351" t="s">
        <v>4894</v>
      </c>
      <c r="C246" s="57" t="s">
        <v>3792</v>
      </c>
    </row>
    <row r="247" spans="2:3" x14ac:dyDescent="0.25">
      <c r="B247" s="351" t="s">
        <v>3793</v>
      </c>
      <c r="C247" s="57" t="s">
        <v>3794</v>
      </c>
    </row>
    <row r="248" spans="2:3" x14ac:dyDescent="0.25">
      <c r="B248" s="351" t="s">
        <v>3795</v>
      </c>
      <c r="C248" s="57" t="s">
        <v>1000</v>
      </c>
    </row>
    <row r="249" spans="2:3" x14ac:dyDescent="0.25">
      <c r="B249" s="351" t="s">
        <v>3796</v>
      </c>
      <c r="C249" s="57" t="s">
        <v>3797</v>
      </c>
    </row>
    <row r="250" spans="2:3" x14ac:dyDescent="0.25">
      <c r="B250" s="351" t="s">
        <v>4895</v>
      </c>
      <c r="C250" s="57" t="s">
        <v>3798</v>
      </c>
    </row>
    <row r="251" spans="2:3" x14ac:dyDescent="0.25">
      <c r="B251" s="351" t="s">
        <v>4896</v>
      </c>
      <c r="C251" s="57" t="s">
        <v>3799</v>
      </c>
    </row>
    <row r="252" spans="2:3" x14ac:dyDescent="0.25">
      <c r="B252" s="351" t="s">
        <v>3800</v>
      </c>
      <c r="C252" s="57" t="s">
        <v>3801</v>
      </c>
    </row>
    <row r="253" spans="2:3" x14ac:dyDescent="0.25">
      <c r="B253" s="351" t="s">
        <v>3802</v>
      </c>
      <c r="C253" s="57" t="s">
        <v>3803</v>
      </c>
    </row>
    <row r="254" spans="2:3" x14ac:dyDescent="0.25">
      <c r="B254" s="351" t="s">
        <v>4897</v>
      </c>
      <c r="C254" s="57" t="s">
        <v>3804</v>
      </c>
    </row>
    <row r="255" spans="2:3" x14ac:dyDescent="0.25">
      <c r="B255" s="351" t="s">
        <v>3805</v>
      </c>
      <c r="C255" s="57" t="s">
        <v>3806</v>
      </c>
    </row>
    <row r="256" spans="2:3" x14ac:dyDescent="0.25">
      <c r="B256" s="351" t="s">
        <v>3807</v>
      </c>
      <c r="C256" s="57" t="s">
        <v>3808</v>
      </c>
    </row>
    <row r="257" spans="2:3" x14ac:dyDescent="0.25">
      <c r="B257" s="351" t="s">
        <v>3809</v>
      </c>
      <c r="C257" s="57" t="s">
        <v>3810</v>
      </c>
    </row>
    <row r="258" spans="2:3" x14ac:dyDescent="0.25">
      <c r="B258" s="351" t="s">
        <v>3811</v>
      </c>
      <c r="C258" s="57" t="s">
        <v>3812</v>
      </c>
    </row>
    <row r="259" spans="2:3" x14ac:dyDescent="0.25">
      <c r="B259" s="351" t="s">
        <v>1631</v>
      </c>
      <c r="C259" s="57" t="s">
        <v>1632</v>
      </c>
    </row>
    <row r="260" spans="2:3" x14ac:dyDescent="0.25">
      <c r="B260" s="351" t="s">
        <v>1001</v>
      </c>
      <c r="C260" s="57" t="s">
        <v>1002</v>
      </c>
    </row>
    <row r="261" spans="2:3" x14ac:dyDescent="0.25">
      <c r="B261" s="351" t="s">
        <v>761</v>
      </c>
      <c r="C261" s="57" t="s">
        <v>2428</v>
      </c>
    </row>
    <row r="262" spans="2:3" x14ac:dyDescent="0.25">
      <c r="B262" s="351" t="s">
        <v>762</v>
      </c>
      <c r="C262" s="57" t="s">
        <v>2429</v>
      </c>
    </row>
    <row r="263" spans="2:3" x14ac:dyDescent="0.25">
      <c r="B263" s="351" t="s">
        <v>763</v>
      </c>
      <c r="C263" s="57" t="s">
        <v>2430</v>
      </c>
    </row>
    <row r="264" spans="2:3" x14ac:dyDescent="0.25">
      <c r="B264" s="351" t="s">
        <v>764</v>
      </c>
      <c r="C264" s="57" t="s">
        <v>2431</v>
      </c>
    </row>
    <row r="265" spans="2:3" x14ac:dyDescent="0.25">
      <c r="B265" s="351" t="s">
        <v>400</v>
      </c>
      <c r="C265" s="57" t="s">
        <v>2270</v>
      </c>
    </row>
    <row r="266" spans="2:3" x14ac:dyDescent="0.25">
      <c r="B266" s="351" t="s">
        <v>401</v>
      </c>
      <c r="C266" s="57" t="s">
        <v>910</v>
      </c>
    </row>
    <row r="267" spans="2:3" x14ac:dyDescent="0.25">
      <c r="B267" s="351" t="s">
        <v>4898</v>
      </c>
      <c r="C267" s="57" t="s">
        <v>3813</v>
      </c>
    </row>
    <row r="268" spans="2:3" x14ac:dyDescent="0.25">
      <c r="B268" s="351" t="s">
        <v>3814</v>
      </c>
      <c r="C268" s="57" t="s">
        <v>3815</v>
      </c>
    </row>
    <row r="269" spans="2:3" x14ac:dyDescent="0.25">
      <c r="B269" s="351" t="s">
        <v>402</v>
      </c>
      <c r="C269" s="57" t="s">
        <v>403</v>
      </c>
    </row>
    <row r="270" spans="2:3" x14ac:dyDescent="0.25">
      <c r="B270" s="351" t="s">
        <v>404</v>
      </c>
      <c r="C270" s="57" t="s">
        <v>405</v>
      </c>
    </row>
    <row r="271" spans="2:3" x14ac:dyDescent="0.25">
      <c r="B271" s="351" t="s">
        <v>3816</v>
      </c>
      <c r="C271" s="57" t="s">
        <v>765</v>
      </c>
    </row>
    <row r="272" spans="2:3" x14ac:dyDescent="0.25">
      <c r="B272" s="351" t="s">
        <v>4899</v>
      </c>
      <c r="C272" s="57" t="s">
        <v>3817</v>
      </c>
    </row>
    <row r="273" spans="2:3" x14ac:dyDescent="0.25">
      <c r="B273" s="351" t="s">
        <v>4900</v>
      </c>
      <c r="C273" s="57" t="s">
        <v>3818</v>
      </c>
    </row>
    <row r="274" spans="2:3" x14ac:dyDescent="0.25">
      <c r="B274" s="351" t="s">
        <v>4901</v>
      </c>
      <c r="C274" s="57" t="s">
        <v>3819</v>
      </c>
    </row>
    <row r="275" spans="2:3" x14ac:dyDescent="0.25">
      <c r="B275" s="351" t="s">
        <v>4902</v>
      </c>
      <c r="C275" s="57" t="s">
        <v>3821</v>
      </c>
    </row>
    <row r="276" spans="2:3" x14ac:dyDescent="0.25">
      <c r="B276" s="351" t="s">
        <v>4903</v>
      </c>
      <c r="C276" s="57" t="s">
        <v>3822</v>
      </c>
    </row>
    <row r="277" spans="2:3" x14ac:dyDescent="0.25">
      <c r="B277" s="351" t="s">
        <v>3823</v>
      </c>
      <c r="C277" s="57" t="s">
        <v>3824</v>
      </c>
    </row>
    <row r="278" spans="2:3" x14ac:dyDescent="0.25">
      <c r="B278" s="351" t="s">
        <v>3825</v>
      </c>
      <c r="C278" s="57" t="s">
        <v>3826</v>
      </c>
    </row>
    <row r="279" spans="2:3" x14ac:dyDescent="0.25">
      <c r="B279" s="351" t="s">
        <v>3827</v>
      </c>
      <c r="C279" s="57" t="s">
        <v>3828</v>
      </c>
    </row>
    <row r="280" spans="2:3" x14ac:dyDescent="0.25">
      <c r="B280" s="351" t="s">
        <v>4904</v>
      </c>
      <c r="C280" s="57" t="s">
        <v>3829</v>
      </c>
    </row>
    <row r="281" spans="2:3" x14ac:dyDescent="0.25">
      <c r="B281" s="351" t="s">
        <v>4905</v>
      </c>
      <c r="C281" s="57" t="s">
        <v>3830</v>
      </c>
    </row>
    <row r="282" spans="2:3" x14ac:dyDescent="0.25">
      <c r="B282" s="351" t="s">
        <v>3831</v>
      </c>
      <c r="C282" s="57" t="s">
        <v>766</v>
      </c>
    </row>
    <row r="283" spans="2:3" x14ac:dyDescent="0.25">
      <c r="B283" s="351" t="s">
        <v>3832</v>
      </c>
      <c r="C283" s="57" t="s">
        <v>3833</v>
      </c>
    </row>
    <row r="284" spans="2:3" x14ac:dyDescent="0.25">
      <c r="B284" s="351" t="s">
        <v>3834</v>
      </c>
      <c r="C284" s="57" t="s">
        <v>3835</v>
      </c>
    </row>
    <row r="285" spans="2:3" x14ac:dyDescent="0.25">
      <c r="B285" s="351" t="s">
        <v>3836</v>
      </c>
      <c r="C285" s="57" t="s">
        <v>3837</v>
      </c>
    </row>
    <row r="286" spans="2:3" x14ac:dyDescent="0.25">
      <c r="B286" s="351" t="s">
        <v>3838</v>
      </c>
      <c r="C286" s="57" t="s">
        <v>3839</v>
      </c>
    </row>
    <row r="287" spans="2:3" x14ac:dyDescent="0.25">
      <c r="B287" s="351" t="s">
        <v>3840</v>
      </c>
      <c r="C287" s="57" t="s">
        <v>3841</v>
      </c>
    </row>
    <row r="288" spans="2:3" x14ac:dyDescent="0.25">
      <c r="B288" s="351" t="s">
        <v>3842</v>
      </c>
      <c r="C288" s="57" t="s">
        <v>3843</v>
      </c>
    </row>
    <row r="289" spans="2:3" x14ac:dyDescent="0.25">
      <c r="B289" s="351" t="s">
        <v>3844</v>
      </c>
      <c r="C289" s="57" t="s">
        <v>3845</v>
      </c>
    </row>
    <row r="290" spans="2:3" x14ac:dyDescent="0.25">
      <c r="B290" s="351" t="s">
        <v>3846</v>
      </c>
      <c r="C290" s="57" t="s">
        <v>3847</v>
      </c>
    </row>
    <row r="291" spans="2:3" x14ac:dyDescent="0.25">
      <c r="B291" s="351" t="s">
        <v>3848</v>
      </c>
      <c r="C291" s="57" t="s">
        <v>3849</v>
      </c>
    </row>
    <row r="292" spans="2:3" x14ac:dyDescent="0.25">
      <c r="B292" s="351" t="s">
        <v>406</v>
      </c>
      <c r="C292" s="57" t="s">
        <v>407</v>
      </c>
    </row>
    <row r="293" spans="2:3" x14ac:dyDescent="0.25">
      <c r="B293" s="351" t="s">
        <v>4906</v>
      </c>
      <c r="C293" s="57" t="s">
        <v>3850</v>
      </c>
    </row>
    <row r="294" spans="2:3" x14ac:dyDescent="0.25">
      <c r="B294" s="351" t="s">
        <v>4907</v>
      </c>
      <c r="C294" s="57" t="s">
        <v>2268</v>
      </c>
    </row>
    <row r="295" spans="2:3" x14ac:dyDescent="0.25">
      <c r="B295" s="351" t="s">
        <v>408</v>
      </c>
      <c r="C295" s="57" t="s">
        <v>2269</v>
      </c>
    </row>
    <row r="296" spans="2:3" x14ac:dyDescent="0.25">
      <c r="B296" s="351" t="s">
        <v>4908</v>
      </c>
      <c r="C296" s="57" t="s">
        <v>2954</v>
      </c>
    </row>
    <row r="297" spans="2:3" x14ac:dyDescent="0.25">
      <c r="B297" s="351" t="s">
        <v>767</v>
      </c>
      <c r="C297" s="57" t="s">
        <v>2955</v>
      </c>
    </row>
    <row r="298" spans="2:3" x14ac:dyDescent="0.25">
      <c r="B298" s="351" t="s">
        <v>3851</v>
      </c>
      <c r="C298" s="57" t="s">
        <v>3852</v>
      </c>
    </row>
    <row r="299" spans="2:3" x14ac:dyDescent="0.25">
      <c r="B299" s="351" t="s">
        <v>768</v>
      </c>
      <c r="C299" s="57" t="s">
        <v>1776</v>
      </c>
    </row>
    <row r="300" spans="2:3" x14ac:dyDescent="0.25">
      <c r="B300" s="351" t="s">
        <v>3853</v>
      </c>
      <c r="C300" s="57" t="s">
        <v>3854</v>
      </c>
    </row>
    <row r="301" spans="2:3" x14ac:dyDescent="0.25">
      <c r="B301" s="351" t="s">
        <v>3855</v>
      </c>
      <c r="C301" s="57" t="s">
        <v>3856</v>
      </c>
    </row>
    <row r="302" spans="2:3" x14ac:dyDescent="0.25">
      <c r="B302" s="351" t="s">
        <v>3857</v>
      </c>
      <c r="C302" s="57" t="s">
        <v>3858</v>
      </c>
    </row>
    <row r="303" spans="2:3" x14ac:dyDescent="0.25">
      <c r="B303" s="351" t="s">
        <v>3859</v>
      </c>
      <c r="C303" s="57" t="s">
        <v>3860</v>
      </c>
    </row>
    <row r="304" spans="2:3" x14ac:dyDescent="0.25">
      <c r="B304" s="351" t="s">
        <v>3861</v>
      </c>
      <c r="C304" s="57" t="s">
        <v>1890</v>
      </c>
    </row>
    <row r="305" spans="2:3" x14ac:dyDescent="0.25">
      <c r="B305" s="351" t="s">
        <v>3863</v>
      </c>
      <c r="C305" s="57" t="s">
        <v>1892</v>
      </c>
    </row>
    <row r="306" spans="2:3" x14ac:dyDescent="0.25">
      <c r="B306" s="351" t="s">
        <v>3865</v>
      </c>
      <c r="C306" s="57" t="s">
        <v>3866</v>
      </c>
    </row>
    <row r="307" spans="2:3" x14ac:dyDescent="0.25">
      <c r="B307" s="351" t="s">
        <v>3867</v>
      </c>
      <c r="C307" s="57" t="s">
        <v>3868</v>
      </c>
    </row>
    <row r="308" spans="2:3" x14ac:dyDescent="0.25">
      <c r="B308" s="351" t="s">
        <v>3870</v>
      </c>
      <c r="C308" s="57" t="s">
        <v>3871</v>
      </c>
    </row>
    <row r="309" spans="2:3" x14ac:dyDescent="0.25">
      <c r="B309" s="351" t="s">
        <v>3872</v>
      </c>
      <c r="C309" s="57" t="s">
        <v>3873</v>
      </c>
    </row>
    <row r="310" spans="2:3" x14ac:dyDescent="0.25">
      <c r="B310" s="351" t="s">
        <v>3874</v>
      </c>
      <c r="C310" s="57" t="s">
        <v>3875</v>
      </c>
    </row>
    <row r="311" spans="2:3" x14ac:dyDescent="0.25">
      <c r="B311" s="351" t="s">
        <v>3876</v>
      </c>
      <c r="C311" s="57" t="s">
        <v>3877</v>
      </c>
    </row>
    <row r="312" spans="2:3" x14ac:dyDescent="0.25">
      <c r="B312" s="351" t="s">
        <v>3878</v>
      </c>
      <c r="C312" s="57" t="s">
        <v>3879</v>
      </c>
    </row>
    <row r="313" spans="2:3" x14ac:dyDescent="0.25">
      <c r="B313" s="351" t="s">
        <v>3880</v>
      </c>
      <c r="C313" s="57" t="s">
        <v>3881</v>
      </c>
    </row>
    <row r="314" spans="2:3" x14ac:dyDescent="0.25">
      <c r="B314" s="351" t="s">
        <v>3882</v>
      </c>
      <c r="C314" s="57" t="s">
        <v>3883</v>
      </c>
    </row>
    <row r="315" spans="2:3" x14ac:dyDescent="0.25">
      <c r="B315" s="351" t="s">
        <v>3884</v>
      </c>
      <c r="C315" s="57" t="s">
        <v>3885</v>
      </c>
    </row>
    <row r="316" spans="2:3" x14ac:dyDescent="0.25">
      <c r="B316" s="351" t="s">
        <v>3886</v>
      </c>
      <c r="C316" s="57" t="s">
        <v>3887</v>
      </c>
    </row>
    <row r="317" spans="2:3" x14ac:dyDescent="0.25">
      <c r="B317" s="351" t="s">
        <v>3888</v>
      </c>
      <c r="C317" s="57" t="s">
        <v>3889</v>
      </c>
    </row>
    <row r="318" spans="2:3" x14ac:dyDescent="0.25">
      <c r="B318" s="351" t="s">
        <v>3890</v>
      </c>
      <c r="C318" s="57" t="s">
        <v>3891</v>
      </c>
    </row>
    <row r="319" spans="2:3" x14ac:dyDescent="0.25">
      <c r="B319" s="351" t="s">
        <v>3892</v>
      </c>
      <c r="C319" s="57" t="s">
        <v>3893</v>
      </c>
    </row>
    <row r="320" spans="2:3" x14ac:dyDescent="0.25">
      <c r="B320" s="351" t="s">
        <v>3894</v>
      </c>
      <c r="C320" s="57" t="s">
        <v>3895</v>
      </c>
    </row>
    <row r="321" spans="2:3" x14ac:dyDescent="0.25">
      <c r="B321" s="351" t="s">
        <v>3896</v>
      </c>
      <c r="C321" s="57" t="s">
        <v>3897</v>
      </c>
    </row>
    <row r="322" spans="2:3" x14ac:dyDescent="0.25">
      <c r="B322" s="351" t="s">
        <v>3898</v>
      </c>
      <c r="C322" s="57" t="s">
        <v>1633</v>
      </c>
    </row>
    <row r="323" spans="2:3" x14ac:dyDescent="0.25">
      <c r="B323" s="351" t="s">
        <v>1634</v>
      </c>
      <c r="C323" s="57" t="s">
        <v>1635</v>
      </c>
    </row>
    <row r="324" spans="2:3" x14ac:dyDescent="0.25">
      <c r="B324" s="351" t="s">
        <v>4909</v>
      </c>
      <c r="C324" s="57" t="s">
        <v>3899</v>
      </c>
    </row>
    <row r="325" spans="2:3" x14ac:dyDescent="0.25">
      <c r="B325" s="351" t="s">
        <v>4910</v>
      </c>
      <c r="C325" s="57" t="s">
        <v>3899</v>
      </c>
    </row>
    <row r="326" spans="2:3" x14ac:dyDescent="0.25">
      <c r="B326" s="351" t="s">
        <v>3900</v>
      </c>
      <c r="C326" s="57" t="s">
        <v>769</v>
      </c>
    </row>
    <row r="327" spans="2:3" x14ac:dyDescent="0.25">
      <c r="B327" s="351" t="s">
        <v>4911</v>
      </c>
      <c r="C327" s="57" t="s">
        <v>3901</v>
      </c>
    </row>
    <row r="328" spans="2:3" x14ac:dyDescent="0.25">
      <c r="B328" s="351" t="s">
        <v>3902</v>
      </c>
      <c r="C328" s="57" t="s">
        <v>3903</v>
      </c>
    </row>
    <row r="329" spans="2:3" x14ac:dyDescent="0.25">
      <c r="B329" s="351" t="s">
        <v>3904</v>
      </c>
      <c r="C329" s="57" t="s">
        <v>1003</v>
      </c>
    </row>
    <row r="330" spans="2:3" x14ac:dyDescent="0.25">
      <c r="B330" s="351" t="s">
        <v>3905</v>
      </c>
      <c r="C330" s="57" t="s">
        <v>3906</v>
      </c>
    </row>
    <row r="331" spans="2:3" x14ac:dyDescent="0.25">
      <c r="B331" s="351" t="s">
        <v>3907</v>
      </c>
      <c r="C331" s="57" t="s">
        <v>3908</v>
      </c>
    </row>
    <row r="332" spans="2:3" x14ac:dyDescent="0.25">
      <c r="B332" s="351" t="s">
        <v>3909</v>
      </c>
      <c r="C332" s="57" t="s">
        <v>3910</v>
      </c>
    </row>
    <row r="333" spans="2:3" x14ac:dyDescent="0.25">
      <c r="B333" s="351" t="s">
        <v>3911</v>
      </c>
      <c r="C333" s="57" t="s">
        <v>3912</v>
      </c>
    </row>
    <row r="334" spans="2:3" x14ac:dyDescent="0.25">
      <c r="B334" s="351" t="s">
        <v>3913</v>
      </c>
      <c r="C334" s="57" t="s">
        <v>3914</v>
      </c>
    </row>
    <row r="335" spans="2:3" x14ac:dyDescent="0.25">
      <c r="B335" s="351" t="s">
        <v>3915</v>
      </c>
      <c r="C335" s="57" t="s">
        <v>3916</v>
      </c>
    </row>
    <row r="336" spans="2:3" x14ac:dyDescent="0.25">
      <c r="B336" s="351" t="s">
        <v>3917</v>
      </c>
      <c r="C336" s="57" t="s">
        <v>3918</v>
      </c>
    </row>
    <row r="337" spans="2:3" x14ac:dyDescent="0.25">
      <c r="B337" s="351" t="s">
        <v>3919</v>
      </c>
      <c r="C337" s="57" t="s">
        <v>3920</v>
      </c>
    </row>
    <row r="338" spans="2:3" x14ac:dyDescent="0.25">
      <c r="B338" s="351" t="s">
        <v>3921</v>
      </c>
      <c r="C338" s="57" t="s">
        <v>3922</v>
      </c>
    </row>
    <row r="339" spans="2:3" x14ac:dyDescent="0.25">
      <c r="B339" s="351" t="s">
        <v>3923</v>
      </c>
      <c r="C339" s="57" t="s">
        <v>3924</v>
      </c>
    </row>
    <row r="340" spans="2:3" x14ac:dyDescent="0.25">
      <c r="B340" s="351" t="s">
        <v>3925</v>
      </c>
      <c r="C340" s="57" t="s">
        <v>3924</v>
      </c>
    </row>
    <row r="341" spans="2:3" x14ac:dyDescent="0.25">
      <c r="B341" s="351" t="s">
        <v>4912</v>
      </c>
      <c r="C341" s="57" t="s">
        <v>3926</v>
      </c>
    </row>
    <row r="342" spans="2:3" x14ac:dyDescent="0.25">
      <c r="B342" s="351" t="s">
        <v>4913</v>
      </c>
      <c r="C342" s="57" t="s">
        <v>2719</v>
      </c>
    </row>
    <row r="343" spans="2:3" x14ac:dyDescent="0.25">
      <c r="B343" s="351" t="s">
        <v>4914</v>
      </c>
      <c r="C343" s="57" t="s">
        <v>2720</v>
      </c>
    </row>
    <row r="344" spans="2:3" x14ac:dyDescent="0.25">
      <c r="B344" s="351" t="s">
        <v>4915</v>
      </c>
      <c r="C344" s="57" t="s">
        <v>2721</v>
      </c>
    </row>
    <row r="345" spans="2:3" x14ac:dyDescent="0.25">
      <c r="B345" s="351" t="s">
        <v>4916</v>
      </c>
      <c r="C345" s="57" t="s">
        <v>2722</v>
      </c>
    </row>
    <row r="346" spans="2:3" x14ac:dyDescent="0.25">
      <c r="B346" s="351" t="s">
        <v>4917</v>
      </c>
      <c r="C346" s="57" t="s">
        <v>2723</v>
      </c>
    </row>
    <row r="347" spans="2:3" x14ac:dyDescent="0.25">
      <c r="B347" s="351" t="s">
        <v>4918</v>
      </c>
      <c r="C347" s="57" t="s">
        <v>2724</v>
      </c>
    </row>
    <row r="348" spans="2:3" x14ac:dyDescent="0.25">
      <c r="B348" s="351" t="s">
        <v>4919</v>
      </c>
      <c r="C348" s="57" t="s">
        <v>2725</v>
      </c>
    </row>
    <row r="349" spans="2:3" x14ac:dyDescent="0.25">
      <c r="B349" s="351" t="s">
        <v>2726</v>
      </c>
      <c r="C349" s="57" t="s">
        <v>2727</v>
      </c>
    </row>
    <row r="350" spans="2:3" x14ac:dyDescent="0.25">
      <c r="B350" s="351" t="s">
        <v>4920</v>
      </c>
      <c r="C350" s="57" t="s">
        <v>2728</v>
      </c>
    </row>
    <row r="351" spans="2:3" x14ac:dyDescent="0.25">
      <c r="B351" s="351" t="s">
        <v>2729</v>
      </c>
      <c r="C351" s="57" t="s">
        <v>1004</v>
      </c>
    </row>
    <row r="352" spans="2:3" x14ac:dyDescent="0.25">
      <c r="B352" s="351" t="s">
        <v>4921</v>
      </c>
      <c r="C352" s="57" t="s">
        <v>2730</v>
      </c>
    </row>
    <row r="353" spans="2:3" x14ac:dyDescent="0.25">
      <c r="B353" s="351" t="s">
        <v>4922</v>
      </c>
      <c r="C353" s="57" t="s">
        <v>2731</v>
      </c>
    </row>
    <row r="354" spans="2:3" x14ac:dyDescent="0.25">
      <c r="B354" s="351" t="s">
        <v>4923</v>
      </c>
      <c r="C354" s="57" t="s">
        <v>2732</v>
      </c>
    </row>
    <row r="355" spans="2:3" x14ac:dyDescent="0.25">
      <c r="B355" s="351" t="s">
        <v>4924</v>
      </c>
      <c r="C355" s="57" t="s">
        <v>2733</v>
      </c>
    </row>
    <row r="356" spans="2:3" x14ac:dyDescent="0.25">
      <c r="B356" s="351" t="s">
        <v>2734</v>
      </c>
      <c r="C356" s="57" t="s">
        <v>2735</v>
      </c>
    </row>
    <row r="357" spans="2:3" x14ac:dyDescent="0.25">
      <c r="B357" s="351" t="s">
        <v>4925</v>
      </c>
      <c r="C357" s="57" t="s">
        <v>2736</v>
      </c>
    </row>
    <row r="358" spans="2:3" x14ac:dyDescent="0.25">
      <c r="B358" s="351" t="s">
        <v>2737</v>
      </c>
      <c r="C358" s="57" t="s">
        <v>3627</v>
      </c>
    </row>
    <row r="359" spans="2:3" x14ac:dyDescent="0.25">
      <c r="B359" s="351" t="s">
        <v>2738</v>
      </c>
      <c r="C359" s="57" t="s">
        <v>2739</v>
      </c>
    </row>
    <row r="360" spans="2:3" x14ac:dyDescent="0.25">
      <c r="B360" s="351" t="s">
        <v>2740</v>
      </c>
      <c r="C360" s="57" t="s">
        <v>2741</v>
      </c>
    </row>
    <row r="361" spans="2:3" x14ac:dyDescent="0.25">
      <c r="B361" s="351" t="s">
        <v>409</v>
      </c>
      <c r="C361" s="57" t="s">
        <v>380</v>
      </c>
    </row>
    <row r="362" spans="2:3" x14ac:dyDescent="0.25">
      <c r="B362" s="351" t="s">
        <v>4926</v>
      </c>
      <c r="C362" s="57" t="s">
        <v>2742</v>
      </c>
    </row>
    <row r="363" spans="2:3" x14ac:dyDescent="0.25">
      <c r="B363" s="351" t="s">
        <v>4927</v>
      </c>
      <c r="C363" s="57" t="s">
        <v>2743</v>
      </c>
    </row>
    <row r="364" spans="2:3" x14ac:dyDescent="0.25">
      <c r="B364" s="351" t="s">
        <v>4928</v>
      </c>
      <c r="C364" s="57" t="s">
        <v>2744</v>
      </c>
    </row>
    <row r="365" spans="2:3" x14ac:dyDescent="0.25">
      <c r="B365" s="351" t="s">
        <v>4929</v>
      </c>
      <c r="C365" s="57" t="s">
        <v>2745</v>
      </c>
    </row>
    <row r="366" spans="2:3" x14ac:dyDescent="0.25">
      <c r="B366" s="351" t="s">
        <v>2746</v>
      </c>
      <c r="C366" s="57" t="s">
        <v>2747</v>
      </c>
    </row>
    <row r="367" spans="2:3" x14ac:dyDescent="0.25">
      <c r="B367" s="351" t="s">
        <v>4930</v>
      </c>
      <c r="C367" s="57" t="s">
        <v>2748</v>
      </c>
    </row>
    <row r="368" spans="2:3" x14ac:dyDescent="0.25">
      <c r="B368" s="351" t="s">
        <v>4931</v>
      </c>
      <c r="C368" s="57" t="s">
        <v>410</v>
      </c>
    </row>
    <row r="369" spans="2:3" x14ac:dyDescent="0.25">
      <c r="B369" s="351" t="s">
        <v>4932</v>
      </c>
      <c r="C369" s="57" t="s">
        <v>770</v>
      </c>
    </row>
    <row r="370" spans="2:3" x14ac:dyDescent="0.25">
      <c r="B370" s="351" t="s">
        <v>4933</v>
      </c>
      <c r="C370" s="57" t="s">
        <v>2749</v>
      </c>
    </row>
    <row r="371" spans="2:3" x14ac:dyDescent="0.25">
      <c r="B371" s="351" t="s">
        <v>4934</v>
      </c>
      <c r="C371" s="57" t="s">
        <v>2750</v>
      </c>
    </row>
    <row r="372" spans="2:3" x14ac:dyDescent="0.25">
      <c r="B372" s="351" t="s">
        <v>4935</v>
      </c>
      <c r="C372" s="57" t="s">
        <v>2751</v>
      </c>
    </row>
    <row r="373" spans="2:3" x14ac:dyDescent="0.25">
      <c r="B373" s="351" t="s">
        <v>4936</v>
      </c>
      <c r="C373" s="57" t="s">
        <v>2752</v>
      </c>
    </row>
    <row r="374" spans="2:3" x14ac:dyDescent="0.25">
      <c r="B374" s="351" t="s">
        <v>4937</v>
      </c>
      <c r="C374" s="57" t="s">
        <v>2753</v>
      </c>
    </row>
    <row r="375" spans="2:3" x14ac:dyDescent="0.25">
      <c r="B375" s="351" t="s">
        <v>4938</v>
      </c>
      <c r="C375" s="57" t="s">
        <v>2754</v>
      </c>
    </row>
    <row r="376" spans="2:3" x14ac:dyDescent="0.25">
      <c r="B376" s="351" t="s">
        <v>4939</v>
      </c>
      <c r="C376" s="57" t="s">
        <v>2755</v>
      </c>
    </row>
    <row r="377" spans="2:3" x14ac:dyDescent="0.25">
      <c r="B377" s="351" t="s">
        <v>4940</v>
      </c>
      <c r="C377" s="57" t="s">
        <v>771</v>
      </c>
    </row>
    <row r="378" spans="2:3" x14ac:dyDescent="0.25">
      <c r="B378" s="351" t="s">
        <v>2756</v>
      </c>
      <c r="C378" s="57" t="s">
        <v>2757</v>
      </c>
    </row>
    <row r="379" spans="2:3" x14ac:dyDescent="0.25">
      <c r="B379" s="351" t="s">
        <v>2758</v>
      </c>
      <c r="C379" s="57" t="s">
        <v>2759</v>
      </c>
    </row>
    <row r="380" spans="2:3" x14ac:dyDescent="0.25">
      <c r="B380" s="351" t="s">
        <v>4941</v>
      </c>
      <c r="C380" s="57" t="s">
        <v>2760</v>
      </c>
    </row>
    <row r="381" spans="2:3" x14ac:dyDescent="0.25">
      <c r="B381" s="351" t="s">
        <v>4942</v>
      </c>
      <c r="C381" s="57" t="s">
        <v>2761</v>
      </c>
    </row>
    <row r="382" spans="2:3" x14ac:dyDescent="0.25">
      <c r="B382" s="351" t="s">
        <v>2762</v>
      </c>
      <c r="C382" s="57" t="s">
        <v>772</v>
      </c>
    </row>
    <row r="383" spans="2:3" x14ac:dyDescent="0.25">
      <c r="B383" s="351" t="s">
        <v>2763</v>
      </c>
      <c r="C383" s="57" t="s">
        <v>1005</v>
      </c>
    </row>
    <row r="384" spans="2:3" x14ac:dyDescent="0.25">
      <c r="B384" s="351" t="s">
        <v>2764</v>
      </c>
      <c r="C384" s="57" t="s">
        <v>2765</v>
      </c>
    </row>
    <row r="385" spans="2:3" x14ac:dyDescent="0.25">
      <c r="B385" s="351" t="s">
        <v>2766</v>
      </c>
      <c r="C385" s="57" t="s">
        <v>2767</v>
      </c>
    </row>
    <row r="386" spans="2:3" x14ac:dyDescent="0.25">
      <c r="B386" s="351" t="s">
        <v>4943</v>
      </c>
      <c r="C386" s="57" t="s">
        <v>2768</v>
      </c>
    </row>
    <row r="387" spans="2:3" x14ac:dyDescent="0.25">
      <c r="B387" s="351" t="s">
        <v>2769</v>
      </c>
      <c r="C387" s="57" t="s">
        <v>2770</v>
      </c>
    </row>
    <row r="388" spans="2:3" x14ac:dyDescent="0.25">
      <c r="B388" s="351" t="s">
        <v>4944</v>
      </c>
      <c r="C388" s="57" t="s">
        <v>2771</v>
      </c>
    </row>
    <row r="389" spans="2:3" x14ac:dyDescent="0.25">
      <c r="B389" s="351" t="s">
        <v>4945</v>
      </c>
      <c r="C389" s="57" t="s">
        <v>2772</v>
      </c>
    </row>
    <row r="390" spans="2:3" x14ac:dyDescent="0.25">
      <c r="B390" s="351" t="s">
        <v>4946</v>
      </c>
      <c r="C390" s="57" t="s">
        <v>2773</v>
      </c>
    </row>
    <row r="391" spans="2:3" x14ac:dyDescent="0.25">
      <c r="B391" s="351" t="s">
        <v>4947</v>
      </c>
      <c r="C391" s="57" t="s">
        <v>2774</v>
      </c>
    </row>
    <row r="392" spans="2:3" x14ac:dyDescent="0.25">
      <c r="B392" s="351" t="s">
        <v>4948</v>
      </c>
      <c r="C392" s="57" t="s">
        <v>411</v>
      </c>
    </row>
    <row r="393" spans="2:3" x14ac:dyDescent="0.25">
      <c r="B393" s="351" t="s">
        <v>4949</v>
      </c>
      <c r="C393" s="57" t="s">
        <v>2775</v>
      </c>
    </row>
    <row r="394" spans="2:3" x14ac:dyDescent="0.25">
      <c r="B394" s="351" t="s">
        <v>4950</v>
      </c>
      <c r="C394" s="57" t="s">
        <v>1006</v>
      </c>
    </row>
    <row r="395" spans="2:3" x14ac:dyDescent="0.25">
      <c r="B395" s="351" t="s">
        <v>4951</v>
      </c>
      <c r="C395" s="57" t="s">
        <v>412</v>
      </c>
    </row>
    <row r="396" spans="2:3" x14ac:dyDescent="0.25">
      <c r="B396" s="351" t="s">
        <v>4952</v>
      </c>
      <c r="C396" s="57" t="s">
        <v>2776</v>
      </c>
    </row>
    <row r="397" spans="2:3" x14ac:dyDescent="0.25">
      <c r="B397" s="351" t="s">
        <v>4953</v>
      </c>
      <c r="C397" s="57" t="s">
        <v>2777</v>
      </c>
    </row>
    <row r="398" spans="2:3" x14ac:dyDescent="0.25">
      <c r="B398" s="351" t="s">
        <v>4954</v>
      </c>
      <c r="C398" s="57" t="s">
        <v>2778</v>
      </c>
    </row>
    <row r="399" spans="2:3" x14ac:dyDescent="0.25">
      <c r="B399" s="351" t="s">
        <v>4955</v>
      </c>
      <c r="C399" s="57" t="s">
        <v>2779</v>
      </c>
    </row>
    <row r="400" spans="2:3" x14ac:dyDescent="0.25">
      <c r="B400" s="351" t="s">
        <v>4956</v>
      </c>
      <c r="C400" s="57" t="s">
        <v>2780</v>
      </c>
    </row>
    <row r="401" spans="2:3" x14ac:dyDescent="0.25">
      <c r="B401" s="351" t="s">
        <v>4957</v>
      </c>
      <c r="C401" s="57" t="s">
        <v>413</v>
      </c>
    </row>
    <row r="402" spans="2:3" x14ac:dyDescent="0.25">
      <c r="B402" s="351" t="s">
        <v>4958</v>
      </c>
      <c r="C402" s="57" t="s">
        <v>2781</v>
      </c>
    </row>
    <row r="403" spans="2:3" x14ac:dyDescent="0.25">
      <c r="B403" s="351" t="s">
        <v>4959</v>
      </c>
      <c r="C403" s="57" t="s">
        <v>2782</v>
      </c>
    </row>
    <row r="404" spans="2:3" x14ac:dyDescent="0.25">
      <c r="B404" s="351" t="s">
        <v>4960</v>
      </c>
      <c r="C404" s="57" t="s">
        <v>2783</v>
      </c>
    </row>
    <row r="405" spans="2:3" x14ac:dyDescent="0.25">
      <c r="B405" s="351" t="s">
        <v>4961</v>
      </c>
      <c r="C405" s="57" t="s">
        <v>2784</v>
      </c>
    </row>
    <row r="406" spans="2:3" x14ac:dyDescent="0.25">
      <c r="B406" s="351" t="s">
        <v>4962</v>
      </c>
      <c r="C406" s="57" t="s">
        <v>2785</v>
      </c>
    </row>
    <row r="407" spans="2:3" x14ac:dyDescent="0.25">
      <c r="B407" s="351" t="s">
        <v>2786</v>
      </c>
      <c r="C407" s="57" t="s">
        <v>2787</v>
      </c>
    </row>
    <row r="408" spans="2:3" x14ac:dyDescent="0.25">
      <c r="B408" s="351" t="s">
        <v>4963</v>
      </c>
      <c r="C408" s="57" t="s">
        <v>414</v>
      </c>
    </row>
    <row r="409" spans="2:3" x14ac:dyDescent="0.25">
      <c r="B409" s="351" t="s">
        <v>4964</v>
      </c>
      <c r="C409" s="57" t="s">
        <v>2788</v>
      </c>
    </row>
    <row r="410" spans="2:3" x14ac:dyDescent="0.25">
      <c r="B410" s="351" t="s">
        <v>2789</v>
      </c>
      <c r="C410" s="57" t="s">
        <v>773</v>
      </c>
    </row>
    <row r="411" spans="2:3" x14ac:dyDescent="0.25">
      <c r="B411" s="351" t="s">
        <v>4965</v>
      </c>
      <c r="C411" s="57" t="s">
        <v>2790</v>
      </c>
    </row>
    <row r="412" spans="2:3" x14ac:dyDescent="0.25">
      <c r="B412" s="351" t="s">
        <v>4966</v>
      </c>
      <c r="C412" s="57" t="s">
        <v>2791</v>
      </c>
    </row>
    <row r="413" spans="2:3" x14ac:dyDescent="0.25">
      <c r="B413" s="351" t="s">
        <v>2792</v>
      </c>
      <c r="C413" s="57" t="s">
        <v>2793</v>
      </c>
    </row>
    <row r="414" spans="2:3" x14ac:dyDescent="0.25">
      <c r="B414" s="351" t="s">
        <v>4967</v>
      </c>
      <c r="C414" s="57" t="s">
        <v>1007</v>
      </c>
    </row>
    <row r="415" spans="2:3" x14ac:dyDescent="0.25">
      <c r="B415" s="351" t="s">
        <v>4968</v>
      </c>
      <c r="C415" s="57" t="s">
        <v>2794</v>
      </c>
    </row>
    <row r="416" spans="2:3" x14ac:dyDescent="0.25">
      <c r="B416" s="351" t="s">
        <v>2795</v>
      </c>
      <c r="C416" s="57" t="s">
        <v>2796</v>
      </c>
    </row>
    <row r="417" spans="2:3" x14ac:dyDescent="0.25">
      <c r="B417" s="351" t="s">
        <v>4969</v>
      </c>
      <c r="C417" s="57" t="s">
        <v>2797</v>
      </c>
    </row>
    <row r="418" spans="2:3" x14ac:dyDescent="0.25">
      <c r="B418" s="351" t="s">
        <v>4970</v>
      </c>
      <c r="C418" s="57" t="s">
        <v>2798</v>
      </c>
    </row>
    <row r="419" spans="2:3" x14ac:dyDescent="0.25">
      <c r="B419" s="351" t="s">
        <v>4971</v>
      </c>
      <c r="C419" s="57" t="s">
        <v>2799</v>
      </c>
    </row>
    <row r="420" spans="2:3" x14ac:dyDescent="0.25">
      <c r="B420" s="351" t="s">
        <v>4972</v>
      </c>
      <c r="C420" s="57" t="s">
        <v>2800</v>
      </c>
    </row>
    <row r="421" spans="2:3" x14ac:dyDescent="0.25">
      <c r="B421" s="351" t="s">
        <v>2801</v>
      </c>
      <c r="C421" s="57" t="s">
        <v>2802</v>
      </c>
    </row>
    <row r="422" spans="2:3" x14ac:dyDescent="0.25">
      <c r="B422" s="351" t="s">
        <v>415</v>
      </c>
      <c r="C422" s="57" t="s">
        <v>416</v>
      </c>
    </row>
    <row r="423" spans="2:3" x14ac:dyDescent="0.25">
      <c r="B423" s="351" t="s">
        <v>2803</v>
      </c>
      <c r="C423" s="57" t="s">
        <v>3627</v>
      </c>
    </row>
    <row r="424" spans="2:3" x14ac:dyDescent="0.25">
      <c r="B424" s="351" t="s">
        <v>2804</v>
      </c>
      <c r="C424" s="57" t="s">
        <v>1008</v>
      </c>
    </row>
    <row r="425" spans="2:3" x14ac:dyDescent="0.25">
      <c r="B425" s="351" t="s">
        <v>2805</v>
      </c>
      <c r="C425" s="57" t="s">
        <v>1009</v>
      </c>
    </row>
    <row r="426" spans="2:3" x14ac:dyDescent="0.25">
      <c r="B426" s="351" t="s">
        <v>2806</v>
      </c>
      <c r="C426" s="57" t="s">
        <v>2807</v>
      </c>
    </row>
    <row r="427" spans="2:3" x14ac:dyDescent="0.25">
      <c r="B427" s="351" t="s">
        <v>2808</v>
      </c>
      <c r="C427" s="57" t="s">
        <v>2809</v>
      </c>
    </row>
    <row r="428" spans="2:3" x14ac:dyDescent="0.25">
      <c r="B428" s="351" t="s">
        <v>2810</v>
      </c>
      <c r="C428" s="57" t="s">
        <v>2811</v>
      </c>
    </row>
    <row r="429" spans="2:3" x14ac:dyDescent="0.25">
      <c r="B429" s="351" t="s">
        <v>417</v>
      </c>
      <c r="C429" s="57" t="s">
        <v>3665</v>
      </c>
    </row>
    <row r="430" spans="2:3" x14ac:dyDescent="0.25">
      <c r="B430" s="351" t="s">
        <v>2812</v>
      </c>
      <c r="C430" s="57" t="s">
        <v>2813</v>
      </c>
    </row>
    <row r="431" spans="2:3" x14ac:dyDescent="0.25">
      <c r="B431" s="351" t="s">
        <v>4973</v>
      </c>
      <c r="C431" s="57" t="s">
        <v>2814</v>
      </c>
    </row>
    <row r="432" spans="2:3" x14ac:dyDescent="0.25">
      <c r="B432" s="351" t="s">
        <v>4974</v>
      </c>
      <c r="C432" s="57" t="s">
        <v>2815</v>
      </c>
    </row>
    <row r="433" spans="2:3" x14ac:dyDescent="0.25">
      <c r="B433" s="351" t="s">
        <v>4975</v>
      </c>
      <c r="C433" s="57" t="s">
        <v>2816</v>
      </c>
    </row>
    <row r="434" spans="2:3" x14ac:dyDescent="0.25">
      <c r="B434" s="351" t="s">
        <v>418</v>
      </c>
      <c r="C434" s="57" t="s">
        <v>416</v>
      </c>
    </row>
    <row r="435" spans="2:3" x14ac:dyDescent="0.25">
      <c r="B435" s="351" t="s">
        <v>2817</v>
      </c>
      <c r="C435" s="57" t="s">
        <v>419</v>
      </c>
    </row>
    <row r="436" spans="2:3" x14ac:dyDescent="0.25">
      <c r="B436" s="351" t="s">
        <v>4976</v>
      </c>
      <c r="C436" s="57" t="s">
        <v>1771</v>
      </c>
    </row>
    <row r="437" spans="2:3" x14ac:dyDescent="0.25">
      <c r="B437" s="351" t="s">
        <v>4977</v>
      </c>
      <c r="C437" s="57" t="s">
        <v>2818</v>
      </c>
    </row>
    <row r="438" spans="2:3" x14ac:dyDescent="0.25">
      <c r="B438" s="351" t="s">
        <v>4978</v>
      </c>
      <c r="C438" s="57" t="s">
        <v>1010</v>
      </c>
    </row>
    <row r="439" spans="2:3" x14ac:dyDescent="0.25">
      <c r="B439" s="351" t="s">
        <v>4979</v>
      </c>
      <c r="C439" s="57" t="s">
        <v>2819</v>
      </c>
    </row>
    <row r="440" spans="2:3" x14ac:dyDescent="0.25">
      <c r="B440" s="351" t="s">
        <v>4980</v>
      </c>
      <c r="C440" s="57" t="s">
        <v>2820</v>
      </c>
    </row>
    <row r="441" spans="2:3" x14ac:dyDescent="0.25">
      <c r="B441" s="351" t="s">
        <v>1636</v>
      </c>
      <c r="C441" s="57" t="s">
        <v>1637</v>
      </c>
    </row>
    <row r="442" spans="2:3" x14ac:dyDescent="0.25">
      <c r="B442" s="351" t="s">
        <v>4981</v>
      </c>
      <c r="C442" s="57" t="s">
        <v>2821</v>
      </c>
    </row>
    <row r="443" spans="2:3" x14ac:dyDescent="0.25">
      <c r="B443" s="351" t="s">
        <v>4982</v>
      </c>
      <c r="C443" s="57" t="s">
        <v>2822</v>
      </c>
    </row>
    <row r="444" spans="2:3" x14ac:dyDescent="0.25">
      <c r="B444" s="351" t="s">
        <v>2823</v>
      </c>
      <c r="C444" s="57" t="s">
        <v>2824</v>
      </c>
    </row>
    <row r="445" spans="2:3" x14ac:dyDescent="0.25">
      <c r="B445" s="351" t="s">
        <v>2825</v>
      </c>
      <c r="C445" s="57" t="s">
        <v>2826</v>
      </c>
    </row>
    <row r="446" spans="2:3" x14ac:dyDescent="0.25">
      <c r="B446" s="351" t="s">
        <v>2827</v>
      </c>
      <c r="C446" s="57" t="s">
        <v>1011</v>
      </c>
    </row>
    <row r="447" spans="2:3" x14ac:dyDescent="0.25">
      <c r="B447" s="351" t="s">
        <v>4983</v>
      </c>
      <c r="C447" s="57" t="s">
        <v>2828</v>
      </c>
    </row>
    <row r="448" spans="2:3" x14ac:dyDescent="0.25">
      <c r="B448" s="351" t="s">
        <v>4984</v>
      </c>
      <c r="C448" s="57" t="s">
        <v>2829</v>
      </c>
    </row>
    <row r="449" spans="2:3" x14ac:dyDescent="0.25">
      <c r="B449" s="351" t="s">
        <v>4985</v>
      </c>
      <c r="C449" s="57" t="s">
        <v>2830</v>
      </c>
    </row>
    <row r="450" spans="2:3" x14ac:dyDescent="0.25">
      <c r="B450" s="351" t="s">
        <v>4986</v>
      </c>
      <c r="C450" s="57" t="s">
        <v>2831</v>
      </c>
    </row>
    <row r="451" spans="2:3" x14ac:dyDescent="0.25">
      <c r="B451" s="351" t="s">
        <v>4987</v>
      </c>
      <c r="C451" s="57" t="s">
        <v>2832</v>
      </c>
    </row>
    <row r="452" spans="2:3" x14ac:dyDescent="0.25">
      <c r="B452" s="351" t="s">
        <v>4988</v>
      </c>
      <c r="C452" s="57" t="s">
        <v>2833</v>
      </c>
    </row>
    <row r="453" spans="2:3" x14ac:dyDescent="0.25">
      <c r="B453" s="351" t="s">
        <v>4989</v>
      </c>
      <c r="C453" s="57" t="s">
        <v>2834</v>
      </c>
    </row>
    <row r="454" spans="2:3" x14ac:dyDescent="0.25">
      <c r="B454" s="351" t="s">
        <v>4990</v>
      </c>
      <c r="C454" s="57" t="s">
        <v>2835</v>
      </c>
    </row>
    <row r="455" spans="2:3" x14ac:dyDescent="0.25">
      <c r="B455" s="351" t="s">
        <v>4991</v>
      </c>
      <c r="C455" s="57" t="s">
        <v>2836</v>
      </c>
    </row>
    <row r="456" spans="2:3" x14ac:dyDescent="0.25">
      <c r="B456" s="351" t="s">
        <v>4992</v>
      </c>
      <c r="C456" s="57" t="s">
        <v>2837</v>
      </c>
    </row>
    <row r="457" spans="2:3" x14ac:dyDescent="0.25">
      <c r="B457" s="351" t="s">
        <v>2838</v>
      </c>
      <c r="C457" s="57" t="s">
        <v>2839</v>
      </c>
    </row>
    <row r="458" spans="2:3" x14ac:dyDescent="0.25">
      <c r="B458" s="351" t="s">
        <v>4993</v>
      </c>
      <c r="C458" s="57" t="s">
        <v>2840</v>
      </c>
    </row>
    <row r="459" spans="2:3" x14ac:dyDescent="0.25">
      <c r="B459" s="351" t="s">
        <v>4994</v>
      </c>
      <c r="C459" s="57" t="s">
        <v>2841</v>
      </c>
    </row>
    <row r="460" spans="2:3" x14ac:dyDescent="0.25">
      <c r="B460" s="351" t="s">
        <v>420</v>
      </c>
      <c r="C460" s="57" t="s">
        <v>1419</v>
      </c>
    </row>
    <row r="461" spans="2:3" ht="30" x14ac:dyDescent="0.25">
      <c r="B461" s="351" t="s">
        <v>421</v>
      </c>
      <c r="C461" s="743" t="s">
        <v>422</v>
      </c>
    </row>
    <row r="462" spans="2:3" ht="30" x14ac:dyDescent="0.25">
      <c r="B462" s="351" t="s">
        <v>423</v>
      </c>
      <c r="C462" s="743" t="s">
        <v>424</v>
      </c>
    </row>
    <row r="463" spans="2:3" ht="30" x14ac:dyDescent="0.25">
      <c r="B463" s="351" t="s">
        <v>425</v>
      </c>
      <c r="C463" s="743" t="s">
        <v>426</v>
      </c>
    </row>
    <row r="464" spans="2:3" x14ac:dyDescent="0.25">
      <c r="B464" s="351" t="s">
        <v>4995</v>
      </c>
      <c r="C464" s="57" t="s">
        <v>2842</v>
      </c>
    </row>
    <row r="465" spans="2:3" x14ac:dyDescent="0.25">
      <c r="B465" s="351" t="s">
        <v>4996</v>
      </c>
      <c r="C465" s="57" t="s">
        <v>2842</v>
      </c>
    </row>
    <row r="466" spans="2:3" x14ac:dyDescent="0.25">
      <c r="B466" s="351" t="s">
        <v>4997</v>
      </c>
      <c r="C466" s="57" t="s">
        <v>2843</v>
      </c>
    </row>
    <row r="467" spans="2:3" x14ac:dyDescent="0.25">
      <c r="B467" s="351" t="s">
        <v>2844</v>
      </c>
      <c r="C467" s="57" t="s">
        <v>2845</v>
      </c>
    </row>
    <row r="468" spans="2:3" x14ac:dyDescent="0.25">
      <c r="B468" s="351" t="s">
        <v>2846</v>
      </c>
      <c r="C468" s="57" t="s">
        <v>2847</v>
      </c>
    </row>
    <row r="469" spans="2:3" x14ac:dyDescent="0.25">
      <c r="B469" s="351" t="s">
        <v>2848</v>
      </c>
      <c r="C469" s="57" t="s">
        <v>774</v>
      </c>
    </row>
    <row r="470" spans="2:3" x14ac:dyDescent="0.25">
      <c r="B470" s="351" t="s">
        <v>2849</v>
      </c>
      <c r="C470" s="57" t="s">
        <v>775</v>
      </c>
    </row>
    <row r="471" spans="2:3" x14ac:dyDescent="0.25">
      <c r="B471" s="351" t="s">
        <v>2850</v>
      </c>
      <c r="C471" s="57" t="s">
        <v>2851</v>
      </c>
    </row>
    <row r="472" spans="2:3" x14ac:dyDescent="0.25">
      <c r="B472" s="351" t="s">
        <v>2852</v>
      </c>
      <c r="C472" s="57" t="s">
        <v>2853</v>
      </c>
    </row>
    <row r="473" spans="2:3" x14ac:dyDescent="0.25">
      <c r="B473" s="351" t="s">
        <v>2854</v>
      </c>
      <c r="C473" s="57" t="s">
        <v>776</v>
      </c>
    </row>
    <row r="474" spans="2:3" x14ac:dyDescent="0.25">
      <c r="B474" s="351" t="s">
        <v>1772</v>
      </c>
      <c r="C474" s="57" t="s">
        <v>600</v>
      </c>
    </row>
    <row r="475" spans="2:3" x14ac:dyDescent="0.25">
      <c r="B475" s="351" t="s">
        <v>4998</v>
      </c>
      <c r="C475" s="57" t="s">
        <v>2855</v>
      </c>
    </row>
    <row r="476" spans="2:3" x14ac:dyDescent="0.25">
      <c r="B476" s="351" t="s">
        <v>4999</v>
      </c>
      <c r="C476" s="57" t="s">
        <v>2856</v>
      </c>
    </row>
    <row r="477" spans="2:3" x14ac:dyDescent="0.25">
      <c r="B477" s="351" t="s">
        <v>5000</v>
      </c>
      <c r="C477" s="57" t="s">
        <v>1012</v>
      </c>
    </row>
    <row r="478" spans="2:3" x14ac:dyDescent="0.25">
      <c r="B478" s="351" t="s">
        <v>1773</v>
      </c>
      <c r="C478" s="57" t="s">
        <v>1774</v>
      </c>
    </row>
    <row r="479" spans="2:3" x14ac:dyDescent="0.25">
      <c r="B479" s="351" t="s">
        <v>5001</v>
      </c>
      <c r="C479" s="57" t="s">
        <v>2860</v>
      </c>
    </row>
    <row r="480" spans="2:3" x14ac:dyDescent="0.25">
      <c r="B480" s="351" t="s">
        <v>5002</v>
      </c>
      <c r="C480" s="57" t="s">
        <v>2861</v>
      </c>
    </row>
    <row r="481" spans="2:3" x14ac:dyDescent="0.25">
      <c r="B481" s="351" t="s">
        <v>5003</v>
      </c>
      <c r="C481" s="57" t="s">
        <v>2862</v>
      </c>
    </row>
    <row r="482" spans="2:3" x14ac:dyDescent="0.25">
      <c r="B482" s="351" t="s">
        <v>5004</v>
      </c>
      <c r="C482" s="57" t="s">
        <v>2863</v>
      </c>
    </row>
    <row r="483" spans="2:3" x14ac:dyDescent="0.25">
      <c r="B483" s="351" t="s">
        <v>5005</v>
      </c>
      <c r="C483" s="57" t="s">
        <v>2864</v>
      </c>
    </row>
    <row r="484" spans="2:3" x14ac:dyDescent="0.25">
      <c r="B484" s="351" t="s">
        <v>5006</v>
      </c>
      <c r="C484" s="57" t="s">
        <v>2865</v>
      </c>
    </row>
    <row r="485" spans="2:3" x14ac:dyDescent="0.25">
      <c r="B485" s="351" t="s">
        <v>5007</v>
      </c>
      <c r="C485" s="57" t="s">
        <v>777</v>
      </c>
    </row>
    <row r="486" spans="2:3" x14ac:dyDescent="0.25">
      <c r="B486" s="351" t="s">
        <v>5008</v>
      </c>
      <c r="C486" s="57" t="s">
        <v>2866</v>
      </c>
    </row>
    <row r="487" spans="2:3" x14ac:dyDescent="0.25">
      <c r="B487" s="351" t="s">
        <v>2867</v>
      </c>
      <c r="C487" s="57" t="s">
        <v>3627</v>
      </c>
    </row>
    <row r="488" spans="2:3" x14ac:dyDescent="0.25">
      <c r="B488" s="351" t="s">
        <v>5009</v>
      </c>
      <c r="C488" s="57" t="s">
        <v>2868</v>
      </c>
    </row>
    <row r="489" spans="2:3" x14ac:dyDescent="0.25">
      <c r="B489" s="351" t="s">
        <v>5010</v>
      </c>
      <c r="C489" s="57" t="s">
        <v>2869</v>
      </c>
    </row>
    <row r="490" spans="2:3" x14ac:dyDescent="0.25">
      <c r="B490" s="351" t="s">
        <v>5011</v>
      </c>
      <c r="C490" s="57" t="s">
        <v>2870</v>
      </c>
    </row>
    <row r="491" spans="2:3" x14ac:dyDescent="0.25">
      <c r="B491" s="351" t="s">
        <v>5012</v>
      </c>
      <c r="C491" s="57" t="s">
        <v>2871</v>
      </c>
    </row>
    <row r="492" spans="2:3" x14ac:dyDescent="0.25">
      <c r="B492" s="351" t="s">
        <v>5013</v>
      </c>
      <c r="C492" s="57" t="s">
        <v>2872</v>
      </c>
    </row>
    <row r="493" spans="2:3" x14ac:dyDescent="0.25">
      <c r="B493" s="351" t="s">
        <v>5014</v>
      </c>
      <c r="C493" s="57" t="s">
        <v>2873</v>
      </c>
    </row>
    <row r="494" spans="2:3" x14ac:dyDescent="0.25">
      <c r="B494" s="351" t="s">
        <v>5015</v>
      </c>
      <c r="C494" s="57" t="s">
        <v>2874</v>
      </c>
    </row>
    <row r="495" spans="2:3" x14ac:dyDescent="0.25">
      <c r="B495" s="351" t="s">
        <v>5016</v>
      </c>
      <c r="C495" s="57" t="s">
        <v>2875</v>
      </c>
    </row>
    <row r="496" spans="2:3" x14ac:dyDescent="0.25">
      <c r="B496" s="351" t="s">
        <v>5017</v>
      </c>
      <c r="C496" s="57" t="s">
        <v>2876</v>
      </c>
    </row>
    <row r="497" spans="2:3" x14ac:dyDescent="0.25">
      <c r="B497" s="351" t="s">
        <v>5018</v>
      </c>
      <c r="C497" s="57" t="s">
        <v>2877</v>
      </c>
    </row>
    <row r="498" spans="2:3" x14ac:dyDescent="0.25">
      <c r="B498" s="351" t="s">
        <v>2878</v>
      </c>
      <c r="C498" s="57" t="s">
        <v>2879</v>
      </c>
    </row>
    <row r="499" spans="2:3" x14ac:dyDescent="0.25">
      <c r="B499" s="351" t="s">
        <v>2880</v>
      </c>
      <c r="C499" s="57" t="s">
        <v>2881</v>
      </c>
    </row>
    <row r="500" spans="2:3" x14ac:dyDescent="0.25">
      <c r="B500" s="351" t="s">
        <v>2882</v>
      </c>
      <c r="C500" s="57" t="s">
        <v>2883</v>
      </c>
    </row>
    <row r="501" spans="2:3" x14ac:dyDescent="0.25">
      <c r="B501" s="351" t="s">
        <v>5019</v>
      </c>
      <c r="C501" s="57" t="s">
        <v>2884</v>
      </c>
    </row>
    <row r="502" spans="2:3" x14ac:dyDescent="0.25">
      <c r="B502" s="351" t="s">
        <v>5020</v>
      </c>
      <c r="C502" s="57" t="s">
        <v>2885</v>
      </c>
    </row>
    <row r="503" spans="2:3" x14ac:dyDescent="0.25">
      <c r="B503" s="351" t="s">
        <v>2886</v>
      </c>
      <c r="C503" s="57" t="s">
        <v>2887</v>
      </c>
    </row>
    <row r="504" spans="2:3" x14ac:dyDescent="0.25">
      <c r="B504" s="351" t="s">
        <v>2888</v>
      </c>
      <c r="C504" s="57" t="s">
        <v>3727</v>
      </c>
    </row>
    <row r="505" spans="2:3" x14ac:dyDescent="0.25">
      <c r="B505" s="351" t="s">
        <v>2889</v>
      </c>
      <c r="C505" s="57" t="s">
        <v>2890</v>
      </c>
    </row>
    <row r="506" spans="2:3" x14ac:dyDescent="0.25">
      <c r="B506" s="351" t="s">
        <v>2891</v>
      </c>
      <c r="C506" s="57" t="s">
        <v>2892</v>
      </c>
    </row>
    <row r="507" spans="2:3" x14ac:dyDescent="0.25">
      <c r="B507" s="351" t="s">
        <v>2893</v>
      </c>
      <c r="C507" s="57" t="s">
        <v>2894</v>
      </c>
    </row>
    <row r="508" spans="2:3" x14ac:dyDescent="0.25">
      <c r="B508" s="351" t="s">
        <v>1013</v>
      </c>
      <c r="C508" s="57" t="s">
        <v>427</v>
      </c>
    </row>
    <row r="509" spans="2:3" x14ac:dyDescent="0.25">
      <c r="B509" s="351" t="s">
        <v>778</v>
      </c>
      <c r="C509" s="57" t="s">
        <v>380</v>
      </c>
    </row>
    <row r="510" spans="2:3" x14ac:dyDescent="0.25">
      <c r="B510" s="351" t="s">
        <v>779</v>
      </c>
      <c r="C510" s="57" t="s">
        <v>428</v>
      </c>
    </row>
    <row r="511" spans="2:3" x14ac:dyDescent="0.25">
      <c r="B511" s="351" t="s">
        <v>2895</v>
      </c>
      <c r="C511" s="57" t="s">
        <v>2896</v>
      </c>
    </row>
    <row r="512" spans="2:3" x14ac:dyDescent="0.25">
      <c r="B512" s="351" t="s">
        <v>2897</v>
      </c>
      <c r="C512" s="57" t="s">
        <v>2898</v>
      </c>
    </row>
    <row r="513" spans="2:3" x14ac:dyDescent="0.25">
      <c r="B513" s="351" t="s">
        <v>2899</v>
      </c>
      <c r="C513" s="57" t="s">
        <v>2898</v>
      </c>
    </row>
    <row r="514" spans="2:3" x14ac:dyDescent="0.25">
      <c r="B514" s="351" t="s">
        <v>2900</v>
      </c>
      <c r="C514" s="57" t="s">
        <v>2901</v>
      </c>
    </row>
    <row r="515" spans="2:3" x14ac:dyDescent="0.25">
      <c r="B515" s="351" t="s">
        <v>5021</v>
      </c>
      <c r="C515" s="57" t="s">
        <v>1228</v>
      </c>
    </row>
    <row r="516" spans="2:3" x14ac:dyDescent="0.25">
      <c r="B516" s="351" t="s">
        <v>5022</v>
      </c>
      <c r="C516" s="57" t="s">
        <v>780</v>
      </c>
    </row>
    <row r="517" spans="2:3" x14ac:dyDescent="0.25">
      <c r="B517" s="351" t="s">
        <v>5023</v>
      </c>
      <c r="C517" s="57" t="s">
        <v>781</v>
      </c>
    </row>
    <row r="518" spans="2:3" x14ac:dyDescent="0.25">
      <c r="B518" s="351" t="s">
        <v>5024</v>
      </c>
      <c r="C518" s="57" t="s">
        <v>429</v>
      </c>
    </row>
    <row r="519" spans="2:3" x14ac:dyDescent="0.25">
      <c r="B519" s="351" t="s">
        <v>2902</v>
      </c>
      <c r="C519" s="57" t="s">
        <v>2903</v>
      </c>
    </row>
    <row r="520" spans="2:3" x14ac:dyDescent="0.25">
      <c r="B520" s="351" t="s">
        <v>5025</v>
      </c>
      <c r="C520" s="57" t="s">
        <v>430</v>
      </c>
    </row>
    <row r="521" spans="2:3" x14ac:dyDescent="0.25">
      <c r="B521" s="351" t="s">
        <v>431</v>
      </c>
      <c r="C521" s="57" t="s">
        <v>3020</v>
      </c>
    </row>
    <row r="522" spans="2:3" x14ac:dyDescent="0.25">
      <c r="B522" s="351" t="s">
        <v>5026</v>
      </c>
      <c r="C522" s="57" t="s">
        <v>2904</v>
      </c>
    </row>
    <row r="523" spans="2:3" x14ac:dyDescent="0.25">
      <c r="B523" s="351" t="s">
        <v>5027</v>
      </c>
      <c r="C523" s="57" t="s">
        <v>2905</v>
      </c>
    </row>
    <row r="524" spans="2:3" x14ac:dyDescent="0.25">
      <c r="B524" s="351" t="s">
        <v>5028</v>
      </c>
      <c r="C524" s="57" t="s">
        <v>782</v>
      </c>
    </row>
    <row r="525" spans="2:3" x14ac:dyDescent="0.25">
      <c r="B525" s="351" t="s">
        <v>5029</v>
      </c>
      <c r="C525" s="57" t="s">
        <v>2906</v>
      </c>
    </row>
    <row r="526" spans="2:3" ht="60" x14ac:dyDescent="0.25">
      <c r="B526" s="351" t="s">
        <v>5030</v>
      </c>
      <c r="C526" s="743" t="s">
        <v>432</v>
      </c>
    </row>
    <row r="527" spans="2:3" x14ac:dyDescent="0.25">
      <c r="B527" s="351" t="s">
        <v>5031</v>
      </c>
      <c r="C527" s="57" t="s">
        <v>2907</v>
      </c>
    </row>
    <row r="528" spans="2:3" x14ac:dyDescent="0.25">
      <c r="B528" s="351" t="s">
        <v>5032</v>
      </c>
      <c r="C528" s="57" t="s">
        <v>433</v>
      </c>
    </row>
    <row r="529" spans="2:3" x14ac:dyDescent="0.25">
      <c r="B529" s="351" t="s">
        <v>5033</v>
      </c>
      <c r="C529" s="57" t="s">
        <v>434</v>
      </c>
    </row>
    <row r="530" spans="2:3" x14ac:dyDescent="0.25">
      <c r="B530" s="351" t="s">
        <v>5034</v>
      </c>
      <c r="C530" s="57" t="s">
        <v>2908</v>
      </c>
    </row>
    <row r="531" spans="2:3" x14ac:dyDescent="0.25">
      <c r="B531" s="351" t="s">
        <v>5035</v>
      </c>
      <c r="C531" s="57" t="s">
        <v>1014</v>
      </c>
    </row>
    <row r="532" spans="2:3" x14ac:dyDescent="0.25">
      <c r="B532" s="351" t="s">
        <v>5036</v>
      </c>
      <c r="C532" s="57" t="s">
        <v>1015</v>
      </c>
    </row>
    <row r="533" spans="2:3" x14ac:dyDescent="0.25">
      <c r="B533" s="351" t="s">
        <v>5037</v>
      </c>
      <c r="C533" s="57" t="s">
        <v>2909</v>
      </c>
    </row>
    <row r="534" spans="2:3" x14ac:dyDescent="0.25">
      <c r="B534" s="351" t="s">
        <v>5038</v>
      </c>
      <c r="C534" s="57" t="s">
        <v>783</v>
      </c>
    </row>
    <row r="535" spans="2:3" x14ac:dyDescent="0.25">
      <c r="B535" s="351" t="s">
        <v>5039</v>
      </c>
      <c r="C535" s="57" t="s">
        <v>784</v>
      </c>
    </row>
    <row r="536" spans="2:3" x14ac:dyDescent="0.25">
      <c r="B536" s="351" t="s">
        <v>5040</v>
      </c>
      <c r="C536" s="57" t="s">
        <v>2910</v>
      </c>
    </row>
    <row r="537" spans="2:3" x14ac:dyDescent="0.25">
      <c r="B537" s="351" t="s">
        <v>2911</v>
      </c>
      <c r="C537" s="57" t="s">
        <v>2912</v>
      </c>
    </row>
    <row r="538" spans="2:3" x14ac:dyDescent="0.25">
      <c r="B538" s="351" t="s">
        <v>785</v>
      </c>
      <c r="C538" s="57" t="s">
        <v>786</v>
      </c>
    </row>
    <row r="539" spans="2:3" x14ac:dyDescent="0.25">
      <c r="B539" s="351" t="s">
        <v>5041</v>
      </c>
      <c r="C539" s="57" t="s">
        <v>2913</v>
      </c>
    </row>
    <row r="540" spans="2:3" x14ac:dyDescent="0.25">
      <c r="B540" s="351" t="s">
        <v>5042</v>
      </c>
      <c r="C540" s="57" t="s">
        <v>2914</v>
      </c>
    </row>
    <row r="541" spans="2:3" x14ac:dyDescent="0.25">
      <c r="B541" s="351" t="s">
        <v>5043</v>
      </c>
      <c r="C541" s="57" t="s">
        <v>787</v>
      </c>
    </row>
    <row r="542" spans="2:3" x14ac:dyDescent="0.25">
      <c r="B542" s="351" t="s">
        <v>5044</v>
      </c>
      <c r="C542" s="57" t="s">
        <v>2915</v>
      </c>
    </row>
    <row r="543" spans="2:3" x14ac:dyDescent="0.25">
      <c r="B543" s="351" t="s">
        <v>5045</v>
      </c>
      <c r="C543" s="57" t="s">
        <v>2916</v>
      </c>
    </row>
    <row r="544" spans="2:3" x14ac:dyDescent="0.25">
      <c r="B544" s="351" t="s">
        <v>2917</v>
      </c>
      <c r="C544" s="57" t="s">
        <v>2918</v>
      </c>
    </row>
    <row r="545" spans="2:3" x14ac:dyDescent="0.25">
      <c r="B545" s="351" t="s">
        <v>2919</v>
      </c>
      <c r="C545" s="57" t="s">
        <v>435</v>
      </c>
    </row>
    <row r="546" spans="2:3" x14ac:dyDescent="0.25">
      <c r="B546" s="351" t="s">
        <v>2920</v>
      </c>
      <c r="C546" s="57" t="s">
        <v>2921</v>
      </c>
    </row>
    <row r="547" spans="2:3" x14ac:dyDescent="0.25">
      <c r="B547" s="351" t="s">
        <v>5046</v>
      </c>
      <c r="C547" s="57" t="s">
        <v>2922</v>
      </c>
    </row>
    <row r="548" spans="2:3" x14ac:dyDescent="0.25">
      <c r="B548" s="351" t="s">
        <v>5047</v>
      </c>
      <c r="C548" s="57" t="s">
        <v>2923</v>
      </c>
    </row>
    <row r="549" spans="2:3" x14ac:dyDescent="0.25">
      <c r="B549" s="351" t="s">
        <v>2924</v>
      </c>
      <c r="C549" s="57" t="s">
        <v>1016</v>
      </c>
    </row>
    <row r="550" spans="2:3" x14ac:dyDescent="0.25">
      <c r="B550" s="351" t="s">
        <v>5048</v>
      </c>
      <c r="C550" s="57" t="s">
        <v>2925</v>
      </c>
    </row>
    <row r="551" spans="2:3" x14ac:dyDescent="0.25">
      <c r="B551" s="351" t="s">
        <v>436</v>
      </c>
      <c r="C551" s="57" t="s">
        <v>3021</v>
      </c>
    </row>
    <row r="552" spans="2:3" x14ac:dyDescent="0.25">
      <c r="B552" s="351" t="s">
        <v>5049</v>
      </c>
      <c r="C552" s="57" t="s">
        <v>1017</v>
      </c>
    </row>
    <row r="553" spans="2:3" x14ac:dyDescent="0.25">
      <c r="B553" s="351" t="s">
        <v>5050</v>
      </c>
      <c r="C553" s="57" t="s">
        <v>2926</v>
      </c>
    </row>
    <row r="554" spans="2:3" x14ac:dyDescent="0.25">
      <c r="B554" s="351" t="s">
        <v>437</v>
      </c>
      <c r="C554" s="57" t="s">
        <v>3022</v>
      </c>
    </row>
    <row r="555" spans="2:3" x14ac:dyDescent="0.25">
      <c r="B555" s="351" t="s">
        <v>2927</v>
      </c>
      <c r="C555" s="57" t="s">
        <v>2928</v>
      </c>
    </row>
    <row r="556" spans="2:3" x14ac:dyDescent="0.25">
      <c r="B556" s="351" t="s">
        <v>438</v>
      </c>
      <c r="C556" s="57" t="s">
        <v>3023</v>
      </c>
    </row>
    <row r="557" spans="2:3" x14ac:dyDescent="0.25">
      <c r="B557" s="351" t="s">
        <v>439</v>
      </c>
      <c r="C557" s="57" t="s">
        <v>3024</v>
      </c>
    </row>
    <row r="558" spans="2:3" x14ac:dyDescent="0.25">
      <c r="B558" s="351" t="s">
        <v>440</v>
      </c>
      <c r="C558" s="57" t="s">
        <v>441</v>
      </c>
    </row>
    <row r="559" spans="2:3" x14ac:dyDescent="0.25">
      <c r="B559" s="351" t="s">
        <v>5051</v>
      </c>
      <c r="C559" s="57" t="s">
        <v>2929</v>
      </c>
    </row>
    <row r="560" spans="2:3" x14ac:dyDescent="0.25">
      <c r="B560" s="351" t="s">
        <v>5052</v>
      </c>
      <c r="C560" s="57" t="s">
        <v>2930</v>
      </c>
    </row>
    <row r="561" spans="2:3" x14ac:dyDescent="0.25">
      <c r="B561" s="351" t="s">
        <v>2931</v>
      </c>
      <c r="C561" s="57" t="s">
        <v>3627</v>
      </c>
    </row>
    <row r="562" spans="2:3" x14ac:dyDescent="0.25">
      <c r="B562" s="351" t="s">
        <v>2932</v>
      </c>
      <c r="C562" s="57" t="s">
        <v>2933</v>
      </c>
    </row>
    <row r="563" spans="2:3" x14ac:dyDescent="0.25">
      <c r="B563" s="351" t="s">
        <v>5053</v>
      </c>
      <c r="C563" s="57" t="s">
        <v>2934</v>
      </c>
    </row>
    <row r="564" spans="2:3" x14ac:dyDescent="0.25">
      <c r="B564" s="351" t="s">
        <v>2935</v>
      </c>
      <c r="C564" s="57" t="s">
        <v>1775</v>
      </c>
    </row>
    <row r="565" spans="2:3" x14ac:dyDescent="0.25">
      <c r="B565" s="351" t="s">
        <v>442</v>
      </c>
      <c r="C565" s="57" t="s">
        <v>443</v>
      </c>
    </row>
    <row r="566" spans="2:3" x14ac:dyDescent="0.25">
      <c r="B566" s="351" t="s">
        <v>5054</v>
      </c>
      <c r="C566" s="57" t="s">
        <v>2936</v>
      </c>
    </row>
    <row r="567" spans="2:3" x14ac:dyDescent="0.25">
      <c r="B567" s="351" t="s">
        <v>5055</v>
      </c>
      <c r="C567" s="57" t="s">
        <v>444</v>
      </c>
    </row>
    <row r="568" spans="2:3" x14ac:dyDescent="0.25">
      <c r="B568" s="351" t="s">
        <v>5056</v>
      </c>
      <c r="C568" s="57" t="s">
        <v>2937</v>
      </c>
    </row>
    <row r="569" spans="2:3" x14ac:dyDescent="0.25">
      <c r="B569" s="351" t="s">
        <v>2938</v>
      </c>
      <c r="C569" s="57" t="s">
        <v>2939</v>
      </c>
    </row>
    <row r="570" spans="2:3" x14ac:dyDescent="0.25">
      <c r="B570" s="351" t="s">
        <v>5057</v>
      </c>
      <c r="C570" s="57" t="s">
        <v>2940</v>
      </c>
    </row>
    <row r="571" spans="2:3" x14ac:dyDescent="0.25">
      <c r="B571" s="351" t="s">
        <v>2941</v>
      </c>
      <c r="C571" s="57" t="s">
        <v>1018</v>
      </c>
    </row>
    <row r="572" spans="2:3" x14ac:dyDescent="0.25">
      <c r="B572" s="351" t="s">
        <v>2942</v>
      </c>
      <c r="C572" s="57" t="s">
        <v>2943</v>
      </c>
    </row>
    <row r="573" spans="2:3" x14ac:dyDescent="0.25">
      <c r="B573" s="351" t="s">
        <v>5058</v>
      </c>
      <c r="C573" s="57" t="s">
        <v>2944</v>
      </c>
    </row>
    <row r="574" spans="2:3" x14ac:dyDescent="0.25">
      <c r="B574" s="351" t="s">
        <v>2945</v>
      </c>
      <c r="C574" s="57" t="s">
        <v>445</v>
      </c>
    </row>
    <row r="575" spans="2:3" x14ac:dyDescent="0.25">
      <c r="B575" s="351" t="s">
        <v>2946</v>
      </c>
      <c r="C575" s="57" t="s">
        <v>2947</v>
      </c>
    </row>
    <row r="576" spans="2:3" x14ac:dyDescent="0.25">
      <c r="B576" s="351" t="s">
        <v>2948</v>
      </c>
      <c r="C576" s="57" t="s">
        <v>2949</v>
      </c>
    </row>
    <row r="577" spans="2:3" x14ac:dyDescent="0.25">
      <c r="B577" s="351" t="s">
        <v>2950</v>
      </c>
      <c r="C577" s="57" t="s">
        <v>2951</v>
      </c>
    </row>
    <row r="578" spans="2:3" x14ac:dyDescent="0.25">
      <c r="B578" s="351" t="s">
        <v>2952</v>
      </c>
      <c r="C578" s="57" t="s">
        <v>2953</v>
      </c>
    </row>
    <row r="579" spans="2:3" x14ac:dyDescent="0.25">
      <c r="B579" s="351" t="s">
        <v>5059</v>
      </c>
      <c r="C579" s="57" t="s">
        <v>1405</v>
      </c>
    </row>
    <row r="580" spans="2:3" x14ac:dyDescent="0.25">
      <c r="B580" s="351" t="s">
        <v>2956</v>
      </c>
      <c r="C580" s="57" t="s">
        <v>2957</v>
      </c>
    </row>
    <row r="581" spans="2:3" x14ac:dyDescent="0.25">
      <c r="B581" s="351" t="s">
        <v>2958</v>
      </c>
      <c r="C581" s="57" t="s">
        <v>2959</v>
      </c>
    </row>
    <row r="582" spans="2:3" x14ac:dyDescent="0.25">
      <c r="B582" s="351" t="s">
        <v>5060</v>
      </c>
      <c r="C582" s="57" t="s">
        <v>1410</v>
      </c>
    </row>
    <row r="583" spans="2:3" x14ac:dyDescent="0.25">
      <c r="B583" s="351" t="s">
        <v>2961</v>
      </c>
      <c r="C583" s="57" t="s">
        <v>788</v>
      </c>
    </row>
    <row r="584" spans="2:3" x14ac:dyDescent="0.25">
      <c r="B584" s="351" t="s">
        <v>5061</v>
      </c>
      <c r="C584" s="57" t="s">
        <v>2962</v>
      </c>
    </row>
    <row r="585" spans="2:3" x14ac:dyDescent="0.25">
      <c r="B585" s="351" t="s">
        <v>2964</v>
      </c>
      <c r="C585" s="57" t="s">
        <v>3627</v>
      </c>
    </row>
    <row r="586" spans="2:3" x14ac:dyDescent="0.25">
      <c r="B586" s="351" t="s">
        <v>5062</v>
      </c>
      <c r="C586" s="57" t="s">
        <v>2965</v>
      </c>
    </row>
    <row r="587" spans="2:3" x14ac:dyDescent="0.25">
      <c r="B587" s="351" t="s">
        <v>5063</v>
      </c>
      <c r="C587" s="57" t="s">
        <v>2968</v>
      </c>
    </row>
    <row r="588" spans="2:3" x14ac:dyDescent="0.25">
      <c r="B588" s="351" t="s">
        <v>2969</v>
      </c>
      <c r="C588" s="57" t="s">
        <v>2970</v>
      </c>
    </row>
    <row r="589" spans="2:3" x14ac:dyDescent="0.25">
      <c r="B589" s="351" t="s">
        <v>2971</v>
      </c>
      <c r="C589" s="57" t="s">
        <v>2972</v>
      </c>
    </row>
    <row r="590" spans="2:3" x14ac:dyDescent="0.25">
      <c r="B590" s="351" t="s">
        <v>5064</v>
      </c>
      <c r="C590" s="57" t="s">
        <v>2973</v>
      </c>
    </row>
    <row r="591" spans="2:3" x14ac:dyDescent="0.25">
      <c r="B591" s="351" t="s">
        <v>5065</v>
      </c>
      <c r="C591" s="57" t="s">
        <v>2974</v>
      </c>
    </row>
    <row r="592" spans="2:3" x14ac:dyDescent="0.25">
      <c r="B592" s="351" t="s">
        <v>2975</v>
      </c>
      <c r="C592" s="57" t="s">
        <v>2976</v>
      </c>
    </row>
    <row r="593" spans="2:3" x14ac:dyDescent="0.25">
      <c r="B593" s="351" t="s">
        <v>2977</v>
      </c>
      <c r="C593" s="57" t="s">
        <v>2978</v>
      </c>
    </row>
    <row r="594" spans="2:3" x14ac:dyDescent="0.25">
      <c r="B594" s="351" t="s">
        <v>2979</v>
      </c>
      <c r="C594" s="57" t="s">
        <v>2980</v>
      </c>
    </row>
    <row r="595" spans="2:3" x14ac:dyDescent="0.25">
      <c r="B595" s="351" t="s">
        <v>2981</v>
      </c>
      <c r="C595" s="57" t="s">
        <v>2982</v>
      </c>
    </row>
    <row r="596" spans="2:3" x14ac:dyDescent="0.25">
      <c r="B596" s="351" t="s">
        <v>5066</v>
      </c>
      <c r="C596" s="57" t="s">
        <v>2983</v>
      </c>
    </row>
    <row r="597" spans="2:3" x14ac:dyDescent="0.25">
      <c r="B597" s="351" t="s">
        <v>2984</v>
      </c>
      <c r="C597" s="57" t="s">
        <v>2985</v>
      </c>
    </row>
    <row r="598" spans="2:3" x14ac:dyDescent="0.25">
      <c r="B598" s="351" t="s">
        <v>5067</v>
      </c>
      <c r="C598" s="57" t="s">
        <v>2986</v>
      </c>
    </row>
    <row r="599" spans="2:3" x14ac:dyDescent="0.25">
      <c r="B599" s="351" t="s">
        <v>5068</v>
      </c>
      <c r="C599" s="57" t="s">
        <v>2987</v>
      </c>
    </row>
    <row r="600" spans="2:3" x14ac:dyDescent="0.25">
      <c r="B600" s="351" t="s">
        <v>2988</v>
      </c>
      <c r="C600" s="57" t="s">
        <v>2989</v>
      </c>
    </row>
    <row r="601" spans="2:3" x14ac:dyDescent="0.25">
      <c r="B601" s="351" t="s">
        <v>2990</v>
      </c>
      <c r="C601" s="57" t="s">
        <v>2991</v>
      </c>
    </row>
    <row r="602" spans="2:3" x14ac:dyDescent="0.25">
      <c r="B602" s="351" t="s">
        <v>2993</v>
      </c>
      <c r="C602" s="57" t="s">
        <v>2994</v>
      </c>
    </row>
    <row r="603" spans="2:3" x14ac:dyDescent="0.25">
      <c r="B603" s="351" t="s">
        <v>5069</v>
      </c>
      <c r="C603" s="57" t="s">
        <v>2995</v>
      </c>
    </row>
    <row r="604" spans="2:3" x14ac:dyDescent="0.25">
      <c r="B604" s="351" t="s">
        <v>5070</v>
      </c>
      <c r="C604" s="57" t="s">
        <v>2996</v>
      </c>
    </row>
    <row r="605" spans="2:3" x14ac:dyDescent="0.25">
      <c r="B605" s="351" t="s">
        <v>5071</v>
      </c>
      <c r="C605" s="57" t="s">
        <v>2997</v>
      </c>
    </row>
    <row r="606" spans="2:3" x14ac:dyDescent="0.25">
      <c r="B606" s="351" t="s">
        <v>2998</v>
      </c>
      <c r="C606" s="57" t="s">
        <v>2999</v>
      </c>
    </row>
    <row r="607" spans="2:3" x14ac:dyDescent="0.25">
      <c r="B607" s="351" t="s">
        <v>5072</v>
      </c>
      <c r="C607" s="57" t="s">
        <v>3000</v>
      </c>
    </row>
    <row r="608" spans="2:3" x14ac:dyDescent="0.25">
      <c r="B608" s="351" t="s">
        <v>3001</v>
      </c>
      <c r="C608" s="57" t="s">
        <v>1019</v>
      </c>
    </row>
    <row r="609" spans="2:3" x14ac:dyDescent="0.25">
      <c r="B609" s="351" t="s">
        <v>5073</v>
      </c>
      <c r="C609" s="57" t="s">
        <v>3002</v>
      </c>
    </row>
    <row r="610" spans="2:3" x14ac:dyDescent="0.25">
      <c r="B610" s="351" t="s">
        <v>5074</v>
      </c>
      <c r="C610" s="57" t="s">
        <v>3003</v>
      </c>
    </row>
    <row r="611" spans="2:3" x14ac:dyDescent="0.25">
      <c r="B611" s="351" t="s">
        <v>5075</v>
      </c>
      <c r="C611" s="57" t="s">
        <v>3004</v>
      </c>
    </row>
    <row r="612" spans="2:3" x14ac:dyDescent="0.25">
      <c r="B612" s="351" t="s">
        <v>3005</v>
      </c>
      <c r="C612" s="57" t="s">
        <v>789</v>
      </c>
    </row>
    <row r="613" spans="2:3" x14ac:dyDescent="0.25">
      <c r="B613" s="351" t="s">
        <v>3006</v>
      </c>
      <c r="C613" s="57" t="s">
        <v>3007</v>
      </c>
    </row>
    <row r="614" spans="2:3" x14ac:dyDescent="0.25">
      <c r="B614" s="351" t="s">
        <v>3008</v>
      </c>
      <c r="C614" s="57" t="s">
        <v>3009</v>
      </c>
    </row>
    <row r="615" spans="2:3" x14ac:dyDescent="0.25">
      <c r="B615" s="351" t="s">
        <v>3010</v>
      </c>
      <c r="C615" s="57" t="s">
        <v>3011</v>
      </c>
    </row>
    <row r="616" spans="2:3" x14ac:dyDescent="0.25">
      <c r="B616" s="351" t="s">
        <v>3012</v>
      </c>
      <c r="C616" s="57" t="s">
        <v>1020</v>
      </c>
    </row>
    <row r="617" spans="2:3" x14ac:dyDescent="0.25">
      <c r="B617" s="351" t="s">
        <v>3013</v>
      </c>
      <c r="C617" s="57" t="s">
        <v>3014</v>
      </c>
    </row>
    <row r="618" spans="2:3" x14ac:dyDescent="0.25">
      <c r="B618" s="351" t="s">
        <v>3015</v>
      </c>
      <c r="C618" s="57" t="s">
        <v>1021</v>
      </c>
    </row>
    <row r="619" spans="2:3" x14ac:dyDescent="0.25">
      <c r="B619" s="351" t="s">
        <v>3016</v>
      </c>
      <c r="C619" s="57" t="s">
        <v>1022</v>
      </c>
    </row>
    <row r="620" spans="2:3" x14ac:dyDescent="0.25">
      <c r="B620" s="351" t="s">
        <v>446</v>
      </c>
      <c r="C620" s="57" t="s">
        <v>1415</v>
      </c>
    </row>
    <row r="621" spans="2:3" x14ac:dyDescent="0.25">
      <c r="B621" s="351" t="s">
        <v>5076</v>
      </c>
      <c r="C621" s="57" t="s">
        <v>1419</v>
      </c>
    </row>
    <row r="622" spans="2:3" x14ac:dyDescent="0.25">
      <c r="B622" s="351" t="s">
        <v>5077</v>
      </c>
      <c r="C622" s="57" t="s">
        <v>3017</v>
      </c>
    </row>
    <row r="623" spans="2:3" x14ac:dyDescent="0.25">
      <c r="B623" s="351" t="s">
        <v>5078</v>
      </c>
      <c r="C623" s="57" t="s">
        <v>3018</v>
      </c>
    </row>
    <row r="624" spans="2:3" x14ac:dyDescent="0.25">
      <c r="B624" s="351" t="s">
        <v>5079</v>
      </c>
      <c r="C624" s="57" t="s">
        <v>2918</v>
      </c>
    </row>
    <row r="625" spans="2:3" x14ac:dyDescent="0.25">
      <c r="B625" s="351" t="s">
        <v>447</v>
      </c>
      <c r="C625" s="57" t="s">
        <v>1422</v>
      </c>
    </row>
    <row r="626" spans="2:3" x14ac:dyDescent="0.25">
      <c r="B626" s="351" t="s">
        <v>448</v>
      </c>
      <c r="C626" s="57" t="s">
        <v>1425</v>
      </c>
    </row>
    <row r="627" spans="2:3" x14ac:dyDescent="0.25">
      <c r="B627" s="351" t="s">
        <v>5080</v>
      </c>
      <c r="C627" s="57" t="s">
        <v>790</v>
      </c>
    </row>
    <row r="628" spans="2:3" x14ac:dyDescent="0.25">
      <c r="B628" s="351" t="s">
        <v>5081</v>
      </c>
      <c r="C628" s="57" t="s">
        <v>790</v>
      </c>
    </row>
    <row r="629" spans="2:3" x14ac:dyDescent="0.25">
      <c r="B629" s="351" t="s">
        <v>3026</v>
      </c>
      <c r="C629" s="57" t="s">
        <v>3027</v>
      </c>
    </row>
    <row r="630" spans="2:3" x14ac:dyDescent="0.25">
      <c r="B630" s="351" t="s">
        <v>3028</v>
      </c>
      <c r="C630" s="57" t="s">
        <v>3029</v>
      </c>
    </row>
    <row r="631" spans="2:3" x14ac:dyDescent="0.25">
      <c r="B631" s="351" t="s">
        <v>3030</v>
      </c>
      <c r="C631" s="57" t="s">
        <v>3031</v>
      </c>
    </row>
    <row r="632" spans="2:3" x14ac:dyDescent="0.25">
      <c r="B632" s="351" t="s">
        <v>3032</v>
      </c>
      <c r="C632" s="57" t="s">
        <v>3033</v>
      </c>
    </row>
    <row r="633" spans="2:3" x14ac:dyDescent="0.25">
      <c r="B633" s="351" t="s">
        <v>3034</v>
      </c>
      <c r="C633" s="57" t="s">
        <v>3035</v>
      </c>
    </row>
    <row r="634" spans="2:3" x14ac:dyDescent="0.25">
      <c r="B634" s="351" t="s">
        <v>3036</v>
      </c>
      <c r="C634" s="57" t="s">
        <v>3037</v>
      </c>
    </row>
    <row r="635" spans="2:3" x14ac:dyDescent="0.25">
      <c r="B635" s="351" t="s">
        <v>3038</v>
      </c>
      <c r="C635" s="57" t="s">
        <v>3039</v>
      </c>
    </row>
    <row r="636" spans="2:3" x14ac:dyDescent="0.25">
      <c r="B636" s="351" t="s">
        <v>3040</v>
      </c>
      <c r="C636" s="57" t="s">
        <v>3041</v>
      </c>
    </row>
    <row r="637" spans="2:3" x14ac:dyDescent="0.25">
      <c r="B637" s="351" t="s">
        <v>791</v>
      </c>
      <c r="C637" s="57" t="s">
        <v>792</v>
      </c>
    </row>
    <row r="638" spans="2:3" x14ac:dyDescent="0.25">
      <c r="B638" s="351" t="s">
        <v>449</v>
      </c>
      <c r="C638" s="57" t="s">
        <v>325</v>
      </c>
    </row>
    <row r="639" spans="2:3" x14ac:dyDescent="0.25">
      <c r="B639" s="351" t="s">
        <v>450</v>
      </c>
      <c r="C639" s="57" t="s">
        <v>327</v>
      </c>
    </row>
    <row r="640" spans="2:3" x14ac:dyDescent="0.25">
      <c r="B640" s="351" t="s">
        <v>5082</v>
      </c>
      <c r="C640" s="57" t="s">
        <v>3043</v>
      </c>
    </row>
    <row r="641" spans="2:3" x14ac:dyDescent="0.25">
      <c r="B641" s="351" t="s">
        <v>5083</v>
      </c>
      <c r="C641" s="57" t="s">
        <v>3044</v>
      </c>
    </row>
    <row r="642" spans="2:3" x14ac:dyDescent="0.25">
      <c r="B642" s="351" t="s">
        <v>5084</v>
      </c>
      <c r="C642" s="57" t="s">
        <v>3045</v>
      </c>
    </row>
    <row r="643" spans="2:3" x14ac:dyDescent="0.25">
      <c r="B643" s="351" t="s">
        <v>5085</v>
      </c>
      <c r="C643" s="57" t="s">
        <v>1638</v>
      </c>
    </row>
    <row r="644" spans="2:3" x14ac:dyDescent="0.25">
      <c r="B644" s="351" t="s">
        <v>793</v>
      </c>
      <c r="C644" s="57" t="s">
        <v>794</v>
      </c>
    </row>
    <row r="645" spans="2:3" x14ac:dyDescent="0.25">
      <c r="B645" s="351" t="s">
        <v>5086</v>
      </c>
      <c r="C645" s="57" t="s">
        <v>3046</v>
      </c>
    </row>
    <row r="646" spans="2:3" x14ac:dyDescent="0.25">
      <c r="B646" s="351" t="s">
        <v>5087</v>
      </c>
      <c r="C646" s="57" t="s">
        <v>3047</v>
      </c>
    </row>
    <row r="647" spans="2:3" x14ac:dyDescent="0.25">
      <c r="B647" s="351" t="s">
        <v>5088</v>
      </c>
      <c r="C647" s="57" t="s">
        <v>1023</v>
      </c>
    </row>
    <row r="648" spans="2:3" x14ac:dyDescent="0.25">
      <c r="B648" s="351" t="s">
        <v>5089</v>
      </c>
      <c r="C648" s="57" t="s">
        <v>3048</v>
      </c>
    </row>
    <row r="649" spans="2:3" x14ac:dyDescent="0.25">
      <c r="B649" s="351" t="s">
        <v>5090</v>
      </c>
      <c r="C649" s="57" t="s">
        <v>3049</v>
      </c>
    </row>
    <row r="650" spans="2:3" x14ac:dyDescent="0.25">
      <c r="B650" s="351" t="s">
        <v>5091</v>
      </c>
      <c r="C650" s="57" t="s">
        <v>3050</v>
      </c>
    </row>
    <row r="651" spans="2:3" x14ac:dyDescent="0.25">
      <c r="B651" s="351" t="s">
        <v>5092</v>
      </c>
      <c r="C651" s="57" t="s">
        <v>3051</v>
      </c>
    </row>
    <row r="652" spans="2:3" x14ac:dyDescent="0.25">
      <c r="B652" s="351" t="s">
        <v>5093</v>
      </c>
      <c r="C652" s="57" t="s">
        <v>1024</v>
      </c>
    </row>
    <row r="653" spans="2:3" x14ac:dyDescent="0.25">
      <c r="B653" s="351" t="s">
        <v>5094</v>
      </c>
      <c r="C653" s="57" t="s">
        <v>3052</v>
      </c>
    </row>
    <row r="654" spans="2:3" x14ac:dyDescent="0.25">
      <c r="B654" s="351" t="s">
        <v>3053</v>
      </c>
      <c r="C654" s="57" t="s">
        <v>1025</v>
      </c>
    </row>
    <row r="655" spans="2:3" x14ac:dyDescent="0.25">
      <c r="B655" s="351" t="s">
        <v>3054</v>
      </c>
      <c r="C655" s="57" t="s">
        <v>3055</v>
      </c>
    </row>
    <row r="656" spans="2:3" x14ac:dyDescent="0.25">
      <c r="B656" s="351" t="s">
        <v>3056</v>
      </c>
      <c r="C656" s="57" t="s">
        <v>3057</v>
      </c>
    </row>
    <row r="657" spans="2:3" x14ac:dyDescent="0.25">
      <c r="B657" s="351" t="s">
        <v>5095</v>
      </c>
      <c r="C657" s="57" t="s">
        <v>1777</v>
      </c>
    </row>
    <row r="658" spans="2:3" x14ac:dyDescent="0.25">
      <c r="B658" s="351" t="s">
        <v>5096</v>
      </c>
      <c r="C658" s="57" t="s">
        <v>3058</v>
      </c>
    </row>
    <row r="659" spans="2:3" x14ac:dyDescent="0.25">
      <c r="B659" s="351" t="s">
        <v>3059</v>
      </c>
      <c r="C659" s="57" t="s">
        <v>3060</v>
      </c>
    </row>
    <row r="660" spans="2:3" x14ac:dyDescent="0.25">
      <c r="B660" s="351" t="s">
        <v>5097</v>
      </c>
      <c r="C660" s="57" t="s">
        <v>3061</v>
      </c>
    </row>
    <row r="661" spans="2:3" x14ac:dyDescent="0.25">
      <c r="B661" s="351" t="s">
        <v>795</v>
      </c>
      <c r="C661" s="57" t="s">
        <v>451</v>
      </c>
    </row>
    <row r="662" spans="2:3" x14ac:dyDescent="0.25">
      <c r="B662" s="351" t="s">
        <v>5098</v>
      </c>
      <c r="C662" s="57" t="s">
        <v>3062</v>
      </c>
    </row>
    <row r="663" spans="2:3" x14ac:dyDescent="0.25">
      <c r="B663" s="351" t="s">
        <v>5099</v>
      </c>
      <c r="C663" s="57" t="s">
        <v>3063</v>
      </c>
    </row>
    <row r="664" spans="2:3" x14ac:dyDescent="0.25">
      <c r="B664" s="351" t="s">
        <v>5100</v>
      </c>
      <c r="C664" s="57" t="s">
        <v>3064</v>
      </c>
    </row>
    <row r="665" spans="2:3" x14ac:dyDescent="0.25">
      <c r="B665" s="351" t="s">
        <v>5101</v>
      </c>
      <c r="C665" s="57" t="s">
        <v>3065</v>
      </c>
    </row>
    <row r="666" spans="2:3" x14ac:dyDescent="0.25">
      <c r="B666" s="351" t="s">
        <v>5102</v>
      </c>
      <c r="C666" s="57" t="s">
        <v>796</v>
      </c>
    </row>
    <row r="667" spans="2:3" x14ac:dyDescent="0.25">
      <c r="B667" s="351" t="s">
        <v>3066</v>
      </c>
      <c r="C667" s="57" t="s">
        <v>3067</v>
      </c>
    </row>
    <row r="668" spans="2:3" x14ac:dyDescent="0.25">
      <c r="B668" s="351" t="s">
        <v>5103</v>
      </c>
      <c r="C668" s="57" t="s">
        <v>3068</v>
      </c>
    </row>
    <row r="669" spans="2:3" x14ac:dyDescent="0.25">
      <c r="B669" s="351" t="s">
        <v>3069</v>
      </c>
      <c r="C669" s="57" t="s">
        <v>3070</v>
      </c>
    </row>
    <row r="670" spans="2:3" x14ac:dyDescent="0.25">
      <c r="B670" s="351" t="s">
        <v>3071</v>
      </c>
      <c r="C670" s="57" t="s">
        <v>3072</v>
      </c>
    </row>
    <row r="671" spans="2:3" x14ac:dyDescent="0.25">
      <c r="B671" s="351" t="s">
        <v>5104</v>
      </c>
      <c r="C671" s="57" t="s">
        <v>3073</v>
      </c>
    </row>
    <row r="672" spans="2:3" x14ac:dyDescent="0.25">
      <c r="B672" s="351" t="s">
        <v>5105</v>
      </c>
      <c r="C672" s="57" t="s">
        <v>3074</v>
      </c>
    </row>
    <row r="673" spans="2:3" x14ac:dyDescent="0.25">
      <c r="B673" s="351" t="s">
        <v>5106</v>
      </c>
      <c r="C673" s="57" t="s">
        <v>1026</v>
      </c>
    </row>
    <row r="674" spans="2:3" x14ac:dyDescent="0.25">
      <c r="B674" s="351" t="s">
        <v>3075</v>
      </c>
      <c r="C674" s="57" t="s">
        <v>797</v>
      </c>
    </row>
    <row r="675" spans="2:3" ht="60" x14ac:dyDescent="0.25">
      <c r="B675" s="351" t="s">
        <v>5107</v>
      </c>
      <c r="C675" s="743" t="s">
        <v>452</v>
      </c>
    </row>
    <row r="676" spans="2:3" x14ac:dyDescent="0.25">
      <c r="B676" s="351" t="s">
        <v>5108</v>
      </c>
      <c r="C676" s="57" t="s">
        <v>3076</v>
      </c>
    </row>
    <row r="677" spans="2:3" x14ac:dyDescent="0.25">
      <c r="B677" s="351" t="s">
        <v>5109</v>
      </c>
      <c r="C677" s="57" t="s">
        <v>3077</v>
      </c>
    </row>
    <row r="678" spans="2:3" x14ac:dyDescent="0.25">
      <c r="B678" s="351" t="s">
        <v>3078</v>
      </c>
      <c r="C678" s="57" t="s">
        <v>3627</v>
      </c>
    </row>
    <row r="679" spans="2:3" x14ac:dyDescent="0.25">
      <c r="B679" s="351" t="s">
        <v>5110</v>
      </c>
      <c r="C679" s="57" t="s">
        <v>3638</v>
      </c>
    </row>
    <row r="680" spans="2:3" x14ac:dyDescent="0.25">
      <c r="B680" s="351" t="s">
        <v>5111</v>
      </c>
      <c r="C680" s="57" t="s">
        <v>3079</v>
      </c>
    </row>
    <row r="681" spans="2:3" x14ac:dyDescent="0.25">
      <c r="B681" s="351" t="s">
        <v>3080</v>
      </c>
      <c r="C681" s="57" t="s">
        <v>3081</v>
      </c>
    </row>
    <row r="682" spans="2:3" x14ac:dyDescent="0.25">
      <c r="B682" s="351" t="s">
        <v>5112</v>
      </c>
      <c r="C682" s="57" t="s">
        <v>1639</v>
      </c>
    </row>
    <row r="683" spans="2:3" x14ac:dyDescent="0.25">
      <c r="B683" s="351" t="s">
        <v>5113</v>
      </c>
      <c r="C683" s="57" t="s">
        <v>3082</v>
      </c>
    </row>
    <row r="684" spans="2:3" x14ac:dyDescent="0.25">
      <c r="B684" s="351" t="s">
        <v>3083</v>
      </c>
      <c r="C684" s="57" t="s">
        <v>3084</v>
      </c>
    </row>
    <row r="685" spans="2:3" x14ac:dyDescent="0.25">
      <c r="B685" s="351" t="s">
        <v>3085</v>
      </c>
      <c r="C685" s="57" t="s">
        <v>3086</v>
      </c>
    </row>
    <row r="686" spans="2:3" x14ac:dyDescent="0.25">
      <c r="B686" s="351" t="s">
        <v>3087</v>
      </c>
      <c r="C686" s="57" t="s">
        <v>1027</v>
      </c>
    </row>
    <row r="687" spans="2:3" x14ac:dyDescent="0.25">
      <c r="B687" s="351" t="s">
        <v>3088</v>
      </c>
      <c r="C687" s="57" t="s">
        <v>1028</v>
      </c>
    </row>
    <row r="688" spans="2:3" x14ac:dyDescent="0.25">
      <c r="B688" s="351" t="s">
        <v>453</v>
      </c>
      <c r="C688" s="57" t="s">
        <v>454</v>
      </c>
    </row>
    <row r="689" spans="2:3" x14ac:dyDescent="0.25">
      <c r="B689" s="351" t="s">
        <v>3089</v>
      </c>
      <c r="C689" s="57" t="s">
        <v>3090</v>
      </c>
    </row>
    <row r="690" spans="2:3" x14ac:dyDescent="0.25">
      <c r="B690" s="351" t="s">
        <v>455</v>
      </c>
      <c r="C690" s="57" t="s">
        <v>456</v>
      </c>
    </row>
    <row r="691" spans="2:3" x14ac:dyDescent="0.25">
      <c r="B691" s="351" t="s">
        <v>5114</v>
      </c>
      <c r="C691" s="57" t="s">
        <v>3091</v>
      </c>
    </row>
    <row r="692" spans="2:3" x14ac:dyDescent="0.25">
      <c r="B692" s="351" t="s">
        <v>3092</v>
      </c>
      <c r="C692" s="57" t="s">
        <v>3093</v>
      </c>
    </row>
    <row r="693" spans="2:3" x14ac:dyDescent="0.25">
      <c r="B693" s="351" t="s">
        <v>5115</v>
      </c>
      <c r="C693" s="57" t="s">
        <v>2949</v>
      </c>
    </row>
    <row r="694" spans="2:3" x14ac:dyDescent="0.25">
      <c r="B694" s="351" t="s">
        <v>3094</v>
      </c>
      <c r="C694" s="57" t="s">
        <v>3095</v>
      </c>
    </row>
    <row r="695" spans="2:3" x14ac:dyDescent="0.25">
      <c r="B695" s="351" t="s">
        <v>3096</v>
      </c>
      <c r="C695" s="57" t="s">
        <v>3097</v>
      </c>
    </row>
    <row r="696" spans="2:3" x14ac:dyDescent="0.25">
      <c r="B696" s="351" t="s">
        <v>3098</v>
      </c>
      <c r="C696" s="57" t="s">
        <v>1029</v>
      </c>
    </row>
    <row r="697" spans="2:3" x14ac:dyDescent="0.25">
      <c r="B697" s="351" t="s">
        <v>3099</v>
      </c>
      <c r="C697" s="57" t="s">
        <v>798</v>
      </c>
    </row>
    <row r="698" spans="2:3" x14ac:dyDescent="0.25">
      <c r="B698" s="351" t="s">
        <v>5116</v>
      </c>
      <c r="C698" s="57" t="s">
        <v>3100</v>
      </c>
    </row>
    <row r="699" spans="2:3" x14ac:dyDescent="0.25">
      <c r="B699" s="351" t="s">
        <v>5117</v>
      </c>
      <c r="C699" s="57" t="s">
        <v>3101</v>
      </c>
    </row>
    <row r="700" spans="2:3" x14ac:dyDescent="0.25">
      <c r="B700" s="351" t="s">
        <v>5118</v>
      </c>
      <c r="C700" s="57" t="s">
        <v>3102</v>
      </c>
    </row>
    <row r="701" spans="2:3" x14ac:dyDescent="0.25">
      <c r="B701" s="351" t="s">
        <v>3103</v>
      </c>
      <c r="C701" s="57" t="s">
        <v>3104</v>
      </c>
    </row>
    <row r="702" spans="2:3" x14ac:dyDescent="0.25">
      <c r="B702" s="351" t="s">
        <v>3105</v>
      </c>
      <c r="C702" s="57" t="s">
        <v>3106</v>
      </c>
    </row>
    <row r="703" spans="2:3" x14ac:dyDescent="0.25">
      <c r="B703" s="351" t="s">
        <v>3107</v>
      </c>
      <c r="C703" s="57" t="s">
        <v>3108</v>
      </c>
    </row>
    <row r="704" spans="2:3" x14ac:dyDescent="0.25">
      <c r="B704" s="351" t="s">
        <v>3109</v>
      </c>
      <c r="C704" s="57" t="s">
        <v>3110</v>
      </c>
    </row>
    <row r="705" spans="2:3" x14ac:dyDescent="0.25">
      <c r="B705" s="351" t="s">
        <v>5119</v>
      </c>
      <c r="C705" s="57" t="s">
        <v>3111</v>
      </c>
    </row>
    <row r="706" spans="2:3" x14ac:dyDescent="0.25">
      <c r="B706" s="351" t="s">
        <v>5120</v>
      </c>
      <c r="C706" s="57" t="s">
        <v>3112</v>
      </c>
    </row>
    <row r="707" spans="2:3" x14ac:dyDescent="0.25">
      <c r="B707" s="351" t="s">
        <v>1778</v>
      </c>
      <c r="C707" s="57" t="s">
        <v>457</v>
      </c>
    </row>
    <row r="708" spans="2:3" x14ac:dyDescent="0.25">
      <c r="B708" s="351" t="s">
        <v>5121</v>
      </c>
      <c r="C708" s="57" t="s">
        <v>1030</v>
      </c>
    </row>
    <row r="709" spans="2:3" x14ac:dyDescent="0.25">
      <c r="B709" s="351" t="s">
        <v>5122</v>
      </c>
      <c r="C709" s="57" t="s">
        <v>1031</v>
      </c>
    </row>
    <row r="710" spans="2:3" x14ac:dyDescent="0.25">
      <c r="B710" s="351" t="s">
        <v>1779</v>
      </c>
      <c r="C710" s="57" t="s">
        <v>799</v>
      </c>
    </row>
    <row r="711" spans="2:3" x14ac:dyDescent="0.25">
      <c r="B711" s="351" t="s">
        <v>458</v>
      </c>
      <c r="C711" s="57" t="s">
        <v>1415</v>
      </c>
    </row>
    <row r="712" spans="2:3" x14ac:dyDescent="0.25">
      <c r="B712" s="351" t="s">
        <v>5123</v>
      </c>
      <c r="C712" s="57" t="s">
        <v>3113</v>
      </c>
    </row>
    <row r="713" spans="2:3" x14ac:dyDescent="0.25">
      <c r="B713" s="351" t="s">
        <v>5124</v>
      </c>
      <c r="C713" s="57" t="s">
        <v>3113</v>
      </c>
    </row>
    <row r="714" spans="2:3" x14ac:dyDescent="0.25">
      <c r="B714" s="351" t="s">
        <v>3114</v>
      </c>
      <c r="C714" s="57" t="s">
        <v>3115</v>
      </c>
    </row>
    <row r="715" spans="2:3" x14ac:dyDescent="0.25">
      <c r="B715" s="351" t="s">
        <v>3116</v>
      </c>
      <c r="C715" s="57" t="s">
        <v>3117</v>
      </c>
    </row>
    <row r="716" spans="2:3" x14ac:dyDescent="0.25">
      <c r="B716" s="351" t="s">
        <v>3118</v>
      </c>
      <c r="C716" s="57" t="s">
        <v>3119</v>
      </c>
    </row>
    <row r="717" spans="2:3" x14ac:dyDescent="0.25">
      <c r="B717" s="351" t="s">
        <v>3120</v>
      </c>
      <c r="C717" s="57" t="s">
        <v>3121</v>
      </c>
    </row>
    <row r="718" spans="2:3" x14ac:dyDescent="0.25">
      <c r="B718" s="351" t="s">
        <v>3122</v>
      </c>
      <c r="C718" s="57" t="s">
        <v>3123</v>
      </c>
    </row>
    <row r="719" spans="2:3" x14ac:dyDescent="0.25">
      <c r="B719" s="351" t="s">
        <v>3124</v>
      </c>
      <c r="C719" s="57" t="s">
        <v>3125</v>
      </c>
    </row>
    <row r="720" spans="2:3" x14ac:dyDescent="0.25">
      <c r="B720" s="351" t="s">
        <v>3126</v>
      </c>
      <c r="C720" s="57" t="s">
        <v>3127</v>
      </c>
    </row>
    <row r="721" spans="2:3" x14ac:dyDescent="0.25">
      <c r="B721" s="351" t="s">
        <v>3128</v>
      </c>
      <c r="C721" s="57" t="s">
        <v>3129</v>
      </c>
    </row>
    <row r="722" spans="2:3" x14ac:dyDescent="0.25">
      <c r="B722" s="351" t="s">
        <v>3130</v>
      </c>
      <c r="C722" s="57" t="s">
        <v>3131</v>
      </c>
    </row>
    <row r="723" spans="2:3" x14ac:dyDescent="0.25">
      <c r="B723" s="351" t="s">
        <v>3132</v>
      </c>
      <c r="C723" s="57" t="s">
        <v>3133</v>
      </c>
    </row>
    <row r="724" spans="2:3" x14ac:dyDescent="0.25">
      <c r="B724" s="351" t="s">
        <v>3134</v>
      </c>
      <c r="C724" s="57" t="s">
        <v>800</v>
      </c>
    </row>
    <row r="725" spans="2:3" x14ac:dyDescent="0.25">
      <c r="B725" s="351" t="s">
        <v>3135</v>
      </c>
      <c r="C725" s="57" t="s">
        <v>3136</v>
      </c>
    </row>
    <row r="726" spans="2:3" x14ac:dyDescent="0.25">
      <c r="B726" s="351" t="s">
        <v>3137</v>
      </c>
      <c r="C726" s="57" t="s">
        <v>3138</v>
      </c>
    </row>
    <row r="727" spans="2:3" x14ac:dyDescent="0.25">
      <c r="B727" s="351" t="s">
        <v>3139</v>
      </c>
      <c r="C727" s="57" t="s">
        <v>3140</v>
      </c>
    </row>
    <row r="728" spans="2:3" x14ac:dyDescent="0.25">
      <c r="B728" s="351" t="s">
        <v>5125</v>
      </c>
      <c r="C728" s="57" t="s">
        <v>3141</v>
      </c>
    </row>
    <row r="729" spans="2:3" x14ac:dyDescent="0.25">
      <c r="B729" s="351" t="s">
        <v>3142</v>
      </c>
      <c r="C729" s="57" t="s">
        <v>3143</v>
      </c>
    </row>
    <row r="730" spans="2:3" x14ac:dyDescent="0.25">
      <c r="B730" s="351" t="s">
        <v>5126</v>
      </c>
      <c r="C730" s="57" t="s">
        <v>2275</v>
      </c>
    </row>
    <row r="731" spans="2:3" x14ac:dyDescent="0.25">
      <c r="B731" s="351" t="s">
        <v>5127</v>
      </c>
      <c r="C731" s="57" t="s">
        <v>2276</v>
      </c>
    </row>
    <row r="732" spans="2:3" x14ac:dyDescent="0.25">
      <c r="B732" s="351" t="s">
        <v>5128</v>
      </c>
      <c r="C732" s="57" t="s">
        <v>2277</v>
      </c>
    </row>
    <row r="733" spans="2:3" x14ac:dyDescent="0.25">
      <c r="B733" s="351" t="s">
        <v>2278</v>
      </c>
      <c r="C733" s="57" t="s">
        <v>3566</v>
      </c>
    </row>
    <row r="734" spans="2:3" x14ac:dyDescent="0.25">
      <c r="B734" s="351" t="s">
        <v>2279</v>
      </c>
      <c r="C734" s="57" t="s">
        <v>3567</v>
      </c>
    </row>
    <row r="735" spans="2:3" x14ac:dyDescent="0.25">
      <c r="B735" s="351" t="s">
        <v>2280</v>
      </c>
      <c r="C735" s="57" t="s">
        <v>3568</v>
      </c>
    </row>
    <row r="736" spans="2:3" x14ac:dyDescent="0.25">
      <c r="B736" s="351" t="s">
        <v>2281</v>
      </c>
      <c r="C736" s="57" t="s">
        <v>3569</v>
      </c>
    </row>
    <row r="737" spans="2:3" x14ac:dyDescent="0.25">
      <c r="B737" s="351" t="s">
        <v>2282</v>
      </c>
      <c r="C737" s="57" t="s">
        <v>3570</v>
      </c>
    </row>
    <row r="738" spans="2:3" x14ac:dyDescent="0.25">
      <c r="B738" s="351" t="s">
        <v>2283</v>
      </c>
      <c r="C738" s="57" t="s">
        <v>1780</v>
      </c>
    </row>
    <row r="739" spans="2:3" x14ac:dyDescent="0.25">
      <c r="B739" s="351" t="s">
        <v>2284</v>
      </c>
      <c r="C739" s="57" t="s">
        <v>1620</v>
      </c>
    </row>
    <row r="740" spans="2:3" x14ac:dyDescent="0.25">
      <c r="B740" s="351" t="s">
        <v>2285</v>
      </c>
      <c r="C740" s="57" t="s">
        <v>2286</v>
      </c>
    </row>
    <row r="741" spans="2:3" x14ac:dyDescent="0.25">
      <c r="B741" s="351" t="s">
        <v>2287</v>
      </c>
      <c r="C741" s="57" t="s">
        <v>2288</v>
      </c>
    </row>
    <row r="742" spans="2:3" x14ac:dyDescent="0.25">
      <c r="B742" s="351" t="s">
        <v>2289</v>
      </c>
      <c r="C742" s="57" t="s">
        <v>2290</v>
      </c>
    </row>
    <row r="743" spans="2:3" x14ac:dyDescent="0.25">
      <c r="B743" s="351" t="s">
        <v>1640</v>
      </c>
      <c r="C743" s="57" t="s">
        <v>1641</v>
      </c>
    </row>
    <row r="744" spans="2:3" x14ac:dyDescent="0.25">
      <c r="B744" s="351" t="s">
        <v>1781</v>
      </c>
      <c r="C744" s="57" t="s">
        <v>1782</v>
      </c>
    </row>
    <row r="745" spans="2:3" x14ac:dyDescent="0.25">
      <c r="B745" s="351" t="s">
        <v>1783</v>
      </c>
      <c r="C745" s="57" t="s">
        <v>1784</v>
      </c>
    </row>
    <row r="746" spans="2:3" x14ac:dyDescent="0.25">
      <c r="B746" s="351" t="s">
        <v>1785</v>
      </c>
      <c r="C746" s="57" t="s">
        <v>1786</v>
      </c>
    </row>
    <row r="747" spans="2:3" x14ac:dyDescent="0.25">
      <c r="B747" s="351" t="s">
        <v>1787</v>
      </c>
      <c r="C747" s="57" t="s">
        <v>1788</v>
      </c>
    </row>
    <row r="748" spans="2:3" x14ac:dyDescent="0.25">
      <c r="B748" s="351" t="s">
        <v>1789</v>
      </c>
      <c r="C748" s="57" t="s">
        <v>1786</v>
      </c>
    </row>
    <row r="749" spans="2:3" x14ac:dyDescent="0.25">
      <c r="B749" s="351" t="s">
        <v>459</v>
      </c>
      <c r="C749" s="57" t="s">
        <v>329</v>
      </c>
    </row>
    <row r="750" spans="2:3" x14ac:dyDescent="0.25">
      <c r="B750" s="351" t="s">
        <v>460</v>
      </c>
      <c r="C750" s="57" t="s">
        <v>461</v>
      </c>
    </row>
    <row r="751" spans="2:3" ht="45" x14ac:dyDescent="0.25">
      <c r="B751" s="351" t="s">
        <v>462</v>
      </c>
      <c r="C751" s="743" t="s">
        <v>463</v>
      </c>
    </row>
    <row r="752" spans="2:3" x14ac:dyDescent="0.25">
      <c r="B752" s="351" t="s">
        <v>464</v>
      </c>
      <c r="C752" s="57" t="s">
        <v>0</v>
      </c>
    </row>
    <row r="753" spans="2:3" x14ac:dyDescent="0.25">
      <c r="B753" s="351" t="s">
        <v>5129</v>
      </c>
      <c r="C753" s="57" t="s">
        <v>2291</v>
      </c>
    </row>
    <row r="754" spans="2:3" x14ac:dyDescent="0.25">
      <c r="B754" s="351" t="s">
        <v>5130</v>
      </c>
      <c r="C754" s="57" t="s">
        <v>2292</v>
      </c>
    </row>
    <row r="755" spans="2:3" x14ac:dyDescent="0.25">
      <c r="B755" s="351" t="s">
        <v>5131</v>
      </c>
      <c r="C755" s="57" t="s">
        <v>2293</v>
      </c>
    </row>
    <row r="756" spans="2:3" x14ac:dyDescent="0.25">
      <c r="B756" s="351" t="s">
        <v>2294</v>
      </c>
      <c r="C756" s="57" t="s">
        <v>2295</v>
      </c>
    </row>
    <row r="757" spans="2:3" x14ac:dyDescent="0.25">
      <c r="B757" s="351" t="s">
        <v>5132</v>
      </c>
      <c r="C757" s="57" t="s">
        <v>2296</v>
      </c>
    </row>
    <row r="758" spans="2:3" x14ac:dyDescent="0.25">
      <c r="B758" s="351" t="s">
        <v>5133</v>
      </c>
      <c r="C758" s="57" t="s">
        <v>2297</v>
      </c>
    </row>
    <row r="759" spans="2:3" x14ac:dyDescent="0.25">
      <c r="B759" s="351" t="s">
        <v>5134</v>
      </c>
      <c r="C759" s="57" t="s">
        <v>1790</v>
      </c>
    </row>
    <row r="760" spans="2:3" x14ac:dyDescent="0.25">
      <c r="B760" s="351" t="s">
        <v>2298</v>
      </c>
      <c r="C760" s="57" t="s">
        <v>3627</v>
      </c>
    </row>
    <row r="761" spans="2:3" x14ac:dyDescent="0.25">
      <c r="B761" s="351" t="s">
        <v>2299</v>
      </c>
      <c r="C761" s="57" t="s">
        <v>2908</v>
      </c>
    </row>
    <row r="762" spans="2:3" x14ac:dyDescent="0.25">
      <c r="B762" s="351" t="s">
        <v>5135</v>
      </c>
      <c r="C762" s="57" t="s">
        <v>2300</v>
      </c>
    </row>
    <row r="763" spans="2:3" x14ac:dyDescent="0.25">
      <c r="B763" s="351" t="s">
        <v>2301</v>
      </c>
      <c r="C763" s="57" t="s">
        <v>2302</v>
      </c>
    </row>
    <row r="764" spans="2:3" x14ac:dyDescent="0.25">
      <c r="B764" s="351" t="s">
        <v>2303</v>
      </c>
      <c r="C764" s="57" t="s">
        <v>2304</v>
      </c>
    </row>
    <row r="765" spans="2:3" x14ac:dyDescent="0.25">
      <c r="B765" s="351" t="s">
        <v>2305</v>
      </c>
      <c r="C765" s="57" t="s">
        <v>2306</v>
      </c>
    </row>
    <row r="766" spans="2:3" x14ac:dyDescent="0.25">
      <c r="B766" s="351" t="s">
        <v>2307</v>
      </c>
      <c r="C766" s="57" t="s">
        <v>2308</v>
      </c>
    </row>
    <row r="767" spans="2:3" x14ac:dyDescent="0.25">
      <c r="B767" s="351" t="s">
        <v>2309</v>
      </c>
      <c r="C767" s="57" t="s">
        <v>2310</v>
      </c>
    </row>
    <row r="768" spans="2:3" x14ac:dyDescent="0.25">
      <c r="B768" s="351" t="s">
        <v>5136</v>
      </c>
      <c r="C768" s="57" t="s">
        <v>2311</v>
      </c>
    </row>
    <row r="769" spans="2:3" x14ac:dyDescent="0.25">
      <c r="B769" s="351" t="s">
        <v>5137</v>
      </c>
      <c r="C769" s="57" t="s">
        <v>2312</v>
      </c>
    </row>
    <row r="770" spans="2:3" x14ac:dyDescent="0.25">
      <c r="B770" s="351" t="s">
        <v>2313</v>
      </c>
      <c r="C770" s="57" t="s">
        <v>2314</v>
      </c>
    </row>
    <row r="771" spans="2:3" x14ac:dyDescent="0.25">
      <c r="B771" s="351" t="s">
        <v>2315</v>
      </c>
      <c r="C771" s="57" t="s">
        <v>2316</v>
      </c>
    </row>
    <row r="772" spans="2:3" x14ac:dyDescent="0.25">
      <c r="B772" s="351" t="s">
        <v>5138</v>
      </c>
      <c r="C772" s="57" t="s">
        <v>2317</v>
      </c>
    </row>
    <row r="773" spans="2:3" x14ac:dyDescent="0.25">
      <c r="B773" s="351" t="s">
        <v>5139</v>
      </c>
      <c r="C773" s="57" t="s">
        <v>2318</v>
      </c>
    </row>
    <row r="774" spans="2:3" x14ac:dyDescent="0.25">
      <c r="B774" s="351" t="s">
        <v>5140</v>
      </c>
      <c r="C774" s="57" t="s">
        <v>2319</v>
      </c>
    </row>
    <row r="775" spans="2:3" x14ac:dyDescent="0.25">
      <c r="B775" s="351" t="s">
        <v>2320</v>
      </c>
      <c r="C775" s="57" t="s">
        <v>2321</v>
      </c>
    </row>
    <row r="776" spans="2:3" x14ac:dyDescent="0.25">
      <c r="B776" s="351" t="s">
        <v>1791</v>
      </c>
      <c r="C776" s="57" t="s">
        <v>1792</v>
      </c>
    </row>
    <row r="777" spans="2:3" x14ac:dyDescent="0.25">
      <c r="B777" s="351" t="s">
        <v>801</v>
      </c>
      <c r="C777" s="57" t="s">
        <v>802</v>
      </c>
    </row>
    <row r="778" spans="2:3" x14ac:dyDescent="0.25">
      <c r="B778" s="351" t="s">
        <v>1</v>
      </c>
      <c r="C778" s="57" t="s">
        <v>2</v>
      </c>
    </row>
    <row r="779" spans="2:3" x14ac:dyDescent="0.25">
      <c r="B779" s="351" t="s">
        <v>3</v>
      </c>
      <c r="C779" s="57" t="s">
        <v>1331</v>
      </c>
    </row>
    <row r="780" spans="2:3" x14ac:dyDescent="0.25">
      <c r="B780" s="351" t="s">
        <v>4</v>
      </c>
      <c r="C780" s="57" t="s">
        <v>1659</v>
      </c>
    </row>
    <row r="781" spans="2:3" x14ac:dyDescent="0.25">
      <c r="B781" s="351" t="s">
        <v>5</v>
      </c>
      <c r="C781" s="57" t="s">
        <v>1330</v>
      </c>
    </row>
    <row r="782" spans="2:3" x14ac:dyDescent="0.25">
      <c r="B782" s="351" t="s">
        <v>5141</v>
      </c>
      <c r="C782" s="57" t="s">
        <v>2322</v>
      </c>
    </row>
    <row r="783" spans="2:3" x14ac:dyDescent="0.25">
      <c r="B783" s="351" t="s">
        <v>6</v>
      </c>
      <c r="C783" s="57" t="s">
        <v>2274</v>
      </c>
    </row>
    <row r="784" spans="2:3" x14ac:dyDescent="0.25">
      <c r="B784" s="351" t="s">
        <v>5142</v>
      </c>
      <c r="C784" s="57" t="s">
        <v>2323</v>
      </c>
    </row>
    <row r="785" spans="2:3" x14ac:dyDescent="0.25">
      <c r="B785" s="351" t="s">
        <v>5143</v>
      </c>
      <c r="C785" s="57" t="s">
        <v>2324</v>
      </c>
    </row>
    <row r="786" spans="2:3" x14ac:dyDescent="0.25">
      <c r="B786" s="351" t="s">
        <v>5144</v>
      </c>
      <c r="C786" s="57" t="s">
        <v>2325</v>
      </c>
    </row>
    <row r="787" spans="2:3" x14ac:dyDescent="0.25">
      <c r="B787" s="351" t="s">
        <v>2326</v>
      </c>
      <c r="C787" s="57" t="s">
        <v>2327</v>
      </c>
    </row>
    <row r="788" spans="2:3" x14ac:dyDescent="0.25">
      <c r="B788" s="351" t="s">
        <v>5145</v>
      </c>
      <c r="C788" s="57" t="s">
        <v>2328</v>
      </c>
    </row>
    <row r="789" spans="2:3" x14ac:dyDescent="0.25">
      <c r="B789" s="351" t="s">
        <v>5146</v>
      </c>
      <c r="C789" s="57" t="s">
        <v>2329</v>
      </c>
    </row>
    <row r="790" spans="2:3" x14ac:dyDescent="0.25">
      <c r="B790" s="351" t="s">
        <v>2330</v>
      </c>
      <c r="C790" s="57" t="s">
        <v>2331</v>
      </c>
    </row>
    <row r="791" spans="2:3" x14ac:dyDescent="0.25">
      <c r="B791" s="351" t="s">
        <v>5147</v>
      </c>
      <c r="C791" s="57" t="s">
        <v>2332</v>
      </c>
    </row>
    <row r="792" spans="2:3" x14ac:dyDescent="0.25">
      <c r="B792" s="351" t="s">
        <v>5148</v>
      </c>
      <c r="C792" s="57" t="s">
        <v>2333</v>
      </c>
    </row>
    <row r="793" spans="2:3" x14ac:dyDescent="0.25">
      <c r="B793" s="351" t="s">
        <v>5149</v>
      </c>
      <c r="C793" s="57" t="s">
        <v>2334</v>
      </c>
    </row>
    <row r="794" spans="2:3" x14ac:dyDescent="0.25">
      <c r="B794" s="351" t="s">
        <v>5150</v>
      </c>
      <c r="C794" s="57" t="s">
        <v>2335</v>
      </c>
    </row>
    <row r="795" spans="2:3" x14ac:dyDescent="0.25">
      <c r="B795" s="351" t="s">
        <v>5151</v>
      </c>
      <c r="C795" s="57" t="s">
        <v>2336</v>
      </c>
    </row>
    <row r="796" spans="2:3" x14ac:dyDescent="0.25">
      <c r="B796" s="351" t="s">
        <v>2337</v>
      </c>
      <c r="C796" s="57" t="s">
        <v>2338</v>
      </c>
    </row>
    <row r="797" spans="2:3" x14ac:dyDescent="0.25">
      <c r="B797" s="351" t="s">
        <v>5152</v>
      </c>
      <c r="C797" s="57" t="s">
        <v>2339</v>
      </c>
    </row>
    <row r="798" spans="2:3" x14ac:dyDescent="0.25">
      <c r="B798" s="351" t="s">
        <v>5153</v>
      </c>
      <c r="C798" s="57" t="s">
        <v>2340</v>
      </c>
    </row>
    <row r="799" spans="2:3" x14ac:dyDescent="0.25">
      <c r="B799" s="351" t="s">
        <v>5154</v>
      </c>
      <c r="C799" s="57" t="s">
        <v>2341</v>
      </c>
    </row>
    <row r="800" spans="2:3" x14ac:dyDescent="0.25">
      <c r="B800" s="351" t="s">
        <v>5155</v>
      </c>
      <c r="C800" s="57" t="s">
        <v>7</v>
      </c>
    </row>
    <row r="801" spans="2:3" x14ac:dyDescent="0.25">
      <c r="B801" s="351" t="s">
        <v>2342</v>
      </c>
      <c r="C801" s="57" t="s">
        <v>2343</v>
      </c>
    </row>
    <row r="802" spans="2:3" x14ac:dyDescent="0.25">
      <c r="B802" s="351" t="s">
        <v>5156</v>
      </c>
      <c r="C802" s="57" t="s">
        <v>2344</v>
      </c>
    </row>
    <row r="803" spans="2:3" x14ac:dyDescent="0.25">
      <c r="B803" s="351" t="s">
        <v>2345</v>
      </c>
      <c r="C803" s="57" t="s">
        <v>3627</v>
      </c>
    </row>
    <row r="804" spans="2:3" x14ac:dyDescent="0.25">
      <c r="B804" s="351" t="s">
        <v>2346</v>
      </c>
      <c r="C804" s="57" t="s">
        <v>2347</v>
      </c>
    </row>
    <row r="805" spans="2:3" x14ac:dyDescent="0.25">
      <c r="B805" s="351" t="s">
        <v>2348</v>
      </c>
      <c r="C805" s="57" t="s">
        <v>2349</v>
      </c>
    </row>
    <row r="806" spans="2:3" x14ac:dyDescent="0.25">
      <c r="B806" s="351" t="s">
        <v>5157</v>
      </c>
      <c r="C806" s="57" t="s">
        <v>2350</v>
      </c>
    </row>
    <row r="807" spans="2:3" x14ac:dyDescent="0.25">
      <c r="B807" s="351" t="s">
        <v>803</v>
      </c>
      <c r="C807" s="57" t="s">
        <v>804</v>
      </c>
    </row>
    <row r="808" spans="2:3" x14ac:dyDescent="0.25">
      <c r="B808" s="351" t="s">
        <v>805</v>
      </c>
      <c r="C808" s="57" t="s">
        <v>806</v>
      </c>
    </row>
    <row r="809" spans="2:3" x14ac:dyDescent="0.25">
      <c r="B809" s="351" t="s">
        <v>2351</v>
      </c>
      <c r="C809" s="57" t="s">
        <v>2352</v>
      </c>
    </row>
    <row r="810" spans="2:3" x14ac:dyDescent="0.25">
      <c r="B810" s="351" t="s">
        <v>807</v>
      </c>
      <c r="C810" s="57" t="s">
        <v>1944</v>
      </c>
    </row>
    <row r="811" spans="2:3" x14ac:dyDescent="0.25">
      <c r="B811" s="351" t="s">
        <v>808</v>
      </c>
      <c r="C811" s="57" t="s">
        <v>1945</v>
      </c>
    </row>
    <row r="812" spans="2:3" x14ac:dyDescent="0.25">
      <c r="B812" s="351" t="s">
        <v>809</v>
      </c>
      <c r="C812" s="57" t="s">
        <v>1064</v>
      </c>
    </row>
    <row r="813" spans="2:3" x14ac:dyDescent="0.25">
      <c r="B813" s="351" t="s">
        <v>810</v>
      </c>
      <c r="C813" s="57" t="s">
        <v>1948</v>
      </c>
    </row>
    <row r="814" spans="2:3" x14ac:dyDescent="0.25">
      <c r="B814" s="351" t="s">
        <v>811</v>
      </c>
      <c r="C814" s="57" t="s">
        <v>1949</v>
      </c>
    </row>
    <row r="815" spans="2:3" x14ac:dyDescent="0.25">
      <c r="B815" s="351" t="s">
        <v>812</v>
      </c>
      <c r="C815" s="57" t="s">
        <v>8</v>
      </c>
    </row>
    <row r="816" spans="2:3" x14ac:dyDescent="0.25">
      <c r="B816" s="351" t="s">
        <v>813</v>
      </c>
      <c r="C816" s="57" t="s">
        <v>1951</v>
      </c>
    </row>
    <row r="817" spans="2:3" x14ac:dyDescent="0.25">
      <c r="B817" s="351" t="s">
        <v>814</v>
      </c>
      <c r="C817" s="57" t="s">
        <v>1952</v>
      </c>
    </row>
    <row r="818" spans="2:3" x14ac:dyDescent="0.25">
      <c r="B818" s="351" t="s">
        <v>5158</v>
      </c>
      <c r="C818" s="57" t="s">
        <v>2353</v>
      </c>
    </row>
    <row r="819" spans="2:3" x14ac:dyDescent="0.25">
      <c r="B819" s="351" t="s">
        <v>5159</v>
      </c>
      <c r="C819" s="57" t="s">
        <v>2354</v>
      </c>
    </row>
    <row r="820" spans="2:3" x14ac:dyDescent="0.25">
      <c r="B820" s="351" t="s">
        <v>5160</v>
      </c>
      <c r="C820" s="57" t="s">
        <v>2355</v>
      </c>
    </row>
    <row r="821" spans="2:3" x14ac:dyDescent="0.25">
      <c r="B821" s="351" t="s">
        <v>5161</v>
      </c>
      <c r="C821" s="57" t="s">
        <v>9</v>
      </c>
    </row>
    <row r="822" spans="2:3" x14ac:dyDescent="0.25">
      <c r="B822" s="351" t="s">
        <v>5162</v>
      </c>
      <c r="C822" s="57" t="s">
        <v>1032</v>
      </c>
    </row>
    <row r="823" spans="2:3" x14ac:dyDescent="0.25">
      <c r="B823" s="351" t="s">
        <v>5163</v>
      </c>
      <c r="C823" s="57" t="s">
        <v>933</v>
      </c>
    </row>
    <row r="824" spans="2:3" x14ac:dyDescent="0.25">
      <c r="B824" s="351" t="s">
        <v>5164</v>
      </c>
      <c r="C824" s="57" t="s">
        <v>2356</v>
      </c>
    </row>
    <row r="825" spans="2:3" x14ac:dyDescent="0.25">
      <c r="B825" s="351" t="s">
        <v>5165</v>
      </c>
      <c r="C825" s="57" t="s">
        <v>2358</v>
      </c>
    </row>
    <row r="826" spans="2:3" x14ac:dyDescent="0.25">
      <c r="B826" s="351" t="s">
        <v>815</v>
      </c>
      <c r="C826" s="57" t="s">
        <v>816</v>
      </c>
    </row>
    <row r="827" spans="2:3" x14ac:dyDescent="0.25">
      <c r="B827" s="351" t="s">
        <v>2359</v>
      </c>
      <c r="C827" s="57" t="s">
        <v>2360</v>
      </c>
    </row>
    <row r="828" spans="2:3" x14ac:dyDescent="0.25">
      <c r="B828" s="351" t="s">
        <v>2361</v>
      </c>
      <c r="C828" s="57" t="s">
        <v>2362</v>
      </c>
    </row>
    <row r="829" spans="2:3" x14ac:dyDescent="0.25">
      <c r="B829" s="351" t="s">
        <v>5166</v>
      </c>
      <c r="C829" s="57" t="s">
        <v>934</v>
      </c>
    </row>
    <row r="830" spans="2:3" x14ac:dyDescent="0.25">
      <c r="B830" s="351" t="s">
        <v>5167</v>
      </c>
      <c r="C830" s="57" t="s">
        <v>2363</v>
      </c>
    </row>
    <row r="831" spans="2:3" x14ac:dyDescent="0.25">
      <c r="B831" s="351" t="s">
        <v>5168</v>
      </c>
      <c r="C831" s="57" t="s">
        <v>2364</v>
      </c>
    </row>
    <row r="832" spans="2:3" x14ac:dyDescent="0.25">
      <c r="B832" s="351" t="s">
        <v>5169</v>
      </c>
      <c r="C832" s="57" t="s">
        <v>2365</v>
      </c>
    </row>
    <row r="833" spans="2:3" x14ac:dyDescent="0.25">
      <c r="B833" s="351" t="s">
        <v>5170</v>
      </c>
      <c r="C833" s="57" t="s">
        <v>2366</v>
      </c>
    </row>
    <row r="834" spans="2:3" x14ac:dyDescent="0.25">
      <c r="B834" s="351" t="s">
        <v>5171</v>
      </c>
      <c r="C834" s="57" t="s">
        <v>2367</v>
      </c>
    </row>
    <row r="835" spans="2:3" x14ac:dyDescent="0.25">
      <c r="B835" s="351" t="s">
        <v>5172</v>
      </c>
      <c r="C835" s="57" t="s">
        <v>2368</v>
      </c>
    </row>
    <row r="836" spans="2:3" x14ac:dyDescent="0.25">
      <c r="B836" s="351" t="s">
        <v>5173</v>
      </c>
      <c r="C836" s="57" t="s">
        <v>2369</v>
      </c>
    </row>
    <row r="837" spans="2:3" x14ac:dyDescent="0.25">
      <c r="B837" s="351" t="s">
        <v>10</v>
      </c>
      <c r="C837" s="57" t="s">
        <v>2397</v>
      </c>
    </row>
    <row r="838" spans="2:3" x14ac:dyDescent="0.25">
      <c r="B838" s="351" t="s">
        <v>5174</v>
      </c>
      <c r="C838" s="57" t="s">
        <v>2370</v>
      </c>
    </row>
    <row r="839" spans="2:3" x14ac:dyDescent="0.25">
      <c r="B839" s="351" t="s">
        <v>5175</v>
      </c>
      <c r="C839" s="57" t="s">
        <v>2371</v>
      </c>
    </row>
    <row r="840" spans="2:3" x14ac:dyDescent="0.25">
      <c r="B840" s="351" t="s">
        <v>5176</v>
      </c>
      <c r="C840" s="57" t="s">
        <v>2372</v>
      </c>
    </row>
    <row r="841" spans="2:3" x14ac:dyDescent="0.25">
      <c r="B841" s="351" t="s">
        <v>2373</v>
      </c>
      <c r="C841" s="57" t="s">
        <v>3627</v>
      </c>
    </row>
    <row r="842" spans="2:3" x14ac:dyDescent="0.25">
      <c r="B842" s="351" t="s">
        <v>5177</v>
      </c>
      <c r="C842" s="57" t="s">
        <v>2374</v>
      </c>
    </row>
    <row r="843" spans="2:3" x14ac:dyDescent="0.25">
      <c r="B843" s="351" t="s">
        <v>817</v>
      </c>
      <c r="C843" s="57" t="s">
        <v>1915</v>
      </c>
    </row>
    <row r="844" spans="2:3" x14ac:dyDescent="0.25">
      <c r="B844" s="351" t="s">
        <v>5178</v>
      </c>
      <c r="C844" s="57" t="s">
        <v>2375</v>
      </c>
    </row>
    <row r="845" spans="2:3" x14ac:dyDescent="0.25">
      <c r="B845" s="351" t="s">
        <v>11</v>
      </c>
      <c r="C845" s="57" t="s">
        <v>12</v>
      </c>
    </row>
    <row r="846" spans="2:3" x14ac:dyDescent="0.25">
      <c r="B846" s="351" t="s">
        <v>5179</v>
      </c>
      <c r="C846" s="57" t="s">
        <v>2376</v>
      </c>
    </row>
    <row r="847" spans="2:3" x14ac:dyDescent="0.25">
      <c r="B847" s="351" t="s">
        <v>2377</v>
      </c>
      <c r="C847" s="57" t="s">
        <v>2378</v>
      </c>
    </row>
    <row r="848" spans="2:3" x14ac:dyDescent="0.25">
      <c r="B848" s="351" t="s">
        <v>5180</v>
      </c>
      <c r="C848" s="57" t="s">
        <v>2379</v>
      </c>
    </row>
    <row r="849" spans="2:3" x14ac:dyDescent="0.25">
      <c r="B849" s="351" t="s">
        <v>2380</v>
      </c>
      <c r="C849" s="57" t="s">
        <v>2381</v>
      </c>
    </row>
    <row r="850" spans="2:3" x14ac:dyDescent="0.25">
      <c r="B850" s="351" t="s">
        <v>5181</v>
      </c>
      <c r="C850" s="57" t="s">
        <v>2382</v>
      </c>
    </row>
    <row r="851" spans="2:3" x14ac:dyDescent="0.25">
      <c r="B851" s="351" t="s">
        <v>5182</v>
      </c>
      <c r="C851" s="57" t="s">
        <v>818</v>
      </c>
    </row>
    <row r="852" spans="2:3" x14ac:dyDescent="0.25">
      <c r="B852" s="351" t="s">
        <v>2383</v>
      </c>
      <c r="C852" s="57" t="s">
        <v>2384</v>
      </c>
    </row>
    <row r="853" spans="2:3" x14ac:dyDescent="0.25">
      <c r="B853" s="351" t="s">
        <v>2385</v>
      </c>
      <c r="C853" s="57" t="s">
        <v>2386</v>
      </c>
    </row>
    <row r="854" spans="2:3" x14ac:dyDescent="0.25">
      <c r="B854" s="351" t="s">
        <v>2387</v>
      </c>
      <c r="C854" s="57" t="s">
        <v>13</v>
      </c>
    </row>
    <row r="855" spans="2:3" x14ac:dyDescent="0.25">
      <c r="B855" s="351" t="s">
        <v>819</v>
      </c>
      <c r="C855" s="57" t="s">
        <v>1947</v>
      </c>
    </row>
    <row r="856" spans="2:3" x14ac:dyDescent="0.25">
      <c r="B856" s="351" t="s">
        <v>820</v>
      </c>
      <c r="C856" s="57" t="s">
        <v>2357</v>
      </c>
    </row>
    <row r="857" spans="2:3" x14ac:dyDescent="0.25">
      <c r="B857" s="351" t="s">
        <v>14</v>
      </c>
      <c r="C857" s="57" t="s">
        <v>15</v>
      </c>
    </row>
    <row r="858" spans="2:3" x14ac:dyDescent="0.25">
      <c r="B858" s="351" t="s">
        <v>5183</v>
      </c>
      <c r="C858" s="57" t="s">
        <v>1033</v>
      </c>
    </row>
    <row r="859" spans="2:3" x14ac:dyDescent="0.25">
      <c r="B859" s="351" t="s">
        <v>16</v>
      </c>
      <c r="C859" s="57" t="s">
        <v>17</v>
      </c>
    </row>
    <row r="860" spans="2:3" x14ac:dyDescent="0.25">
      <c r="B860" s="351" t="s">
        <v>2388</v>
      </c>
      <c r="C860" s="57" t="s">
        <v>2389</v>
      </c>
    </row>
    <row r="861" spans="2:3" x14ac:dyDescent="0.25">
      <c r="B861" s="351" t="s">
        <v>821</v>
      </c>
      <c r="C861" s="57" t="s">
        <v>822</v>
      </c>
    </row>
    <row r="862" spans="2:3" x14ac:dyDescent="0.25">
      <c r="B862" s="351" t="s">
        <v>2390</v>
      </c>
      <c r="C862" s="57" t="s">
        <v>2391</v>
      </c>
    </row>
    <row r="863" spans="2:3" x14ac:dyDescent="0.25">
      <c r="B863" s="351" t="s">
        <v>5184</v>
      </c>
      <c r="C863" s="57" t="s">
        <v>2392</v>
      </c>
    </row>
    <row r="864" spans="2:3" x14ac:dyDescent="0.25">
      <c r="B864" s="351" t="s">
        <v>2393</v>
      </c>
      <c r="C864" s="57" t="s">
        <v>2394</v>
      </c>
    </row>
    <row r="865" spans="2:3" x14ac:dyDescent="0.25">
      <c r="B865" s="351" t="s">
        <v>5185</v>
      </c>
      <c r="C865" s="57" t="s">
        <v>18</v>
      </c>
    </row>
    <row r="866" spans="2:3" x14ac:dyDescent="0.25">
      <c r="B866" s="351" t="s">
        <v>823</v>
      </c>
      <c r="C866" s="57" t="s">
        <v>19</v>
      </c>
    </row>
    <row r="867" spans="2:3" x14ac:dyDescent="0.25">
      <c r="B867" s="351" t="s">
        <v>825</v>
      </c>
      <c r="C867" s="57" t="s">
        <v>824</v>
      </c>
    </row>
    <row r="868" spans="2:3" x14ac:dyDescent="0.25">
      <c r="B868" s="351" t="s">
        <v>20</v>
      </c>
      <c r="C868" s="57" t="s">
        <v>21</v>
      </c>
    </row>
    <row r="869" spans="2:3" x14ac:dyDescent="0.25">
      <c r="B869" s="351" t="s">
        <v>22</v>
      </c>
      <c r="C869" s="57" t="s">
        <v>23</v>
      </c>
    </row>
    <row r="870" spans="2:3" x14ac:dyDescent="0.25">
      <c r="B870" s="351" t="s">
        <v>24</v>
      </c>
      <c r="C870" s="57" t="s">
        <v>25</v>
      </c>
    </row>
    <row r="871" spans="2:3" x14ac:dyDescent="0.25">
      <c r="B871" s="351" t="s">
        <v>26</v>
      </c>
      <c r="C871" s="57" t="s">
        <v>27</v>
      </c>
    </row>
    <row r="872" spans="2:3" x14ac:dyDescent="0.25">
      <c r="B872" s="351" t="s">
        <v>28</v>
      </c>
      <c r="C872" s="57" t="s">
        <v>29</v>
      </c>
    </row>
    <row r="873" spans="2:3" x14ac:dyDescent="0.25">
      <c r="B873" s="351" t="s">
        <v>30</v>
      </c>
      <c r="C873" s="57" t="s">
        <v>31</v>
      </c>
    </row>
    <row r="874" spans="2:3" x14ac:dyDescent="0.25">
      <c r="B874" s="351" t="s">
        <v>32</v>
      </c>
      <c r="C874" s="57" t="s">
        <v>33</v>
      </c>
    </row>
    <row r="875" spans="2:3" x14ac:dyDescent="0.25">
      <c r="B875" s="351" t="s">
        <v>34</v>
      </c>
      <c r="C875" s="57" t="s">
        <v>1652</v>
      </c>
    </row>
    <row r="876" spans="2:3" x14ac:dyDescent="0.25">
      <c r="B876" s="351" t="s">
        <v>5186</v>
      </c>
      <c r="C876" s="57" t="s">
        <v>2395</v>
      </c>
    </row>
    <row r="877" spans="2:3" x14ac:dyDescent="0.25">
      <c r="B877" s="351" t="s">
        <v>5187</v>
      </c>
      <c r="C877" s="57" t="s">
        <v>2396</v>
      </c>
    </row>
    <row r="878" spans="2:3" x14ac:dyDescent="0.25">
      <c r="B878" s="351" t="s">
        <v>5188</v>
      </c>
      <c r="C878" s="57" t="s">
        <v>35</v>
      </c>
    </row>
    <row r="879" spans="2:3" x14ac:dyDescent="0.25">
      <c r="B879" s="351" t="s">
        <v>5189</v>
      </c>
      <c r="C879" s="57" t="s">
        <v>36</v>
      </c>
    </row>
    <row r="880" spans="2:3" x14ac:dyDescent="0.25">
      <c r="B880" s="351" t="s">
        <v>5190</v>
      </c>
      <c r="C880" s="57" t="s">
        <v>37</v>
      </c>
    </row>
    <row r="881" spans="2:3" x14ac:dyDescent="0.25">
      <c r="B881" s="351" t="s">
        <v>5191</v>
      </c>
      <c r="C881" s="57" t="s">
        <v>2398</v>
      </c>
    </row>
    <row r="882" spans="2:3" x14ac:dyDescent="0.25">
      <c r="B882" s="351" t="s">
        <v>38</v>
      </c>
      <c r="C882" s="57" t="s">
        <v>39</v>
      </c>
    </row>
    <row r="883" spans="2:3" x14ac:dyDescent="0.25">
      <c r="B883" s="351" t="s">
        <v>2399</v>
      </c>
      <c r="C883" s="57" t="s">
        <v>826</v>
      </c>
    </row>
    <row r="884" spans="2:3" x14ac:dyDescent="0.25">
      <c r="B884" s="351" t="s">
        <v>2400</v>
      </c>
      <c r="C884" s="57" t="s">
        <v>2401</v>
      </c>
    </row>
    <row r="885" spans="2:3" x14ac:dyDescent="0.25">
      <c r="B885" s="351" t="s">
        <v>935</v>
      </c>
      <c r="C885" s="57" t="s">
        <v>936</v>
      </c>
    </row>
    <row r="886" spans="2:3" x14ac:dyDescent="0.25">
      <c r="B886" s="351" t="s">
        <v>40</v>
      </c>
      <c r="C886" s="57" t="s">
        <v>41</v>
      </c>
    </row>
    <row r="887" spans="2:3" x14ac:dyDescent="0.25">
      <c r="B887" s="351" t="s">
        <v>42</v>
      </c>
      <c r="C887" s="57" t="s">
        <v>43</v>
      </c>
    </row>
    <row r="888" spans="2:3" x14ac:dyDescent="0.25">
      <c r="B888" s="351" t="s">
        <v>44</v>
      </c>
      <c r="C888" s="57" t="s">
        <v>45</v>
      </c>
    </row>
    <row r="889" spans="2:3" x14ac:dyDescent="0.25">
      <c r="B889" s="351" t="s">
        <v>46</v>
      </c>
      <c r="C889" s="57" t="s">
        <v>47</v>
      </c>
    </row>
    <row r="890" spans="2:3" x14ac:dyDescent="0.25">
      <c r="B890" s="351" t="s">
        <v>2402</v>
      </c>
      <c r="C890" s="57" t="s">
        <v>2403</v>
      </c>
    </row>
    <row r="891" spans="2:3" x14ac:dyDescent="0.25">
      <c r="B891" s="351" t="s">
        <v>5192</v>
      </c>
      <c r="C891" s="57" t="s">
        <v>2404</v>
      </c>
    </row>
    <row r="892" spans="2:3" x14ac:dyDescent="0.25">
      <c r="B892" s="351" t="s">
        <v>5193</v>
      </c>
      <c r="C892" s="57" t="s">
        <v>2405</v>
      </c>
    </row>
    <row r="893" spans="2:3" x14ac:dyDescent="0.25">
      <c r="B893" s="351" t="s">
        <v>2406</v>
      </c>
      <c r="C893" s="57" t="s">
        <v>2407</v>
      </c>
    </row>
    <row r="894" spans="2:3" x14ac:dyDescent="0.25">
      <c r="B894" s="351" t="s">
        <v>5194</v>
      </c>
      <c r="C894" s="57" t="s">
        <v>48</v>
      </c>
    </row>
    <row r="895" spans="2:3" x14ac:dyDescent="0.25">
      <c r="B895" s="351" t="s">
        <v>2408</v>
      </c>
      <c r="C895" s="57" t="s">
        <v>2409</v>
      </c>
    </row>
    <row r="896" spans="2:3" x14ac:dyDescent="0.25">
      <c r="B896" s="351" t="s">
        <v>2410</v>
      </c>
      <c r="C896" s="57" t="s">
        <v>2411</v>
      </c>
    </row>
    <row r="897" spans="2:3" x14ac:dyDescent="0.25">
      <c r="B897" s="351" t="s">
        <v>5195</v>
      </c>
      <c r="C897" s="57" t="s">
        <v>2412</v>
      </c>
    </row>
    <row r="898" spans="2:3" x14ac:dyDescent="0.25">
      <c r="B898" s="351" t="s">
        <v>5196</v>
      </c>
      <c r="C898" s="57" t="s">
        <v>2413</v>
      </c>
    </row>
    <row r="899" spans="2:3" x14ac:dyDescent="0.25">
      <c r="B899" s="351" t="s">
        <v>5197</v>
      </c>
      <c r="C899" s="57" t="s">
        <v>2414</v>
      </c>
    </row>
    <row r="900" spans="2:3" x14ac:dyDescent="0.25">
      <c r="B900" s="351" t="s">
        <v>2415</v>
      </c>
      <c r="C900" s="57" t="s">
        <v>2416</v>
      </c>
    </row>
    <row r="901" spans="2:3" x14ac:dyDescent="0.25">
      <c r="B901" s="351" t="s">
        <v>5198</v>
      </c>
      <c r="C901" s="57" t="s">
        <v>2397</v>
      </c>
    </row>
    <row r="902" spans="2:3" x14ac:dyDescent="0.25">
      <c r="B902" s="351" t="s">
        <v>827</v>
      </c>
      <c r="C902" s="57" t="s">
        <v>2357</v>
      </c>
    </row>
    <row r="903" spans="2:3" x14ac:dyDescent="0.25">
      <c r="B903" s="351" t="s">
        <v>5199</v>
      </c>
      <c r="C903" s="57" t="s">
        <v>2417</v>
      </c>
    </row>
    <row r="904" spans="2:3" x14ac:dyDescent="0.25">
      <c r="B904" s="351" t="s">
        <v>5200</v>
      </c>
      <c r="C904" s="57" t="s">
        <v>2418</v>
      </c>
    </row>
    <row r="905" spans="2:3" x14ac:dyDescent="0.25">
      <c r="B905" s="351" t="s">
        <v>49</v>
      </c>
      <c r="C905" s="57" t="s">
        <v>50</v>
      </c>
    </row>
    <row r="906" spans="2:3" x14ac:dyDescent="0.25">
      <c r="B906" s="351" t="s">
        <v>51</v>
      </c>
      <c r="C906" s="57" t="s">
        <v>1957</v>
      </c>
    </row>
    <row r="907" spans="2:3" x14ac:dyDescent="0.25">
      <c r="B907" s="351" t="s">
        <v>52</v>
      </c>
      <c r="C907" s="57" t="s">
        <v>1958</v>
      </c>
    </row>
    <row r="908" spans="2:3" x14ac:dyDescent="0.25">
      <c r="B908" s="351" t="s">
        <v>5201</v>
      </c>
      <c r="C908" s="57" t="s">
        <v>2419</v>
      </c>
    </row>
    <row r="909" spans="2:3" x14ac:dyDescent="0.25">
      <c r="B909" s="351" t="s">
        <v>5202</v>
      </c>
      <c r="C909" s="57" t="s">
        <v>2419</v>
      </c>
    </row>
    <row r="910" spans="2:3" x14ac:dyDescent="0.25">
      <c r="B910" s="351" t="s">
        <v>2420</v>
      </c>
      <c r="C910" s="57" t="s">
        <v>2421</v>
      </c>
    </row>
    <row r="911" spans="2:3" x14ac:dyDescent="0.25">
      <c r="B911" s="351" t="s">
        <v>2422</v>
      </c>
      <c r="C911" s="57" t="s">
        <v>2423</v>
      </c>
    </row>
    <row r="912" spans="2:3" x14ac:dyDescent="0.25">
      <c r="B912" s="351" t="s">
        <v>5203</v>
      </c>
      <c r="C912" s="57" t="s">
        <v>2424</v>
      </c>
    </row>
    <row r="913" spans="2:3" x14ac:dyDescent="0.25">
      <c r="B913" s="351" t="s">
        <v>5204</v>
      </c>
      <c r="C913" s="57" t="s">
        <v>2425</v>
      </c>
    </row>
    <row r="914" spans="2:3" x14ac:dyDescent="0.25">
      <c r="B914" s="351" t="s">
        <v>2426</v>
      </c>
      <c r="C914" s="57" t="s">
        <v>2427</v>
      </c>
    </row>
    <row r="915" spans="2:3" x14ac:dyDescent="0.25">
      <c r="B915" s="351" t="s">
        <v>53</v>
      </c>
      <c r="C915" s="57" t="s">
        <v>340</v>
      </c>
    </row>
    <row r="916" spans="2:3" x14ac:dyDescent="0.25">
      <c r="B916" s="351" t="s">
        <v>2432</v>
      </c>
      <c r="C916" s="57" t="s">
        <v>2433</v>
      </c>
    </row>
    <row r="917" spans="2:3" x14ac:dyDescent="0.25">
      <c r="B917" s="351" t="s">
        <v>2434</v>
      </c>
      <c r="C917" s="57" t="s">
        <v>2435</v>
      </c>
    </row>
    <row r="918" spans="2:3" x14ac:dyDescent="0.25">
      <c r="B918" s="351" t="s">
        <v>2436</v>
      </c>
      <c r="C918" s="57" t="s">
        <v>2437</v>
      </c>
    </row>
    <row r="919" spans="2:3" x14ac:dyDescent="0.25">
      <c r="B919" s="351" t="s">
        <v>2438</v>
      </c>
      <c r="C919" s="57" t="s">
        <v>2439</v>
      </c>
    </row>
    <row r="920" spans="2:3" x14ac:dyDescent="0.25">
      <c r="B920" s="351" t="s">
        <v>2440</v>
      </c>
      <c r="C920" s="57" t="s">
        <v>2441</v>
      </c>
    </row>
    <row r="921" spans="2:3" x14ac:dyDescent="0.25">
      <c r="B921" s="351" t="s">
        <v>2442</v>
      </c>
      <c r="C921" s="57" t="s">
        <v>2443</v>
      </c>
    </row>
    <row r="922" spans="2:3" x14ac:dyDescent="0.25">
      <c r="B922" s="351" t="s">
        <v>2444</v>
      </c>
      <c r="C922" s="57" t="s">
        <v>2445</v>
      </c>
    </row>
    <row r="923" spans="2:3" x14ac:dyDescent="0.25">
      <c r="B923" s="351" t="s">
        <v>2446</v>
      </c>
      <c r="C923" s="57" t="s">
        <v>2447</v>
      </c>
    </row>
    <row r="924" spans="2:3" x14ac:dyDescent="0.25">
      <c r="B924" s="351" t="s">
        <v>2448</v>
      </c>
      <c r="C924" s="57" t="s">
        <v>2449</v>
      </c>
    </row>
    <row r="925" spans="2:3" x14ac:dyDescent="0.25">
      <c r="B925" s="351" t="s">
        <v>2450</v>
      </c>
      <c r="C925" s="57" t="s">
        <v>2451</v>
      </c>
    </row>
    <row r="926" spans="2:3" x14ac:dyDescent="0.25">
      <c r="B926" s="351" t="s">
        <v>2452</v>
      </c>
      <c r="C926" s="57" t="s">
        <v>2453</v>
      </c>
    </row>
    <row r="927" spans="2:3" x14ac:dyDescent="0.25">
      <c r="B927" s="351" t="s">
        <v>2454</v>
      </c>
      <c r="C927" s="57" t="s">
        <v>2455</v>
      </c>
    </row>
    <row r="928" spans="2:3" x14ac:dyDescent="0.25">
      <c r="B928" s="351" t="s">
        <v>2456</v>
      </c>
      <c r="C928" s="57" t="s">
        <v>2457</v>
      </c>
    </row>
    <row r="929" spans="2:3" x14ac:dyDescent="0.25">
      <c r="B929" s="351" t="s">
        <v>2458</v>
      </c>
      <c r="C929" s="57" t="s">
        <v>2459</v>
      </c>
    </row>
    <row r="930" spans="2:3" x14ac:dyDescent="0.25">
      <c r="B930" s="351" t="s">
        <v>2460</v>
      </c>
      <c r="C930" s="57" t="s">
        <v>2461</v>
      </c>
    </row>
    <row r="931" spans="2:3" x14ac:dyDescent="0.25">
      <c r="B931" s="351" t="s">
        <v>2462</v>
      </c>
      <c r="C931" s="57" t="s">
        <v>2463</v>
      </c>
    </row>
    <row r="932" spans="2:3" x14ac:dyDescent="0.25">
      <c r="B932" s="351" t="s">
        <v>2464</v>
      </c>
      <c r="C932" s="57" t="s">
        <v>1034</v>
      </c>
    </row>
    <row r="933" spans="2:3" x14ac:dyDescent="0.25">
      <c r="B933" s="351" t="s">
        <v>2465</v>
      </c>
      <c r="C933" s="57" t="s">
        <v>2466</v>
      </c>
    </row>
    <row r="934" spans="2:3" x14ac:dyDescent="0.25">
      <c r="B934" s="351" t="s">
        <v>2467</v>
      </c>
      <c r="C934" s="57" t="s">
        <v>2468</v>
      </c>
    </row>
    <row r="935" spans="2:3" x14ac:dyDescent="0.25">
      <c r="B935" s="351" t="s">
        <v>2469</v>
      </c>
      <c r="C935" s="57" t="s">
        <v>2468</v>
      </c>
    </row>
    <row r="936" spans="2:3" x14ac:dyDescent="0.25">
      <c r="B936" s="351" t="s">
        <v>2470</v>
      </c>
      <c r="C936" s="57" t="s">
        <v>2471</v>
      </c>
    </row>
    <row r="937" spans="2:3" x14ac:dyDescent="0.25">
      <c r="B937" s="351" t="s">
        <v>2472</v>
      </c>
      <c r="C937" s="57" t="s">
        <v>2473</v>
      </c>
    </row>
    <row r="938" spans="2:3" x14ac:dyDescent="0.25">
      <c r="B938" s="351" t="s">
        <v>2474</v>
      </c>
      <c r="C938" s="57" t="s">
        <v>2475</v>
      </c>
    </row>
    <row r="939" spans="2:3" x14ac:dyDescent="0.25">
      <c r="B939" s="351" t="s">
        <v>2476</v>
      </c>
      <c r="C939" s="57" t="s">
        <v>2477</v>
      </c>
    </row>
    <row r="940" spans="2:3" x14ac:dyDescent="0.25">
      <c r="B940" s="351" t="s">
        <v>2478</v>
      </c>
      <c r="C940" s="57" t="s">
        <v>2449</v>
      </c>
    </row>
    <row r="941" spans="2:3" x14ac:dyDescent="0.25">
      <c r="B941" s="351" t="s">
        <v>5205</v>
      </c>
      <c r="C941" s="57" t="s">
        <v>2479</v>
      </c>
    </row>
    <row r="942" spans="2:3" x14ac:dyDescent="0.25">
      <c r="B942" s="351" t="s">
        <v>5206</v>
      </c>
      <c r="C942" s="57" t="s">
        <v>2480</v>
      </c>
    </row>
    <row r="943" spans="2:3" x14ac:dyDescent="0.25">
      <c r="B943" s="351" t="s">
        <v>5207</v>
      </c>
      <c r="C943" s="57" t="s">
        <v>2481</v>
      </c>
    </row>
    <row r="944" spans="2:3" x14ac:dyDescent="0.25">
      <c r="B944" s="351" t="s">
        <v>5208</v>
      </c>
      <c r="C944" s="57" t="s">
        <v>54</v>
      </c>
    </row>
    <row r="945" spans="2:3" x14ac:dyDescent="0.25">
      <c r="B945" s="351" t="s">
        <v>5209</v>
      </c>
      <c r="C945" s="57" t="s">
        <v>2482</v>
      </c>
    </row>
    <row r="946" spans="2:3" x14ac:dyDescent="0.25">
      <c r="B946" s="351" t="s">
        <v>5210</v>
      </c>
      <c r="C946" s="57" t="s">
        <v>937</v>
      </c>
    </row>
    <row r="947" spans="2:3" x14ac:dyDescent="0.25">
      <c r="B947" s="351" t="s">
        <v>5211</v>
      </c>
      <c r="C947" s="57" t="s">
        <v>2483</v>
      </c>
    </row>
    <row r="948" spans="2:3" x14ac:dyDescent="0.25">
      <c r="B948" s="351" t="s">
        <v>5212</v>
      </c>
      <c r="C948" s="57" t="s">
        <v>2484</v>
      </c>
    </row>
    <row r="949" spans="2:3" x14ac:dyDescent="0.25">
      <c r="B949" s="351" t="s">
        <v>5213</v>
      </c>
      <c r="C949" s="57" t="s">
        <v>2485</v>
      </c>
    </row>
    <row r="950" spans="2:3" x14ac:dyDescent="0.25">
      <c r="B950" s="351" t="s">
        <v>5214</v>
      </c>
      <c r="C950" s="57" t="s">
        <v>2486</v>
      </c>
    </row>
    <row r="951" spans="2:3" x14ac:dyDescent="0.25">
      <c r="B951" s="351" t="s">
        <v>5215</v>
      </c>
      <c r="C951" s="57" t="s">
        <v>2447</v>
      </c>
    </row>
    <row r="952" spans="2:3" x14ac:dyDescent="0.25">
      <c r="B952" s="351" t="s">
        <v>2487</v>
      </c>
      <c r="C952" s="57" t="s">
        <v>2488</v>
      </c>
    </row>
    <row r="953" spans="2:3" x14ac:dyDescent="0.25">
      <c r="B953" s="351" t="s">
        <v>5216</v>
      </c>
      <c r="C953" s="57" t="s">
        <v>2489</v>
      </c>
    </row>
    <row r="954" spans="2:3" x14ac:dyDescent="0.25">
      <c r="B954" s="351" t="s">
        <v>5217</v>
      </c>
      <c r="C954" s="57" t="s">
        <v>2490</v>
      </c>
    </row>
    <row r="955" spans="2:3" x14ac:dyDescent="0.25">
      <c r="B955" s="351" t="s">
        <v>5218</v>
      </c>
      <c r="C955" s="57" t="s">
        <v>2491</v>
      </c>
    </row>
    <row r="956" spans="2:3" x14ac:dyDescent="0.25">
      <c r="B956" s="351" t="s">
        <v>5219</v>
      </c>
      <c r="C956" s="57" t="s">
        <v>2492</v>
      </c>
    </row>
    <row r="957" spans="2:3" x14ac:dyDescent="0.25">
      <c r="B957" s="351" t="s">
        <v>5220</v>
      </c>
      <c r="C957" s="57" t="s">
        <v>2493</v>
      </c>
    </row>
    <row r="958" spans="2:3" x14ac:dyDescent="0.25">
      <c r="B958" s="351" t="s">
        <v>2494</v>
      </c>
      <c r="C958" s="57" t="s">
        <v>2495</v>
      </c>
    </row>
    <row r="959" spans="2:3" x14ac:dyDescent="0.25">
      <c r="B959" s="351" t="s">
        <v>2496</v>
      </c>
      <c r="C959" s="57" t="s">
        <v>2497</v>
      </c>
    </row>
    <row r="960" spans="2:3" x14ac:dyDescent="0.25">
      <c r="B960" s="351" t="s">
        <v>2498</v>
      </c>
      <c r="C960" s="57" t="s">
        <v>2499</v>
      </c>
    </row>
    <row r="961" spans="2:3" x14ac:dyDescent="0.25">
      <c r="B961" s="351" t="s">
        <v>2500</v>
      </c>
      <c r="C961" s="57" t="s">
        <v>2501</v>
      </c>
    </row>
    <row r="962" spans="2:3" x14ac:dyDescent="0.25">
      <c r="B962" s="351" t="s">
        <v>55</v>
      </c>
      <c r="C962" s="57" t="s">
        <v>2696</v>
      </c>
    </row>
    <row r="963" spans="2:3" x14ac:dyDescent="0.25">
      <c r="B963" s="351" t="s">
        <v>2502</v>
      </c>
      <c r="C963" s="57" t="s">
        <v>56</v>
      </c>
    </row>
    <row r="964" spans="2:3" x14ac:dyDescent="0.25">
      <c r="B964" s="351" t="s">
        <v>5221</v>
      </c>
      <c r="C964" s="57" t="s">
        <v>2503</v>
      </c>
    </row>
    <row r="965" spans="2:3" x14ac:dyDescent="0.25">
      <c r="B965" s="351" t="s">
        <v>57</v>
      </c>
      <c r="C965" s="57" t="s">
        <v>58</v>
      </c>
    </row>
    <row r="966" spans="2:3" x14ac:dyDescent="0.25">
      <c r="B966" s="351" t="s">
        <v>59</v>
      </c>
      <c r="C966" s="57" t="s">
        <v>2318</v>
      </c>
    </row>
    <row r="967" spans="2:3" x14ac:dyDescent="0.25">
      <c r="B967" s="351" t="s">
        <v>2504</v>
      </c>
      <c r="C967" s="57" t="s">
        <v>2505</v>
      </c>
    </row>
    <row r="968" spans="2:3" x14ac:dyDescent="0.25">
      <c r="B968" s="351" t="s">
        <v>2506</v>
      </c>
      <c r="C968" s="57" t="s">
        <v>2507</v>
      </c>
    </row>
    <row r="969" spans="2:3" x14ac:dyDescent="0.25">
      <c r="B969" s="351" t="s">
        <v>2508</v>
      </c>
      <c r="C969" s="57" t="s">
        <v>2509</v>
      </c>
    </row>
    <row r="970" spans="2:3" x14ac:dyDescent="0.25">
      <c r="B970" s="351" t="s">
        <v>2510</v>
      </c>
      <c r="C970" s="57" t="s">
        <v>2511</v>
      </c>
    </row>
    <row r="971" spans="2:3" x14ac:dyDescent="0.25">
      <c r="B971" s="351" t="s">
        <v>2512</v>
      </c>
      <c r="C971" s="57" t="s">
        <v>1642</v>
      </c>
    </row>
    <row r="972" spans="2:3" x14ac:dyDescent="0.25">
      <c r="B972" s="351" t="s">
        <v>2513</v>
      </c>
      <c r="C972" s="57" t="s">
        <v>2514</v>
      </c>
    </row>
    <row r="973" spans="2:3" x14ac:dyDescent="0.25">
      <c r="B973" s="351" t="s">
        <v>2515</v>
      </c>
      <c r="C973" s="57" t="s">
        <v>2516</v>
      </c>
    </row>
    <row r="974" spans="2:3" x14ac:dyDescent="0.25">
      <c r="B974" s="351" t="s">
        <v>2517</v>
      </c>
      <c r="C974" s="57" t="s">
        <v>2518</v>
      </c>
    </row>
    <row r="975" spans="2:3" x14ac:dyDescent="0.25">
      <c r="B975" s="351" t="s">
        <v>2519</v>
      </c>
      <c r="C975" s="57" t="s">
        <v>938</v>
      </c>
    </row>
    <row r="976" spans="2:3" x14ac:dyDescent="0.25">
      <c r="B976" s="351" t="s">
        <v>5222</v>
      </c>
      <c r="C976" s="57" t="s">
        <v>2520</v>
      </c>
    </row>
    <row r="977" spans="2:3" x14ac:dyDescent="0.25">
      <c r="B977" s="351" t="s">
        <v>5223</v>
      </c>
      <c r="C977" s="57" t="s">
        <v>2521</v>
      </c>
    </row>
    <row r="978" spans="2:3" x14ac:dyDescent="0.25">
      <c r="B978" s="351" t="s">
        <v>2522</v>
      </c>
      <c r="C978" s="57" t="s">
        <v>2523</v>
      </c>
    </row>
    <row r="979" spans="2:3" x14ac:dyDescent="0.25">
      <c r="B979" s="351" t="s">
        <v>5224</v>
      </c>
      <c r="C979" s="57" t="s">
        <v>2524</v>
      </c>
    </row>
    <row r="980" spans="2:3" x14ac:dyDescent="0.25">
      <c r="B980" s="351" t="s">
        <v>2525</v>
      </c>
      <c r="C980" s="57" t="s">
        <v>1643</v>
      </c>
    </row>
    <row r="981" spans="2:3" x14ac:dyDescent="0.25">
      <c r="B981" s="351" t="s">
        <v>2526</v>
      </c>
      <c r="C981" s="57" t="s">
        <v>939</v>
      </c>
    </row>
    <row r="982" spans="2:3" x14ac:dyDescent="0.25">
      <c r="B982" s="351" t="s">
        <v>2527</v>
      </c>
      <c r="C982" s="57" t="s">
        <v>2528</v>
      </c>
    </row>
    <row r="983" spans="2:3" x14ac:dyDescent="0.25">
      <c r="B983" s="351" t="s">
        <v>1644</v>
      </c>
      <c r="C983" s="57" t="s">
        <v>1645</v>
      </c>
    </row>
    <row r="984" spans="2:3" x14ac:dyDescent="0.25">
      <c r="B984" s="351" t="s">
        <v>1646</v>
      </c>
      <c r="C984" s="57" t="s">
        <v>1647</v>
      </c>
    </row>
    <row r="985" spans="2:3" x14ac:dyDescent="0.25">
      <c r="B985" s="351" t="s">
        <v>2529</v>
      </c>
      <c r="C985" s="57" t="s">
        <v>2530</v>
      </c>
    </row>
    <row r="986" spans="2:3" x14ac:dyDescent="0.25">
      <c r="B986" s="351" t="s">
        <v>828</v>
      </c>
      <c r="C986" s="57" t="s">
        <v>829</v>
      </c>
    </row>
    <row r="987" spans="2:3" x14ac:dyDescent="0.25">
      <c r="B987" s="351" t="s">
        <v>940</v>
      </c>
      <c r="C987" s="57" t="s">
        <v>941</v>
      </c>
    </row>
    <row r="988" spans="2:3" x14ac:dyDescent="0.25">
      <c r="B988" s="351" t="s">
        <v>830</v>
      </c>
      <c r="C988" s="57" t="s">
        <v>831</v>
      </c>
    </row>
    <row r="989" spans="2:3" x14ac:dyDescent="0.25">
      <c r="B989" s="351" t="s">
        <v>832</v>
      </c>
      <c r="C989" s="57" t="s">
        <v>833</v>
      </c>
    </row>
    <row r="990" spans="2:3" x14ac:dyDescent="0.25">
      <c r="B990" s="351" t="s">
        <v>834</v>
      </c>
      <c r="C990" s="57" t="s">
        <v>835</v>
      </c>
    </row>
    <row r="991" spans="2:3" x14ac:dyDescent="0.25">
      <c r="B991" s="351" t="s">
        <v>836</v>
      </c>
      <c r="C991" s="57" t="s">
        <v>837</v>
      </c>
    </row>
    <row r="992" spans="2:3" x14ac:dyDescent="0.25">
      <c r="B992" s="351" t="s">
        <v>60</v>
      </c>
      <c r="C992" s="57" t="s">
        <v>61</v>
      </c>
    </row>
    <row r="993" spans="2:3" x14ac:dyDescent="0.25">
      <c r="B993" s="351" t="s">
        <v>2531</v>
      </c>
      <c r="C993" s="57" t="s">
        <v>62</v>
      </c>
    </row>
    <row r="994" spans="2:3" x14ac:dyDescent="0.25">
      <c r="B994" s="351" t="s">
        <v>5225</v>
      </c>
      <c r="C994" s="57" t="s">
        <v>63</v>
      </c>
    </row>
    <row r="995" spans="2:3" x14ac:dyDescent="0.25">
      <c r="B995" s="351" t="s">
        <v>2532</v>
      </c>
      <c r="C995" s="57" t="s">
        <v>2533</v>
      </c>
    </row>
    <row r="996" spans="2:3" x14ac:dyDescent="0.25">
      <c r="B996" s="351" t="s">
        <v>64</v>
      </c>
      <c r="C996" s="57" t="s">
        <v>65</v>
      </c>
    </row>
    <row r="997" spans="2:3" x14ac:dyDescent="0.25">
      <c r="B997" s="351" t="s">
        <v>2534</v>
      </c>
      <c r="C997" s="57" t="s">
        <v>66</v>
      </c>
    </row>
    <row r="998" spans="2:3" x14ac:dyDescent="0.25">
      <c r="B998" s="351" t="s">
        <v>67</v>
      </c>
      <c r="C998" s="57" t="s">
        <v>68</v>
      </c>
    </row>
    <row r="999" spans="2:3" x14ac:dyDescent="0.25">
      <c r="B999" s="351" t="s">
        <v>5226</v>
      </c>
      <c r="C999" s="57" t="s">
        <v>2535</v>
      </c>
    </row>
    <row r="1000" spans="2:3" x14ac:dyDescent="0.25">
      <c r="B1000" s="351" t="s">
        <v>2536</v>
      </c>
      <c r="C1000" s="57" t="s">
        <v>838</v>
      </c>
    </row>
    <row r="1001" spans="2:3" x14ac:dyDescent="0.25">
      <c r="B1001" s="351" t="s">
        <v>5227</v>
      </c>
      <c r="C1001" s="57" t="s">
        <v>839</v>
      </c>
    </row>
    <row r="1002" spans="2:3" x14ac:dyDescent="0.25">
      <c r="B1002" s="351" t="s">
        <v>69</v>
      </c>
      <c r="C1002" s="57" t="s">
        <v>3646</v>
      </c>
    </row>
    <row r="1003" spans="2:3" x14ac:dyDescent="0.25">
      <c r="B1003" s="351" t="s">
        <v>70</v>
      </c>
      <c r="C1003" s="57" t="s">
        <v>71</v>
      </c>
    </row>
    <row r="1004" spans="2:3" x14ac:dyDescent="0.25">
      <c r="B1004" s="351" t="s">
        <v>2537</v>
      </c>
      <c r="C1004" s="57" t="s">
        <v>1648</v>
      </c>
    </row>
    <row r="1005" spans="2:3" x14ac:dyDescent="0.25">
      <c r="B1005" s="351" t="s">
        <v>72</v>
      </c>
      <c r="C1005" s="57" t="s">
        <v>73</v>
      </c>
    </row>
    <row r="1006" spans="2:3" x14ac:dyDescent="0.25">
      <c r="B1006" s="351" t="s">
        <v>1649</v>
      </c>
      <c r="C1006" s="57" t="s">
        <v>840</v>
      </c>
    </row>
    <row r="1007" spans="2:3" x14ac:dyDescent="0.25">
      <c r="B1007" s="351" t="s">
        <v>5228</v>
      </c>
      <c r="C1007" s="57" t="s">
        <v>2538</v>
      </c>
    </row>
    <row r="1008" spans="2:3" x14ac:dyDescent="0.25">
      <c r="B1008" s="351" t="s">
        <v>5229</v>
      </c>
      <c r="C1008" s="57" t="s">
        <v>2539</v>
      </c>
    </row>
    <row r="1009" spans="2:3" x14ac:dyDescent="0.25">
      <c r="B1009" s="351" t="s">
        <v>74</v>
      </c>
      <c r="C1009" s="57" t="s">
        <v>75</v>
      </c>
    </row>
    <row r="1010" spans="2:3" x14ac:dyDescent="0.25">
      <c r="B1010" s="351" t="s">
        <v>76</v>
      </c>
      <c r="C1010" s="57" t="s">
        <v>77</v>
      </c>
    </row>
    <row r="1011" spans="2:3" x14ac:dyDescent="0.25">
      <c r="B1011" s="351" t="s">
        <v>78</v>
      </c>
      <c r="C1011" s="57" t="s">
        <v>79</v>
      </c>
    </row>
    <row r="1012" spans="2:3" x14ac:dyDescent="0.25">
      <c r="B1012" s="351" t="s">
        <v>80</v>
      </c>
      <c r="C1012" s="57" t="s">
        <v>3862</v>
      </c>
    </row>
    <row r="1013" spans="2:3" x14ac:dyDescent="0.25">
      <c r="B1013" s="351" t="s">
        <v>81</v>
      </c>
      <c r="C1013" s="57" t="s">
        <v>3864</v>
      </c>
    </row>
    <row r="1014" spans="2:3" x14ac:dyDescent="0.25">
      <c r="B1014" s="351" t="s">
        <v>82</v>
      </c>
      <c r="C1014" s="57" t="s">
        <v>3869</v>
      </c>
    </row>
    <row r="1015" spans="2:3" x14ac:dyDescent="0.25">
      <c r="B1015" s="351" t="s">
        <v>83</v>
      </c>
      <c r="C1015" s="57" t="s">
        <v>3873</v>
      </c>
    </row>
    <row r="1016" spans="2:3" ht="30" x14ac:dyDescent="0.25">
      <c r="B1016" s="351" t="s">
        <v>84</v>
      </c>
      <c r="C1016" s="743" t="s">
        <v>85</v>
      </c>
    </row>
    <row r="1017" spans="2:3" ht="30" x14ac:dyDescent="0.25">
      <c r="B1017" s="351" t="s">
        <v>86</v>
      </c>
      <c r="C1017" s="743" t="s">
        <v>87</v>
      </c>
    </row>
    <row r="1018" spans="2:3" ht="30" x14ac:dyDescent="0.25">
      <c r="B1018" s="351" t="s">
        <v>88</v>
      </c>
      <c r="C1018" s="743" t="s">
        <v>89</v>
      </c>
    </row>
    <row r="1019" spans="2:3" ht="30" x14ac:dyDescent="0.25">
      <c r="B1019" s="351" t="s">
        <v>90</v>
      </c>
      <c r="C1019" s="743" t="s">
        <v>91</v>
      </c>
    </row>
    <row r="1020" spans="2:3" x14ac:dyDescent="0.25">
      <c r="B1020" s="351" t="s">
        <v>92</v>
      </c>
      <c r="C1020" s="57" t="s">
        <v>93</v>
      </c>
    </row>
    <row r="1021" spans="2:3" x14ac:dyDescent="0.25">
      <c r="B1021" s="351" t="s">
        <v>94</v>
      </c>
      <c r="C1021" s="57" t="s">
        <v>95</v>
      </c>
    </row>
    <row r="1022" spans="2:3" x14ac:dyDescent="0.25">
      <c r="B1022" s="351" t="s">
        <v>5230</v>
      </c>
      <c r="C1022" s="57" t="s">
        <v>2540</v>
      </c>
    </row>
    <row r="1023" spans="2:3" x14ac:dyDescent="0.25">
      <c r="B1023" s="351" t="s">
        <v>5231</v>
      </c>
      <c r="C1023" s="57" t="s">
        <v>2540</v>
      </c>
    </row>
    <row r="1024" spans="2:3" x14ac:dyDescent="0.25">
      <c r="B1024" s="351" t="s">
        <v>2541</v>
      </c>
      <c r="C1024" s="57" t="s">
        <v>841</v>
      </c>
    </row>
    <row r="1025" spans="2:3" x14ac:dyDescent="0.25">
      <c r="B1025" s="351" t="s">
        <v>2542</v>
      </c>
      <c r="C1025" s="57" t="s">
        <v>2543</v>
      </c>
    </row>
    <row r="1026" spans="2:3" x14ac:dyDescent="0.25">
      <c r="B1026" s="351" t="s">
        <v>2544</v>
      </c>
      <c r="C1026" s="57" t="s">
        <v>2545</v>
      </c>
    </row>
    <row r="1027" spans="2:3" x14ac:dyDescent="0.25">
      <c r="B1027" s="351" t="s">
        <v>2546</v>
      </c>
      <c r="C1027" s="57" t="s">
        <v>2547</v>
      </c>
    </row>
    <row r="1028" spans="2:3" x14ac:dyDescent="0.25">
      <c r="B1028" s="351" t="s">
        <v>2548</v>
      </c>
      <c r="C1028" s="57" t="s">
        <v>2549</v>
      </c>
    </row>
    <row r="1029" spans="2:3" x14ac:dyDescent="0.25">
      <c r="B1029" s="351" t="s">
        <v>2550</v>
      </c>
      <c r="C1029" s="57" t="s">
        <v>2551</v>
      </c>
    </row>
    <row r="1030" spans="2:3" x14ac:dyDescent="0.25">
      <c r="B1030" s="351" t="s">
        <v>942</v>
      </c>
      <c r="C1030" s="57" t="s">
        <v>943</v>
      </c>
    </row>
    <row r="1031" spans="2:3" x14ac:dyDescent="0.25">
      <c r="B1031" s="351" t="s">
        <v>2552</v>
      </c>
      <c r="C1031" s="57" t="s">
        <v>2553</v>
      </c>
    </row>
    <row r="1032" spans="2:3" x14ac:dyDescent="0.25">
      <c r="B1032" s="351" t="s">
        <v>2554</v>
      </c>
      <c r="C1032" s="57" t="s">
        <v>2555</v>
      </c>
    </row>
    <row r="1033" spans="2:3" x14ac:dyDescent="0.25">
      <c r="B1033" s="351" t="s">
        <v>5232</v>
      </c>
      <c r="C1033" s="57" t="s">
        <v>2556</v>
      </c>
    </row>
    <row r="1034" spans="2:3" x14ac:dyDescent="0.25">
      <c r="B1034" s="351" t="s">
        <v>2557</v>
      </c>
      <c r="C1034" s="57" t="s">
        <v>2558</v>
      </c>
    </row>
    <row r="1035" spans="2:3" x14ac:dyDescent="0.25">
      <c r="B1035" s="351" t="s">
        <v>2559</v>
      </c>
      <c r="C1035" s="57" t="s">
        <v>2560</v>
      </c>
    </row>
    <row r="1036" spans="2:3" x14ac:dyDescent="0.25">
      <c r="B1036" s="351" t="s">
        <v>2561</v>
      </c>
      <c r="C1036" s="57" t="s">
        <v>2562</v>
      </c>
    </row>
    <row r="1037" spans="2:3" x14ac:dyDescent="0.25">
      <c r="B1037" s="351" t="s">
        <v>2563</v>
      </c>
      <c r="C1037" s="57" t="s">
        <v>2564</v>
      </c>
    </row>
    <row r="1038" spans="2:3" x14ac:dyDescent="0.25">
      <c r="B1038" s="351" t="s">
        <v>2565</v>
      </c>
      <c r="C1038" s="57" t="s">
        <v>2566</v>
      </c>
    </row>
    <row r="1039" spans="2:3" x14ac:dyDescent="0.25">
      <c r="B1039" s="351" t="s">
        <v>2567</v>
      </c>
      <c r="C1039" s="57" t="s">
        <v>2568</v>
      </c>
    </row>
    <row r="1040" spans="2:3" x14ac:dyDescent="0.25">
      <c r="B1040" s="351" t="s">
        <v>2569</v>
      </c>
      <c r="C1040" s="57" t="s">
        <v>2570</v>
      </c>
    </row>
    <row r="1041" spans="2:3" x14ac:dyDescent="0.25">
      <c r="B1041" s="351" t="s">
        <v>2571</v>
      </c>
      <c r="C1041" s="57" t="s">
        <v>2572</v>
      </c>
    </row>
    <row r="1042" spans="2:3" x14ac:dyDescent="0.25">
      <c r="B1042" s="351" t="s">
        <v>5233</v>
      </c>
      <c r="C1042" s="57" t="s">
        <v>2573</v>
      </c>
    </row>
    <row r="1043" spans="2:3" x14ac:dyDescent="0.25">
      <c r="B1043" s="351" t="s">
        <v>2574</v>
      </c>
      <c r="C1043" s="57" t="s">
        <v>842</v>
      </c>
    </row>
    <row r="1044" spans="2:3" x14ac:dyDescent="0.25">
      <c r="B1044" s="351" t="s">
        <v>2575</v>
      </c>
      <c r="C1044" s="57" t="s">
        <v>2576</v>
      </c>
    </row>
    <row r="1045" spans="2:3" x14ac:dyDescent="0.25">
      <c r="B1045" s="351" t="s">
        <v>2577</v>
      </c>
      <c r="C1045" s="57" t="s">
        <v>2578</v>
      </c>
    </row>
    <row r="1046" spans="2:3" x14ac:dyDescent="0.25">
      <c r="B1046" s="351" t="s">
        <v>2579</v>
      </c>
      <c r="C1046" s="57" t="s">
        <v>2580</v>
      </c>
    </row>
    <row r="1047" spans="2:3" x14ac:dyDescent="0.25">
      <c r="B1047" s="351" t="s">
        <v>2581</v>
      </c>
      <c r="C1047" s="57" t="s">
        <v>1035</v>
      </c>
    </row>
    <row r="1048" spans="2:3" x14ac:dyDescent="0.25">
      <c r="B1048" s="351" t="s">
        <v>2582</v>
      </c>
      <c r="C1048" s="57" t="s">
        <v>2583</v>
      </c>
    </row>
    <row r="1049" spans="2:3" x14ac:dyDescent="0.25">
      <c r="B1049" s="351" t="s">
        <v>2584</v>
      </c>
      <c r="C1049" s="57" t="s">
        <v>2585</v>
      </c>
    </row>
    <row r="1050" spans="2:3" x14ac:dyDescent="0.25">
      <c r="B1050" s="351" t="s">
        <v>2586</v>
      </c>
      <c r="C1050" s="57" t="s">
        <v>2587</v>
      </c>
    </row>
    <row r="1051" spans="2:3" x14ac:dyDescent="0.25">
      <c r="B1051" s="351" t="s">
        <v>5234</v>
      </c>
      <c r="C1051" s="57" t="s">
        <v>2588</v>
      </c>
    </row>
    <row r="1052" spans="2:3" x14ac:dyDescent="0.25">
      <c r="B1052" s="351" t="s">
        <v>5235</v>
      </c>
      <c r="C1052" s="57" t="s">
        <v>2589</v>
      </c>
    </row>
    <row r="1053" spans="2:3" x14ac:dyDescent="0.25">
      <c r="B1053" s="351" t="s">
        <v>5236</v>
      </c>
      <c r="C1053" s="57" t="s">
        <v>944</v>
      </c>
    </row>
    <row r="1054" spans="2:3" x14ac:dyDescent="0.25">
      <c r="B1054" s="351" t="s">
        <v>2590</v>
      </c>
      <c r="C1054" s="57" t="s">
        <v>2475</v>
      </c>
    </row>
    <row r="1055" spans="2:3" x14ac:dyDescent="0.25">
      <c r="B1055" s="351" t="s">
        <v>2591</v>
      </c>
      <c r="C1055" s="57" t="s">
        <v>3564</v>
      </c>
    </row>
    <row r="1056" spans="2:3" x14ac:dyDescent="0.25">
      <c r="B1056" s="351" t="s">
        <v>2592</v>
      </c>
      <c r="C1056" s="57" t="s">
        <v>2593</v>
      </c>
    </row>
    <row r="1057" spans="2:3" x14ac:dyDescent="0.25">
      <c r="B1057" s="351" t="s">
        <v>2594</v>
      </c>
      <c r="C1057" s="57" t="s">
        <v>2595</v>
      </c>
    </row>
    <row r="1058" spans="2:3" x14ac:dyDescent="0.25">
      <c r="B1058" s="351" t="s">
        <v>2596</v>
      </c>
      <c r="C1058" s="57" t="s">
        <v>2597</v>
      </c>
    </row>
    <row r="1059" spans="2:3" x14ac:dyDescent="0.25">
      <c r="B1059" s="351" t="s">
        <v>2598</v>
      </c>
      <c r="C1059" s="57" t="s">
        <v>2599</v>
      </c>
    </row>
    <row r="1060" spans="2:3" x14ac:dyDescent="0.25">
      <c r="B1060" s="351" t="s">
        <v>2600</v>
      </c>
      <c r="C1060" s="57" t="s">
        <v>1036</v>
      </c>
    </row>
    <row r="1061" spans="2:3" x14ac:dyDescent="0.25">
      <c r="B1061" s="351" t="s">
        <v>2601</v>
      </c>
      <c r="C1061" s="57" t="s">
        <v>2602</v>
      </c>
    </row>
    <row r="1062" spans="2:3" x14ac:dyDescent="0.25">
      <c r="B1062" s="351" t="s">
        <v>2603</v>
      </c>
      <c r="C1062" s="57" t="s">
        <v>2604</v>
      </c>
    </row>
    <row r="1063" spans="2:3" x14ac:dyDescent="0.25">
      <c r="B1063" s="351" t="s">
        <v>2605</v>
      </c>
      <c r="C1063" s="57" t="s">
        <v>2606</v>
      </c>
    </row>
    <row r="1064" spans="2:3" x14ac:dyDescent="0.25">
      <c r="B1064" s="351" t="s">
        <v>2607</v>
      </c>
      <c r="C1064" s="57" t="s">
        <v>843</v>
      </c>
    </row>
    <row r="1065" spans="2:3" x14ac:dyDescent="0.25">
      <c r="B1065" s="351" t="s">
        <v>2608</v>
      </c>
      <c r="C1065" s="57" t="s">
        <v>2609</v>
      </c>
    </row>
    <row r="1066" spans="2:3" x14ac:dyDescent="0.25">
      <c r="B1066" s="351" t="s">
        <v>2610</v>
      </c>
      <c r="C1066" s="57" t="s">
        <v>2611</v>
      </c>
    </row>
    <row r="1067" spans="2:3" x14ac:dyDescent="0.25">
      <c r="B1067" s="351" t="s">
        <v>2612</v>
      </c>
      <c r="C1067" s="57" t="s">
        <v>2613</v>
      </c>
    </row>
    <row r="1068" spans="2:3" x14ac:dyDescent="0.25">
      <c r="B1068" s="351" t="s">
        <v>2614</v>
      </c>
      <c r="C1068" s="57" t="s">
        <v>96</v>
      </c>
    </row>
    <row r="1069" spans="2:3" x14ac:dyDescent="0.25">
      <c r="B1069" s="351" t="s">
        <v>945</v>
      </c>
      <c r="C1069" s="57" t="s">
        <v>946</v>
      </c>
    </row>
    <row r="1070" spans="2:3" x14ac:dyDescent="0.25">
      <c r="B1070" s="351" t="s">
        <v>844</v>
      </c>
      <c r="C1070" s="57" t="s">
        <v>97</v>
      </c>
    </row>
    <row r="1071" spans="2:3" x14ac:dyDescent="0.25">
      <c r="B1071" s="351" t="s">
        <v>845</v>
      </c>
      <c r="C1071" s="57" t="s">
        <v>98</v>
      </c>
    </row>
    <row r="1072" spans="2:3" ht="45" x14ac:dyDescent="0.25">
      <c r="B1072" s="351" t="s">
        <v>99</v>
      </c>
      <c r="C1072" s="743" t="s">
        <v>100</v>
      </c>
    </row>
    <row r="1073" spans="2:3" x14ac:dyDescent="0.25">
      <c r="B1073" s="351" t="s">
        <v>5237</v>
      </c>
      <c r="C1073" s="57" t="s">
        <v>2615</v>
      </c>
    </row>
    <row r="1074" spans="2:3" x14ac:dyDescent="0.25">
      <c r="B1074" s="351" t="s">
        <v>5238</v>
      </c>
      <c r="C1074" s="57" t="s">
        <v>2616</v>
      </c>
    </row>
    <row r="1075" spans="2:3" x14ac:dyDescent="0.25">
      <c r="B1075" s="351" t="s">
        <v>5239</v>
      </c>
      <c r="C1075" s="57" t="s">
        <v>2617</v>
      </c>
    </row>
    <row r="1076" spans="2:3" x14ac:dyDescent="0.25">
      <c r="B1076" s="351" t="s">
        <v>5240</v>
      </c>
      <c r="C1076" s="57" t="s">
        <v>947</v>
      </c>
    </row>
    <row r="1077" spans="2:3" ht="30" x14ac:dyDescent="0.25">
      <c r="B1077" s="351" t="s">
        <v>101</v>
      </c>
      <c r="C1077" s="743" t="s">
        <v>102</v>
      </c>
    </row>
    <row r="1078" spans="2:3" x14ac:dyDescent="0.25">
      <c r="B1078" s="351" t="s">
        <v>5241</v>
      </c>
      <c r="C1078" s="57" t="s">
        <v>2618</v>
      </c>
    </row>
    <row r="1079" spans="2:3" x14ac:dyDescent="0.25">
      <c r="B1079" s="351" t="s">
        <v>5242</v>
      </c>
      <c r="C1079" s="57" t="s">
        <v>2619</v>
      </c>
    </row>
    <row r="1080" spans="2:3" x14ac:dyDescent="0.25">
      <c r="B1080" s="351" t="s">
        <v>5243</v>
      </c>
      <c r="C1080" s="57" t="s">
        <v>2620</v>
      </c>
    </row>
    <row r="1081" spans="2:3" x14ac:dyDescent="0.25">
      <c r="B1081" s="351" t="s">
        <v>5244</v>
      </c>
      <c r="C1081" s="57" t="s">
        <v>2621</v>
      </c>
    </row>
    <row r="1082" spans="2:3" x14ac:dyDescent="0.25">
      <c r="B1082" s="351" t="s">
        <v>5245</v>
      </c>
      <c r="C1082" s="57" t="s">
        <v>1037</v>
      </c>
    </row>
    <row r="1083" spans="2:3" x14ac:dyDescent="0.25">
      <c r="B1083" s="351" t="s">
        <v>2622</v>
      </c>
      <c r="C1083" s="57" t="s">
        <v>2623</v>
      </c>
    </row>
    <row r="1084" spans="2:3" x14ac:dyDescent="0.25">
      <c r="B1084" s="351" t="s">
        <v>5246</v>
      </c>
      <c r="C1084" s="57" t="s">
        <v>1038</v>
      </c>
    </row>
    <row r="1085" spans="2:3" x14ac:dyDescent="0.25">
      <c r="B1085" s="351" t="s">
        <v>5247</v>
      </c>
      <c r="C1085" s="57" t="s">
        <v>2624</v>
      </c>
    </row>
    <row r="1086" spans="2:3" x14ac:dyDescent="0.25">
      <c r="B1086" s="351" t="s">
        <v>2625</v>
      </c>
      <c r="C1086" s="57" t="s">
        <v>948</v>
      </c>
    </row>
    <row r="1087" spans="2:3" x14ac:dyDescent="0.25">
      <c r="B1087" s="351" t="s">
        <v>5248</v>
      </c>
      <c r="C1087" s="57" t="s">
        <v>103</v>
      </c>
    </row>
    <row r="1088" spans="2:3" x14ac:dyDescent="0.25">
      <c r="B1088" s="351" t="s">
        <v>5249</v>
      </c>
      <c r="C1088" s="57" t="s">
        <v>2626</v>
      </c>
    </row>
    <row r="1089" spans="2:3" x14ac:dyDescent="0.25">
      <c r="B1089" s="351" t="s">
        <v>5250</v>
      </c>
      <c r="C1089" s="57" t="s">
        <v>2627</v>
      </c>
    </row>
    <row r="1090" spans="2:3" x14ac:dyDescent="0.25">
      <c r="B1090" s="351" t="s">
        <v>2628</v>
      </c>
      <c r="C1090" s="57" t="s">
        <v>2629</v>
      </c>
    </row>
    <row r="1091" spans="2:3" x14ac:dyDescent="0.25">
      <c r="B1091" s="351" t="s">
        <v>5251</v>
      </c>
      <c r="C1091" s="57" t="s">
        <v>2630</v>
      </c>
    </row>
    <row r="1092" spans="2:3" x14ac:dyDescent="0.25">
      <c r="B1092" s="351" t="s">
        <v>2631</v>
      </c>
      <c r="C1092" s="57" t="s">
        <v>2632</v>
      </c>
    </row>
    <row r="1093" spans="2:3" x14ac:dyDescent="0.25">
      <c r="B1093" s="351" t="s">
        <v>5252</v>
      </c>
      <c r="C1093" s="57" t="s">
        <v>2633</v>
      </c>
    </row>
    <row r="1094" spans="2:3" x14ac:dyDescent="0.25">
      <c r="B1094" s="351" t="s">
        <v>5253</v>
      </c>
      <c r="C1094" s="57" t="s">
        <v>2634</v>
      </c>
    </row>
    <row r="1095" spans="2:3" x14ac:dyDescent="0.25">
      <c r="B1095" s="351" t="s">
        <v>5254</v>
      </c>
      <c r="C1095" s="57" t="s">
        <v>2635</v>
      </c>
    </row>
    <row r="1096" spans="2:3" x14ac:dyDescent="0.25">
      <c r="B1096" s="351" t="s">
        <v>5255</v>
      </c>
      <c r="C1096" s="57" t="s">
        <v>2636</v>
      </c>
    </row>
    <row r="1097" spans="2:3" x14ac:dyDescent="0.25">
      <c r="B1097" s="351" t="s">
        <v>2637</v>
      </c>
      <c r="C1097" s="57" t="s">
        <v>2638</v>
      </c>
    </row>
    <row r="1098" spans="2:3" x14ac:dyDescent="0.25">
      <c r="B1098" s="351" t="s">
        <v>5256</v>
      </c>
      <c r="C1098" s="57" t="s">
        <v>2639</v>
      </c>
    </row>
    <row r="1099" spans="2:3" x14ac:dyDescent="0.25">
      <c r="B1099" s="351" t="s">
        <v>5257</v>
      </c>
      <c r="C1099" s="57" t="s">
        <v>2640</v>
      </c>
    </row>
    <row r="1100" spans="2:3" x14ac:dyDescent="0.25">
      <c r="B1100" s="351" t="s">
        <v>5258</v>
      </c>
      <c r="C1100" s="57" t="s">
        <v>2641</v>
      </c>
    </row>
    <row r="1101" spans="2:3" x14ac:dyDescent="0.25">
      <c r="B1101" s="351" t="s">
        <v>5259</v>
      </c>
      <c r="C1101" s="57" t="s">
        <v>2642</v>
      </c>
    </row>
    <row r="1102" spans="2:3" x14ac:dyDescent="0.25">
      <c r="B1102" s="351" t="s">
        <v>2643</v>
      </c>
      <c r="C1102" s="57" t="s">
        <v>2644</v>
      </c>
    </row>
    <row r="1103" spans="2:3" x14ac:dyDescent="0.25">
      <c r="B1103" s="351" t="s">
        <v>5260</v>
      </c>
      <c r="C1103" s="57" t="s">
        <v>2645</v>
      </c>
    </row>
    <row r="1104" spans="2:3" x14ac:dyDescent="0.25">
      <c r="B1104" s="351" t="s">
        <v>5261</v>
      </c>
      <c r="C1104" s="57" t="s">
        <v>2646</v>
      </c>
    </row>
    <row r="1105" spans="2:3" x14ac:dyDescent="0.25">
      <c r="B1105" s="351" t="s">
        <v>5262</v>
      </c>
      <c r="C1105" s="57" t="s">
        <v>2647</v>
      </c>
    </row>
    <row r="1106" spans="2:3" x14ac:dyDescent="0.25">
      <c r="B1106" s="351" t="s">
        <v>5263</v>
      </c>
      <c r="C1106" s="57" t="s">
        <v>2648</v>
      </c>
    </row>
    <row r="1107" spans="2:3" x14ac:dyDescent="0.25">
      <c r="B1107" s="351" t="s">
        <v>5264</v>
      </c>
      <c r="C1107" s="57" t="s">
        <v>2649</v>
      </c>
    </row>
    <row r="1108" spans="2:3" x14ac:dyDescent="0.25">
      <c r="B1108" s="351" t="s">
        <v>5265</v>
      </c>
      <c r="C1108" s="57" t="s">
        <v>2650</v>
      </c>
    </row>
    <row r="1109" spans="2:3" x14ac:dyDescent="0.25">
      <c r="B1109" s="351" t="s">
        <v>5266</v>
      </c>
      <c r="C1109" s="57" t="s">
        <v>104</v>
      </c>
    </row>
    <row r="1110" spans="2:3" x14ac:dyDescent="0.25">
      <c r="B1110" s="351" t="s">
        <v>2651</v>
      </c>
      <c r="C1110" s="57" t="s">
        <v>2652</v>
      </c>
    </row>
    <row r="1111" spans="2:3" x14ac:dyDescent="0.25">
      <c r="B1111" s="351" t="s">
        <v>2653</v>
      </c>
      <c r="C1111" s="57" t="s">
        <v>1472</v>
      </c>
    </row>
    <row r="1112" spans="2:3" x14ac:dyDescent="0.25">
      <c r="B1112" s="351" t="s">
        <v>2654</v>
      </c>
      <c r="C1112" s="57" t="s">
        <v>2655</v>
      </c>
    </row>
    <row r="1113" spans="2:3" x14ac:dyDescent="0.25">
      <c r="B1113" s="351" t="s">
        <v>2656</v>
      </c>
      <c r="C1113" s="57" t="s">
        <v>949</v>
      </c>
    </row>
    <row r="1114" spans="2:3" x14ac:dyDescent="0.25">
      <c r="B1114" s="351" t="s">
        <v>2657</v>
      </c>
      <c r="C1114" s="57" t="s">
        <v>950</v>
      </c>
    </row>
    <row r="1115" spans="2:3" x14ac:dyDescent="0.25">
      <c r="B1115" s="351" t="s">
        <v>2658</v>
      </c>
      <c r="C1115" s="57" t="s">
        <v>1801</v>
      </c>
    </row>
    <row r="1116" spans="2:3" x14ac:dyDescent="0.25">
      <c r="B1116" s="351" t="s">
        <v>5267</v>
      </c>
      <c r="C1116" s="57" t="s">
        <v>2659</v>
      </c>
    </row>
    <row r="1117" spans="2:3" x14ac:dyDescent="0.25">
      <c r="B1117" s="351" t="s">
        <v>2660</v>
      </c>
      <c r="C1117" s="57" t="s">
        <v>1473</v>
      </c>
    </row>
    <row r="1118" spans="2:3" x14ac:dyDescent="0.25">
      <c r="B1118" s="351" t="s">
        <v>2661</v>
      </c>
      <c r="C1118" s="57" t="s">
        <v>1039</v>
      </c>
    </row>
    <row r="1119" spans="2:3" x14ac:dyDescent="0.25">
      <c r="B1119" s="351" t="s">
        <v>2662</v>
      </c>
      <c r="C1119" s="57" t="s">
        <v>2663</v>
      </c>
    </row>
    <row r="1120" spans="2:3" x14ac:dyDescent="0.25">
      <c r="B1120" s="351" t="s">
        <v>2664</v>
      </c>
      <c r="C1120" s="57" t="s">
        <v>2665</v>
      </c>
    </row>
    <row r="1121" spans="2:3" x14ac:dyDescent="0.25">
      <c r="B1121" s="351" t="s">
        <v>2666</v>
      </c>
      <c r="C1121" s="57" t="s">
        <v>1650</v>
      </c>
    </row>
    <row r="1122" spans="2:3" x14ac:dyDescent="0.25">
      <c r="B1122" s="351" t="s">
        <v>2667</v>
      </c>
      <c r="C1122" s="57" t="s">
        <v>2668</v>
      </c>
    </row>
    <row r="1123" spans="2:3" x14ac:dyDescent="0.25">
      <c r="B1123" s="351" t="s">
        <v>5268</v>
      </c>
      <c r="C1123" s="57" t="s">
        <v>2669</v>
      </c>
    </row>
    <row r="1124" spans="2:3" x14ac:dyDescent="0.25">
      <c r="B1124" s="351" t="s">
        <v>5269</v>
      </c>
      <c r="C1124" s="57" t="s">
        <v>2670</v>
      </c>
    </row>
    <row r="1125" spans="2:3" x14ac:dyDescent="0.25">
      <c r="B1125" s="351" t="s">
        <v>5270</v>
      </c>
      <c r="C1125" s="57" t="s">
        <v>2671</v>
      </c>
    </row>
    <row r="1126" spans="2:3" x14ac:dyDescent="0.25">
      <c r="B1126" s="351" t="s">
        <v>2672</v>
      </c>
      <c r="C1126" s="57" t="s">
        <v>2673</v>
      </c>
    </row>
    <row r="1127" spans="2:3" x14ac:dyDescent="0.25">
      <c r="B1127" s="351" t="s">
        <v>5271</v>
      </c>
      <c r="C1127" s="57" t="s">
        <v>2674</v>
      </c>
    </row>
    <row r="1128" spans="2:3" x14ac:dyDescent="0.25">
      <c r="B1128" s="351" t="s">
        <v>2675</v>
      </c>
      <c r="C1128" s="57" t="s">
        <v>2676</v>
      </c>
    </row>
    <row r="1129" spans="2:3" x14ac:dyDescent="0.25">
      <c r="B1129" s="351" t="s">
        <v>2677</v>
      </c>
      <c r="C1129" s="57" t="s">
        <v>951</v>
      </c>
    </row>
    <row r="1130" spans="2:3" x14ac:dyDescent="0.25">
      <c r="B1130" s="351" t="s">
        <v>5272</v>
      </c>
      <c r="C1130" s="57" t="s">
        <v>2678</v>
      </c>
    </row>
    <row r="1131" spans="2:3" x14ac:dyDescent="0.25">
      <c r="B1131" s="351" t="s">
        <v>2679</v>
      </c>
      <c r="C1131" s="57" t="s">
        <v>2680</v>
      </c>
    </row>
    <row r="1132" spans="2:3" x14ac:dyDescent="0.25">
      <c r="B1132" s="351" t="s">
        <v>5273</v>
      </c>
      <c r="C1132" s="57" t="s">
        <v>2681</v>
      </c>
    </row>
    <row r="1133" spans="2:3" x14ac:dyDescent="0.25">
      <c r="B1133" s="351" t="s">
        <v>952</v>
      </c>
      <c r="C1133" s="57" t="s">
        <v>953</v>
      </c>
    </row>
    <row r="1134" spans="2:3" x14ac:dyDescent="0.25">
      <c r="B1134" s="351" t="s">
        <v>2682</v>
      </c>
      <c r="C1134" s="57" t="s">
        <v>2683</v>
      </c>
    </row>
    <row r="1135" spans="2:3" x14ac:dyDescent="0.25">
      <c r="B1135" s="351" t="s">
        <v>5274</v>
      </c>
      <c r="C1135" s="57" t="s">
        <v>2684</v>
      </c>
    </row>
    <row r="1136" spans="2:3" x14ac:dyDescent="0.25">
      <c r="B1136" s="351" t="s">
        <v>5275</v>
      </c>
      <c r="C1136" s="57" t="s">
        <v>2685</v>
      </c>
    </row>
    <row r="1137" spans="2:3" x14ac:dyDescent="0.25">
      <c r="B1137" s="351" t="s">
        <v>5276</v>
      </c>
      <c r="C1137" s="57" t="s">
        <v>2686</v>
      </c>
    </row>
    <row r="1138" spans="2:3" x14ac:dyDescent="0.25">
      <c r="B1138" s="351" t="s">
        <v>5277</v>
      </c>
      <c r="C1138" s="57" t="s">
        <v>105</v>
      </c>
    </row>
    <row r="1139" spans="2:3" x14ac:dyDescent="0.25">
      <c r="B1139" s="351" t="s">
        <v>5278</v>
      </c>
      <c r="C1139" s="57" t="s">
        <v>2687</v>
      </c>
    </row>
    <row r="1140" spans="2:3" x14ac:dyDescent="0.25">
      <c r="B1140" s="351" t="s">
        <v>5279</v>
      </c>
      <c r="C1140" s="57" t="s">
        <v>2688</v>
      </c>
    </row>
    <row r="1141" spans="2:3" x14ac:dyDescent="0.25">
      <c r="B1141" s="351" t="s">
        <v>2689</v>
      </c>
      <c r="C1141" s="57" t="s">
        <v>2690</v>
      </c>
    </row>
    <row r="1142" spans="2:3" x14ac:dyDescent="0.25">
      <c r="B1142" s="351" t="s">
        <v>5280</v>
      </c>
      <c r="C1142" s="57" t="s">
        <v>2691</v>
      </c>
    </row>
    <row r="1143" spans="2:3" x14ac:dyDescent="0.25">
      <c r="B1143" s="351" t="s">
        <v>2692</v>
      </c>
      <c r="C1143" s="57" t="s">
        <v>2693</v>
      </c>
    </row>
    <row r="1144" spans="2:3" x14ac:dyDescent="0.25">
      <c r="B1144" s="351" t="s">
        <v>846</v>
      </c>
      <c r="C1144" s="57" t="s">
        <v>2634</v>
      </c>
    </row>
    <row r="1145" spans="2:3" x14ac:dyDescent="0.25">
      <c r="B1145" s="351" t="s">
        <v>5281</v>
      </c>
      <c r="C1145" s="57" t="s">
        <v>2694</v>
      </c>
    </row>
    <row r="1146" spans="2:3" x14ac:dyDescent="0.25">
      <c r="B1146" s="351" t="s">
        <v>5282</v>
      </c>
      <c r="C1146" s="57" t="s">
        <v>2695</v>
      </c>
    </row>
    <row r="1147" spans="2:3" x14ac:dyDescent="0.25">
      <c r="B1147" s="351" t="s">
        <v>5283</v>
      </c>
      <c r="C1147" s="57" t="s">
        <v>2697</v>
      </c>
    </row>
    <row r="1148" spans="2:3" x14ac:dyDescent="0.25">
      <c r="B1148" s="351" t="s">
        <v>2698</v>
      </c>
      <c r="C1148" s="57" t="s">
        <v>2699</v>
      </c>
    </row>
    <row r="1149" spans="2:3" x14ac:dyDescent="0.25">
      <c r="B1149" s="351" t="s">
        <v>5284</v>
      </c>
      <c r="C1149" s="57" t="s">
        <v>2700</v>
      </c>
    </row>
    <row r="1150" spans="2:3" x14ac:dyDescent="0.25">
      <c r="B1150" s="351" t="s">
        <v>2701</v>
      </c>
      <c r="C1150" s="57" t="s">
        <v>2702</v>
      </c>
    </row>
    <row r="1151" spans="2:3" x14ac:dyDescent="0.25">
      <c r="B1151" s="351" t="s">
        <v>5285</v>
      </c>
      <c r="C1151" s="57" t="s">
        <v>2703</v>
      </c>
    </row>
    <row r="1152" spans="2:3" x14ac:dyDescent="0.25">
      <c r="B1152" s="351" t="s">
        <v>5286</v>
      </c>
      <c r="C1152" s="57" t="s">
        <v>2704</v>
      </c>
    </row>
    <row r="1153" spans="2:3" x14ac:dyDescent="0.25">
      <c r="B1153" s="351" t="s">
        <v>5287</v>
      </c>
      <c r="C1153" s="57" t="s">
        <v>847</v>
      </c>
    </row>
    <row r="1154" spans="2:3" x14ac:dyDescent="0.25">
      <c r="B1154" s="351" t="s">
        <v>5288</v>
      </c>
      <c r="C1154" s="57" t="s">
        <v>106</v>
      </c>
    </row>
    <row r="1155" spans="2:3" x14ac:dyDescent="0.25">
      <c r="B1155" s="351" t="s">
        <v>5289</v>
      </c>
      <c r="C1155" s="57" t="s">
        <v>1040</v>
      </c>
    </row>
    <row r="1156" spans="2:3" x14ac:dyDescent="0.25">
      <c r="B1156" s="351" t="s">
        <v>5290</v>
      </c>
      <c r="C1156" s="57" t="s">
        <v>1041</v>
      </c>
    </row>
    <row r="1157" spans="2:3" x14ac:dyDescent="0.25">
      <c r="B1157" s="351" t="s">
        <v>5291</v>
      </c>
      <c r="C1157" s="57" t="s">
        <v>2705</v>
      </c>
    </row>
    <row r="1158" spans="2:3" x14ac:dyDescent="0.25">
      <c r="B1158" s="351" t="s">
        <v>5292</v>
      </c>
      <c r="C1158" s="57" t="s">
        <v>2706</v>
      </c>
    </row>
    <row r="1159" spans="2:3" x14ac:dyDescent="0.25">
      <c r="B1159" s="351" t="s">
        <v>5293</v>
      </c>
      <c r="C1159" s="57" t="s">
        <v>2707</v>
      </c>
    </row>
    <row r="1160" spans="2:3" x14ac:dyDescent="0.25">
      <c r="B1160" s="351" t="s">
        <v>2708</v>
      </c>
      <c r="C1160" s="57" t="s">
        <v>2709</v>
      </c>
    </row>
    <row r="1161" spans="2:3" x14ac:dyDescent="0.25">
      <c r="B1161" s="351" t="s">
        <v>954</v>
      </c>
      <c r="C1161" s="57" t="s">
        <v>955</v>
      </c>
    </row>
    <row r="1162" spans="2:3" x14ac:dyDescent="0.25">
      <c r="B1162" s="351" t="s">
        <v>2710</v>
      </c>
      <c r="C1162" s="57" t="s">
        <v>2855</v>
      </c>
    </row>
    <row r="1163" spans="2:3" x14ac:dyDescent="0.25">
      <c r="B1163" s="351" t="s">
        <v>107</v>
      </c>
      <c r="C1163" s="57" t="s">
        <v>2857</v>
      </c>
    </row>
    <row r="1164" spans="2:3" x14ac:dyDescent="0.25">
      <c r="B1164" s="351" t="s">
        <v>108</v>
      </c>
      <c r="C1164" s="57" t="s">
        <v>2858</v>
      </c>
    </row>
    <row r="1165" spans="2:3" x14ac:dyDescent="0.25">
      <c r="B1165" s="351" t="s">
        <v>109</v>
      </c>
      <c r="C1165" s="57" t="s">
        <v>2859</v>
      </c>
    </row>
    <row r="1166" spans="2:3" x14ac:dyDescent="0.25">
      <c r="B1166" s="351" t="s">
        <v>2713</v>
      </c>
      <c r="C1166" s="57" t="s">
        <v>2714</v>
      </c>
    </row>
    <row r="1167" spans="2:3" x14ac:dyDescent="0.25">
      <c r="B1167" s="351" t="s">
        <v>2715</v>
      </c>
      <c r="C1167" s="57" t="s">
        <v>2716</v>
      </c>
    </row>
    <row r="1168" spans="2:3" x14ac:dyDescent="0.25">
      <c r="B1168" s="351" t="s">
        <v>2717</v>
      </c>
      <c r="C1168" s="57" t="s">
        <v>2716</v>
      </c>
    </row>
    <row r="1169" spans="2:3" x14ac:dyDescent="0.25">
      <c r="B1169" s="351" t="s">
        <v>2718</v>
      </c>
      <c r="C1169" s="57" t="s">
        <v>1793</v>
      </c>
    </row>
    <row r="1170" spans="2:3" x14ac:dyDescent="0.25">
      <c r="B1170" s="351" t="s">
        <v>1794</v>
      </c>
      <c r="C1170" s="57" t="s">
        <v>1795</v>
      </c>
    </row>
    <row r="1171" spans="2:3" x14ac:dyDescent="0.25">
      <c r="B1171" s="351" t="s">
        <v>1796</v>
      </c>
      <c r="C1171" s="57" t="s">
        <v>1797</v>
      </c>
    </row>
    <row r="1172" spans="2:3" x14ac:dyDescent="0.25">
      <c r="B1172" s="351" t="s">
        <v>1798</v>
      </c>
      <c r="C1172" s="57" t="s">
        <v>1799</v>
      </c>
    </row>
    <row r="1173" spans="2:3" x14ac:dyDescent="0.25">
      <c r="B1173" s="351" t="s">
        <v>1800</v>
      </c>
      <c r="C1173" s="57" t="s">
        <v>1801</v>
      </c>
    </row>
    <row r="1174" spans="2:3" x14ac:dyDescent="0.25">
      <c r="B1174" s="351" t="s">
        <v>1802</v>
      </c>
      <c r="C1174" s="57" t="s">
        <v>2716</v>
      </c>
    </row>
    <row r="1175" spans="2:3" x14ac:dyDescent="0.25">
      <c r="B1175" s="351" t="s">
        <v>1803</v>
      </c>
      <c r="C1175" s="57" t="s">
        <v>1804</v>
      </c>
    </row>
    <row r="1176" spans="2:3" x14ac:dyDescent="0.25">
      <c r="B1176" s="351" t="s">
        <v>1805</v>
      </c>
      <c r="C1176" s="57" t="s">
        <v>1806</v>
      </c>
    </row>
    <row r="1177" spans="2:3" x14ac:dyDescent="0.25">
      <c r="B1177" s="351" t="s">
        <v>5294</v>
      </c>
      <c r="C1177" s="57" t="s">
        <v>1807</v>
      </c>
    </row>
    <row r="1178" spans="2:3" x14ac:dyDescent="0.25">
      <c r="B1178" s="351" t="s">
        <v>5295</v>
      </c>
      <c r="C1178" s="57" t="s">
        <v>1808</v>
      </c>
    </row>
    <row r="1179" spans="2:3" x14ac:dyDescent="0.25">
      <c r="B1179" s="351" t="s">
        <v>5296</v>
      </c>
      <c r="C1179" s="57" t="s">
        <v>1809</v>
      </c>
    </row>
    <row r="1180" spans="2:3" x14ac:dyDescent="0.25">
      <c r="B1180" s="351" t="s">
        <v>110</v>
      </c>
      <c r="C1180" s="57" t="s">
        <v>1425</v>
      </c>
    </row>
    <row r="1181" spans="2:3" x14ac:dyDescent="0.25">
      <c r="B1181" s="351" t="s">
        <v>5297</v>
      </c>
      <c r="C1181" s="57" t="s">
        <v>1810</v>
      </c>
    </row>
    <row r="1182" spans="2:3" x14ac:dyDescent="0.25">
      <c r="B1182" s="351" t="s">
        <v>5298</v>
      </c>
      <c r="C1182" s="57" t="s">
        <v>1811</v>
      </c>
    </row>
    <row r="1183" spans="2:3" x14ac:dyDescent="0.25">
      <c r="B1183" s="351" t="s">
        <v>5299</v>
      </c>
      <c r="C1183" s="57" t="s">
        <v>1812</v>
      </c>
    </row>
    <row r="1184" spans="2:3" x14ac:dyDescent="0.25">
      <c r="B1184" s="351" t="s">
        <v>5300</v>
      </c>
      <c r="C1184" s="57" t="s">
        <v>1042</v>
      </c>
    </row>
    <row r="1185" spans="2:3" x14ac:dyDescent="0.25">
      <c r="B1185" s="351" t="s">
        <v>5301</v>
      </c>
      <c r="C1185" s="57" t="s">
        <v>1039</v>
      </c>
    </row>
    <row r="1186" spans="2:3" x14ac:dyDescent="0.25">
      <c r="B1186" s="351" t="s">
        <v>5302</v>
      </c>
      <c r="C1186" s="57" t="s">
        <v>848</v>
      </c>
    </row>
    <row r="1187" spans="2:3" x14ac:dyDescent="0.25">
      <c r="B1187" s="351" t="s">
        <v>1813</v>
      </c>
      <c r="C1187" s="57" t="s">
        <v>1043</v>
      </c>
    </row>
    <row r="1188" spans="2:3" x14ac:dyDescent="0.25">
      <c r="B1188" s="351" t="s">
        <v>5303</v>
      </c>
      <c r="C1188" s="57" t="s">
        <v>3875</v>
      </c>
    </row>
    <row r="1189" spans="2:3" x14ac:dyDescent="0.25">
      <c r="B1189" s="351" t="s">
        <v>5304</v>
      </c>
      <c r="C1189" s="57" t="s">
        <v>1814</v>
      </c>
    </row>
    <row r="1190" spans="2:3" x14ac:dyDescent="0.25">
      <c r="B1190" s="351" t="s">
        <v>5305</v>
      </c>
      <c r="C1190" s="57" t="s">
        <v>1815</v>
      </c>
    </row>
    <row r="1191" spans="2:3" x14ac:dyDescent="0.25">
      <c r="B1191" s="351" t="s">
        <v>5306</v>
      </c>
      <c r="C1191" s="57" t="s">
        <v>1816</v>
      </c>
    </row>
    <row r="1192" spans="2:3" x14ac:dyDescent="0.25">
      <c r="B1192" s="351" t="s">
        <v>5307</v>
      </c>
      <c r="C1192" s="57" t="s">
        <v>1817</v>
      </c>
    </row>
    <row r="1193" spans="2:3" x14ac:dyDescent="0.25">
      <c r="B1193" s="351" t="s">
        <v>5308</v>
      </c>
      <c r="C1193" s="57" t="s">
        <v>1818</v>
      </c>
    </row>
    <row r="1194" spans="2:3" x14ac:dyDescent="0.25">
      <c r="B1194" s="351" t="s">
        <v>5309</v>
      </c>
      <c r="C1194" s="57" t="s">
        <v>1044</v>
      </c>
    </row>
    <row r="1195" spans="2:3" x14ac:dyDescent="0.25">
      <c r="B1195" s="351" t="s">
        <v>5310</v>
      </c>
      <c r="C1195" s="57" t="s">
        <v>1045</v>
      </c>
    </row>
    <row r="1196" spans="2:3" x14ac:dyDescent="0.25">
      <c r="B1196" s="351" t="s">
        <v>1819</v>
      </c>
      <c r="C1196" s="57" t="s">
        <v>3627</v>
      </c>
    </row>
    <row r="1197" spans="2:3" x14ac:dyDescent="0.25">
      <c r="B1197" s="351" t="s">
        <v>5311</v>
      </c>
      <c r="C1197" s="57" t="s">
        <v>1820</v>
      </c>
    </row>
    <row r="1198" spans="2:3" x14ac:dyDescent="0.25">
      <c r="B1198" s="351" t="s">
        <v>1821</v>
      </c>
      <c r="C1198" s="57" t="s">
        <v>1822</v>
      </c>
    </row>
    <row r="1199" spans="2:3" x14ac:dyDescent="0.25">
      <c r="B1199" s="351" t="s">
        <v>1823</v>
      </c>
      <c r="C1199" s="57" t="s">
        <v>1824</v>
      </c>
    </row>
    <row r="1200" spans="2:3" x14ac:dyDescent="0.25">
      <c r="B1200" s="351" t="s">
        <v>1825</v>
      </c>
      <c r="C1200" s="57" t="s">
        <v>1826</v>
      </c>
    </row>
    <row r="1201" spans="2:3" x14ac:dyDescent="0.25">
      <c r="B1201" s="351" t="s">
        <v>1827</v>
      </c>
      <c r="C1201" s="57" t="s">
        <v>1828</v>
      </c>
    </row>
    <row r="1202" spans="2:3" x14ac:dyDescent="0.25">
      <c r="B1202" s="351" t="s">
        <v>5312</v>
      </c>
      <c r="C1202" s="57" t="s">
        <v>1829</v>
      </c>
    </row>
    <row r="1203" spans="2:3" x14ac:dyDescent="0.25">
      <c r="B1203" s="351" t="s">
        <v>5313</v>
      </c>
      <c r="C1203" s="57" t="s">
        <v>1830</v>
      </c>
    </row>
    <row r="1204" spans="2:3" x14ac:dyDescent="0.25">
      <c r="B1204" s="351" t="s">
        <v>849</v>
      </c>
      <c r="C1204" s="57" t="s">
        <v>1458</v>
      </c>
    </row>
    <row r="1205" spans="2:3" x14ac:dyDescent="0.25">
      <c r="B1205" s="351" t="s">
        <v>111</v>
      </c>
      <c r="C1205" s="57" t="s">
        <v>850</v>
      </c>
    </row>
    <row r="1206" spans="2:3" x14ac:dyDescent="0.25">
      <c r="B1206" s="351" t="s">
        <v>112</v>
      </c>
      <c r="C1206" s="57" t="s">
        <v>1062</v>
      </c>
    </row>
    <row r="1207" spans="2:3" x14ac:dyDescent="0.25">
      <c r="B1207" s="351" t="s">
        <v>1831</v>
      </c>
      <c r="C1207" s="57" t="s">
        <v>1832</v>
      </c>
    </row>
    <row r="1208" spans="2:3" x14ac:dyDescent="0.25">
      <c r="B1208" s="351" t="s">
        <v>113</v>
      </c>
      <c r="C1208" s="57" t="s">
        <v>382</v>
      </c>
    </row>
    <row r="1209" spans="2:3" x14ac:dyDescent="0.25">
      <c r="B1209" s="351" t="s">
        <v>1833</v>
      </c>
      <c r="C1209" s="57" t="s">
        <v>1834</v>
      </c>
    </row>
    <row r="1210" spans="2:3" x14ac:dyDescent="0.25">
      <c r="B1210" s="351" t="s">
        <v>5314</v>
      </c>
      <c r="C1210" s="57" t="s">
        <v>1835</v>
      </c>
    </row>
    <row r="1211" spans="2:3" x14ac:dyDescent="0.25">
      <c r="B1211" s="351" t="s">
        <v>5315</v>
      </c>
      <c r="C1211" s="57" t="s">
        <v>1836</v>
      </c>
    </row>
    <row r="1212" spans="2:3" x14ac:dyDescent="0.25">
      <c r="B1212" s="351" t="s">
        <v>5316</v>
      </c>
      <c r="C1212" s="57" t="s">
        <v>1837</v>
      </c>
    </row>
    <row r="1213" spans="2:3" x14ac:dyDescent="0.25">
      <c r="B1213" s="351" t="s">
        <v>5317</v>
      </c>
      <c r="C1213" s="57" t="s">
        <v>1838</v>
      </c>
    </row>
    <row r="1214" spans="2:3" x14ac:dyDescent="0.25">
      <c r="B1214" s="351" t="s">
        <v>1839</v>
      </c>
      <c r="C1214" s="57" t="s">
        <v>1840</v>
      </c>
    </row>
    <row r="1215" spans="2:3" x14ac:dyDescent="0.25">
      <c r="B1215" s="351" t="s">
        <v>5318</v>
      </c>
      <c r="C1215" s="57" t="s">
        <v>1841</v>
      </c>
    </row>
    <row r="1216" spans="2:3" x14ac:dyDescent="0.25">
      <c r="B1216" s="351" t="s">
        <v>5319</v>
      </c>
      <c r="C1216" s="57" t="s">
        <v>1842</v>
      </c>
    </row>
    <row r="1217" spans="2:3" x14ac:dyDescent="0.25">
      <c r="B1217" s="351" t="s">
        <v>5320</v>
      </c>
      <c r="C1217" s="57" t="s">
        <v>1046</v>
      </c>
    </row>
    <row r="1218" spans="2:3" x14ac:dyDescent="0.25">
      <c r="B1218" s="351" t="s">
        <v>5321</v>
      </c>
      <c r="C1218" s="57" t="s">
        <v>1843</v>
      </c>
    </row>
    <row r="1219" spans="2:3" x14ac:dyDescent="0.25">
      <c r="B1219" s="351" t="s">
        <v>5322</v>
      </c>
      <c r="C1219" s="57" t="s">
        <v>1844</v>
      </c>
    </row>
    <row r="1220" spans="2:3" x14ac:dyDescent="0.25">
      <c r="B1220" s="351" t="s">
        <v>5323</v>
      </c>
      <c r="C1220" s="57" t="s">
        <v>1845</v>
      </c>
    </row>
    <row r="1221" spans="2:3" x14ac:dyDescent="0.25">
      <c r="B1221" s="351" t="s">
        <v>5324</v>
      </c>
      <c r="C1221" s="57" t="s">
        <v>1846</v>
      </c>
    </row>
    <row r="1222" spans="2:3" x14ac:dyDescent="0.25">
      <c r="B1222" s="351" t="s">
        <v>5325</v>
      </c>
      <c r="C1222" s="57" t="s">
        <v>114</v>
      </c>
    </row>
    <row r="1223" spans="2:3" x14ac:dyDescent="0.25">
      <c r="B1223" s="351" t="s">
        <v>5326</v>
      </c>
      <c r="C1223" s="57" t="s">
        <v>1847</v>
      </c>
    </row>
    <row r="1224" spans="2:3" x14ac:dyDescent="0.25">
      <c r="B1224" s="351" t="s">
        <v>1848</v>
      </c>
      <c r="C1224" s="57" t="s">
        <v>3727</v>
      </c>
    </row>
    <row r="1225" spans="2:3" x14ac:dyDescent="0.25">
      <c r="B1225" s="351" t="s">
        <v>5327</v>
      </c>
      <c r="C1225" s="57" t="s">
        <v>1849</v>
      </c>
    </row>
    <row r="1226" spans="2:3" x14ac:dyDescent="0.25">
      <c r="B1226" s="351" t="s">
        <v>1850</v>
      </c>
      <c r="C1226" s="57" t="s">
        <v>1851</v>
      </c>
    </row>
    <row r="1227" spans="2:3" x14ac:dyDescent="0.25">
      <c r="B1227" s="351" t="s">
        <v>1852</v>
      </c>
      <c r="C1227" s="57" t="s">
        <v>1853</v>
      </c>
    </row>
    <row r="1228" spans="2:3" x14ac:dyDescent="0.25">
      <c r="B1228" s="351" t="s">
        <v>5328</v>
      </c>
      <c r="C1228" s="57" t="s">
        <v>1672</v>
      </c>
    </row>
    <row r="1229" spans="2:3" x14ac:dyDescent="0.25">
      <c r="B1229" s="351" t="s">
        <v>5329</v>
      </c>
      <c r="C1229" s="57" t="s">
        <v>1048</v>
      </c>
    </row>
    <row r="1230" spans="2:3" x14ac:dyDescent="0.25">
      <c r="B1230" s="351" t="s">
        <v>1854</v>
      </c>
      <c r="C1230" s="57" t="s">
        <v>1005</v>
      </c>
    </row>
    <row r="1231" spans="2:3" x14ac:dyDescent="0.25">
      <c r="B1231" s="351" t="s">
        <v>1855</v>
      </c>
      <c r="C1231" s="57" t="s">
        <v>1826</v>
      </c>
    </row>
    <row r="1232" spans="2:3" x14ac:dyDescent="0.25">
      <c r="B1232" s="351" t="s">
        <v>1856</v>
      </c>
      <c r="C1232" s="57" t="s">
        <v>1049</v>
      </c>
    </row>
    <row r="1233" spans="2:3" x14ac:dyDescent="0.25">
      <c r="B1233" s="351" t="s">
        <v>1857</v>
      </c>
      <c r="C1233" s="57" t="s">
        <v>3009</v>
      </c>
    </row>
    <row r="1234" spans="2:3" x14ac:dyDescent="0.25">
      <c r="B1234" s="351" t="s">
        <v>1858</v>
      </c>
      <c r="C1234" s="57" t="s">
        <v>1020</v>
      </c>
    </row>
    <row r="1235" spans="2:3" x14ac:dyDescent="0.25">
      <c r="B1235" s="351" t="s">
        <v>1859</v>
      </c>
      <c r="C1235" s="57" t="s">
        <v>1050</v>
      </c>
    </row>
    <row r="1236" spans="2:3" x14ac:dyDescent="0.25">
      <c r="B1236" s="351" t="s">
        <v>1860</v>
      </c>
      <c r="C1236" s="57" t="s">
        <v>1861</v>
      </c>
    </row>
    <row r="1237" spans="2:3" x14ac:dyDescent="0.25">
      <c r="B1237" s="351" t="s">
        <v>1862</v>
      </c>
      <c r="C1237" s="57" t="s">
        <v>1051</v>
      </c>
    </row>
    <row r="1238" spans="2:3" x14ac:dyDescent="0.25">
      <c r="B1238" s="351" t="s">
        <v>1863</v>
      </c>
      <c r="C1238" s="57" t="s">
        <v>1052</v>
      </c>
    </row>
    <row r="1239" spans="2:3" x14ac:dyDescent="0.25">
      <c r="B1239" s="351" t="s">
        <v>1864</v>
      </c>
      <c r="C1239" s="57" t="s">
        <v>1053</v>
      </c>
    </row>
    <row r="1240" spans="2:3" x14ac:dyDescent="0.25">
      <c r="B1240" s="351" t="s">
        <v>1865</v>
      </c>
      <c r="C1240" s="57" t="s">
        <v>1054</v>
      </c>
    </row>
    <row r="1241" spans="2:3" x14ac:dyDescent="0.25">
      <c r="B1241" s="351" t="s">
        <v>1866</v>
      </c>
      <c r="C1241" s="57" t="s">
        <v>1055</v>
      </c>
    </row>
    <row r="1242" spans="2:3" x14ac:dyDescent="0.25">
      <c r="B1242" s="351" t="s">
        <v>1867</v>
      </c>
      <c r="C1242" s="57" t="s">
        <v>1056</v>
      </c>
    </row>
    <row r="1243" spans="2:3" x14ac:dyDescent="0.25">
      <c r="B1243" s="351" t="s">
        <v>1868</v>
      </c>
      <c r="C1243" s="57" t="s">
        <v>1057</v>
      </c>
    </row>
    <row r="1244" spans="2:3" x14ac:dyDescent="0.25">
      <c r="B1244" s="351" t="s">
        <v>1869</v>
      </c>
      <c r="C1244" s="57" t="s">
        <v>1058</v>
      </c>
    </row>
    <row r="1245" spans="2:3" x14ac:dyDescent="0.25">
      <c r="B1245" s="351" t="s">
        <v>1870</v>
      </c>
      <c r="C1245" s="57" t="s">
        <v>1059</v>
      </c>
    </row>
    <row r="1246" spans="2:3" x14ac:dyDescent="0.25">
      <c r="B1246" s="351" t="s">
        <v>1871</v>
      </c>
      <c r="C1246" s="57" t="s">
        <v>1060</v>
      </c>
    </row>
    <row r="1247" spans="2:3" x14ac:dyDescent="0.25">
      <c r="B1247" s="351" t="s">
        <v>1872</v>
      </c>
      <c r="C1247" s="57" t="s">
        <v>1873</v>
      </c>
    </row>
    <row r="1248" spans="2:3" x14ac:dyDescent="0.25">
      <c r="B1248" s="351" t="s">
        <v>1874</v>
      </c>
      <c r="C1248" s="57" t="s">
        <v>1061</v>
      </c>
    </row>
    <row r="1249" spans="2:3" x14ac:dyDescent="0.25">
      <c r="B1249" s="351" t="s">
        <v>1875</v>
      </c>
      <c r="C1249" s="57" t="s">
        <v>1876</v>
      </c>
    </row>
    <row r="1250" spans="2:3" x14ac:dyDescent="0.25">
      <c r="B1250" s="351" t="s">
        <v>1877</v>
      </c>
      <c r="C1250" s="57" t="s">
        <v>1878</v>
      </c>
    </row>
    <row r="1251" spans="2:3" x14ac:dyDescent="0.25">
      <c r="B1251" s="351" t="s">
        <v>5330</v>
      </c>
      <c r="C1251" s="57" t="s">
        <v>1879</v>
      </c>
    </row>
    <row r="1252" spans="2:3" x14ac:dyDescent="0.25">
      <c r="B1252" s="351" t="s">
        <v>5331</v>
      </c>
      <c r="C1252" s="57" t="s">
        <v>1880</v>
      </c>
    </row>
    <row r="1253" spans="2:3" x14ac:dyDescent="0.25">
      <c r="B1253" s="351" t="s">
        <v>5332</v>
      </c>
      <c r="C1253" s="57" t="s">
        <v>1881</v>
      </c>
    </row>
    <row r="1254" spans="2:3" x14ac:dyDescent="0.25">
      <c r="B1254" s="351" t="s">
        <v>5333</v>
      </c>
      <c r="C1254" s="57" t="s">
        <v>1882</v>
      </c>
    </row>
    <row r="1255" spans="2:3" x14ac:dyDescent="0.25">
      <c r="B1255" s="351" t="s">
        <v>5334</v>
      </c>
      <c r="C1255" s="57" t="s">
        <v>1883</v>
      </c>
    </row>
    <row r="1256" spans="2:3" x14ac:dyDescent="0.25">
      <c r="B1256" s="351" t="s">
        <v>1884</v>
      </c>
      <c r="C1256" s="57" t="s">
        <v>1049</v>
      </c>
    </row>
    <row r="1257" spans="2:3" x14ac:dyDescent="0.25">
      <c r="B1257" s="351" t="s">
        <v>1885</v>
      </c>
      <c r="C1257" s="57" t="s">
        <v>1886</v>
      </c>
    </row>
    <row r="1258" spans="2:3" x14ac:dyDescent="0.25">
      <c r="B1258" s="351" t="s">
        <v>1887</v>
      </c>
      <c r="C1258" s="57" t="s">
        <v>1888</v>
      </c>
    </row>
    <row r="1259" spans="2:3" ht="30" x14ac:dyDescent="0.25">
      <c r="B1259" s="351" t="s">
        <v>1889</v>
      </c>
      <c r="C1259" s="743" t="s">
        <v>115</v>
      </c>
    </row>
    <row r="1260" spans="2:3" ht="30" x14ac:dyDescent="0.25">
      <c r="B1260" s="351" t="s">
        <v>1891</v>
      </c>
      <c r="C1260" s="743" t="s">
        <v>116</v>
      </c>
    </row>
    <row r="1261" spans="2:3" x14ac:dyDescent="0.25">
      <c r="B1261" s="351" t="s">
        <v>1893</v>
      </c>
      <c r="C1261" s="57" t="s">
        <v>1894</v>
      </c>
    </row>
    <row r="1262" spans="2:3" x14ac:dyDescent="0.25">
      <c r="B1262" s="351" t="s">
        <v>5335</v>
      </c>
      <c r="C1262" s="57" t="s">
        <v>1849</v>
      </c>
    </row>
    <row r="1263" spans="2:3" x14ac:dyDescent="0.25">
      <c r="B1263" s="351" t="s">
        <v>5336</v>
      </c>
      <c r="C1263" s="57" t="s">
        <v>1895</v>
      </c>
    </row>
    <row r="1264" spans="2:3" x14ac:dyDescent="0.25">
      <c r="B1264" s="351" t="s">
        <v>5337</v>
      </c>
      <c r="C1264" s="57" t="s">
        <v>1896</v>
      </c>
    </row>
    <row r="1265" spans="2:3" x14ac:dyDescent="0.25">
      <c r="B1265" s="351" t="s">
        <v>5338</v>
      </c>
      <c r="C1265" s="57" t="s">
        <v>117</v>
      </c>
    </row>
    <row r="1266" spans="2:3" x14ac:dyDescent="0.25">
      <c r="B1266" s="351" t="s">
        <v>5339</v>
      </c>
      <c r="C1266" s="57" t="s">
        <v>118</v>
      </c>
    </row>
    <row r="1267" spans="2:3" ht="45" x14ac:dyDescent="0.25">
      <c r="B1267" s="351" t="s">
        <v>119</v>
      </c>
      <c r="C1267" s="743" t="s">
        <v>120</v>
      </c>
    </row>
    <row r="1268" spans="2:3" x14ac:dyDescent="0.25">
      <c r="B1268" s="351" t="s">
        <v>1897</v>
      </c>
      <c r="C1268" s="57" t="s">
        <v>1898</v>
      </c>
    </row>
    <row r="1269" spans="2:3" x14ac:dyDescent="0.25">
      <c r="B1269" s="351" t="s">
        <v>1899</v>
      </c>
      <c r="C1269" s="57" t="s">
        <v>1900</v>
      </c>
    </row>
    <row r="1270" spans="2:3" x14ac:dyDescent="0.25">
      <c r="B1270" s="351" t="s">
        <v>1901</v>
      </c>
      <c r="C1270" s="57" t="s">
        <v>1900</v>
      </c>
    </row>
    <row r="1271" spans="2:3" x14ac:dyDescent="0.25">
      <c r="B1271" s="351" t="s">
        <v>1902</v>
      </c>
      <c r="C1271" s="57" t="s">
        <v>1903</v>
      </c>
    </row>
    <row r="1272" spans="2:3" ht="45" x14ac:dyDescent="0.25">
      <c r="B1272" s="351" t="s">
        <v>121</v>
      </c>
      <c r="C1272" s="743" t="s">
        <v>122</v>
      </c>
    </row>
    <row r="1273" spans="2:3" x14ac:dyDescent="0.25">
      <c r="B1273" s="351" t="s">
        <v>5340</v>
      </c>
      <c r="C1273" s="57" t="s">
        <v>1904</v>
      </c>
    </row>
    <row r="1274" spans="2:3" x14ac:dyDescent="0.25">
      <c r="B1274" s="351" t="s">
        <v>5341</v>
      </c>
      <c r="C1274" s="57" t="s">
        <v>1904</v>
      </c>
    </row>
    <row r="1275" spans="2:3" x14ac:dyDescent="0.25">
      <c r="B1275" s="351" t="s">
        <v>5342</v>
      </c>
      <c r="C1275" s="57" t="s">
        <v>1905</v>
      </c>
    </row>
    <row r="1276" spans="2:3" x14ac:dyDescent="0.25">
      <c r="B1276" s="351" t="s">
        <v>5343</v>
      </c>
      <c r="C1276" s="57" t="s">
        <v>1906</v>
      </c>
    </row>
    <row r="1277" spans="2:3" x14ac:dyDescent="0.25">
      <c r="B1277" s="351" t="s">
        <v>5344</v>
      </c>
      <c r="C1277" s="57" t="s">
        <v>1907</v>
      </c>
    </row>
    <row r="1278" spans="2:3" x14ac:dyDescent="0.25">
      <c r="B1278" s="351" t="s">
        <v>5345</v>
      </c>
      <c r="C1278" s="57" t="s">
        <v>1908</v>
      </c>
    </row>
    <row r="1279" spans="2:3" x14ac:dyDescent="0.25">
      <c r="B1279" s="351" t="s">
        <v>1909</v>
      </c>
      <c r="C1279" s="57" t="s">
        <v>1910</v>
      </c>
    </row>
    <row r="1280" spans="2:3" x14ac:dyDescent="0.25">
      <c r="B1280" s="351" t="s">
        <v>5346</v>
      </c>
      <c r="C1280" s="57" t="s">
        <v>1911</v>
      </c>
    </row>
    <row r="1281" spans="2:3" x14ac:dyDescent="0.25">
      <c r="B1281" s="351" t="s">
        <v>5347</v>
      </c>
      <c r="C1281" s="57" t="s">
        <v>1912</v>
      </c>
    </row>
    <row r="1282" spans="2:3" x14ac:dyDescent="0.25">
      <c r="B1282" s="351" t="s">
        <v>5348</v>
      </c>
      <c r="C1282" s="57" t="s">
        <v>1651</v>
      </c>
    </row>
    <row r="1283" spans="2:3" x14ac:dyDescent="0.25">
      <c r="B1283" s="351" t="s">
        <v>1913</v>
      </c>
      <c r="C1283" s="57" t="s">
        <v>1914</v>
      </c>
    </row>
    <row r="1284" spans="2:3" x14ac:dyDescent="0.25">
      <c r="B1284" s="351" t="s">
        <v>5349</v>
      </c>
      <c r="C1284" s="57" t="s">
        <v>851</v>
      </c>
    </row>
    <row r="1285" spans="2:3" x14ac:dyDescent="0.25">
      <c r="B1285" s="351" t="s">
        <v>1916</v>
      </c>
      <c r="C1285" s="57" t="s">
        <v>1917</v>
      </c>
    </row>
    <row r="1286" spans="2:3" x14ac:dyDescent="0.25">
      <c r="B1286" s="351" t="s">
        <v>5350</v>
      </c>
      <c r="C1286" s="57" t="s">
        <v>1918</v>
      </c>
    </row>
    <row r="1287" spans="2:3" x14ac:dyDescent="0.25">
      <c r="B1287" s="351" t="s">
        <v>1919</v>
      </c>
      <c r="C1287" s="57" t="s">
        <v>1920</v>
      </c>
    </row>
    <row r="1288" spans="2:3" x14ac:dyDescent="0.25">
      <c r="B1288" s="351" t="s">
        <v>5351</v>
      </c>
      <c r="C1288" s="57" t="s">
        <v>1921</v>
      </c>
    </row>
    <row r="1289" spans="2:3" x14ac:dyDescent="0.25">
      <c r="B1289" s="351" t="s">
        <v>1922</v>
      </c>
      <c r="C1289" s="57" t="s">
        <v>1923</v>
      </c>
    </row>
    <row r="1290" spans="2:3" x14ac:dyDescent="0.25">
      <c r="B1290" s="351" t="s">
        <v>5352</v>
      </c>
      <c r="C1290" s="57" t="s">
        <v>1924</v>
      </c>
    </row>
    <row r="1291" spans="2:3" x14ac:dyDescent="0.25">
      <c r="B1291" s="351" t="s">
        <v>5353</v>
      </c>
      <c r="C1291" s="57" t="s">
        <v>1925</v>
      </c>
    </row>
    <row r="1292" spans="2:3" x14ac:dyDescent="0.25">
      <c r="B1292" s="351" t="s">
        <v>5354</v>
      </c>
      <c r="C1292" s="57" t="s">
        <v>1926</v>
      </c>
    </row>
    <row r="1293" spans="2:3" x14ac:dyDescent="0.25">
      <c r="B1293" s="351" t="s">
        <v>1927</v>
      </c>
      <c r="C1293" s="57" t="s">
        <v>1928</v>
      </c>
    </row>
    <row r="1294" spans="2:3" x14ac:dyDescent="0.25">
      <c r="B1294" s="351" t="s">
        <v>5355</v>
      </c>
      <c r="C1294" s="57" t="s">
        <v>1929</v>
      </c>
    </row>
    <row r="1295" spans="2:3" x14ac:dyDescent="0.25">
      <c r="B1295" s="351" t="s">
        <v>1930</v>
      </c>
      <c r="C1295" s="57" t="s">
        <v>1931</v>
      </c>
    </row>
    <row r="1296" spans="2:3" x14ac:dyDescent="0.25">
      <c r="B1296" s="351" t="s">
        <v>1932</v>
      </c>
      <c r="C1296" s="57" t="s">
        <v>1933</v>
      </c>
    </row>
    <row r="1297" spans="2:3" x14ac:dyDescent="0.25">
      <c r="B1297" s="351" t="s">
        <v>5356</v>
      </c>
      <c r="C1297" s="57" t="s">
        <v>1934</v>
      </c>
    </row>
    <row r="1298" spans="2:3" x14ac:dyDescent="0.25">
      <c r="B1298" s="351" t="s">
        <v>1935</v>
      </c>
      <c r="C1298" s="57" t="s">
        <v>1936</v>
      </c>
    </row>
    <row r="1299" spans="2:3" x14ac:dyDescent="0.25">
      <c r="B1299" s="351" t="s">
        <v>1937</v>
      </c>
      <c r="C1299" s="57" t="s">
        <v>1938</v>
      </c>
    </row>
    <row r="1300" spans="2:3" x14ac:dyDescent="0.25">
      <c r="B1300" s="351" t="s">
        <v>1939</v>
      </c>
      <c r="C1300" s="57" t="s">
        <v>1940</v>
      </c>
    </row>
    <row r="1301" spans="2:3" x14ac:dyDescent="0.25">
      <c r="B1301" s="351" t="s">
        <v>1941</v>
      </c>
      <c r="C1301" s="57" t="s">
        <v>1942</v>
      </c>
    </row>
    <row r="1302" spans="2:3" x14ac:dyDescent="0.25">
      <c r="B1302" s="351" t="s">
        <v>1943</v>
      </c>
      <c r="C1302" s="57" t="s">
        <v>1063</v>
      </c>
    </row>
    <row r="1303" spans="2:3" x14ac:dyDescent="0.25">
      <c r="B1303" s="351" t="s">
        <v>5357</v>
      </c>
      <c r="C1303" s="57" t="s">
        <v>1944</v>
      </c>
    </row>
    <row r="1304" spans="2:3" x14ac:dyDescent="0.25">
      <c r="B1304" s="351" t="s">
        <v>5358</v>
      </c>
      <c r="C1304" s="57" t="s">
        <v>1946</v>
      </c>
    </row>
    <row r="1305" spans="2:3" x14ac:dyDescent="0.25">
      <c r="B1305" s="351" t="s">
        <v>5359</v>
      </c>
      <c r="C1305" s="57" t="s">
        <v>1950</v>
      </c>
    </row>
    <row r="1306" spans="2:3" x14ac:dyDescent="0.25">
      <c r="B1306" s="351" t="s">
        <v>5360</v>
      </c>
      <c r="C1306" s="57" t="s">
        <v>1953</v>
      </c>
    </row>
    <row r="1307" spans="2:3" x14ac:dyDescent="0.25">
      <c r="B1307" s="351" t="s">
        <v>5361</v>
      </c>
      <c r="C1307" s="57" t="s">
        <v>1065</v>
      </c>
    </row>
    <row r="1308" spans="2:3" x14ac:dyDescent="0.25">
      <c r="B1308" s="351" t="s">
        <v>1954</v>
      </c>
      <c r="C1308" s="57" t="s">
        <v>1955</v>
      </c>
    </row>
    <row r="1309" spans="2:3" x14ac:dyDescent="0.25">
      <c r="B1309" s="351" t="s">
        <v>1956</v>
      </c>
      <c r="C1309" s="57" t="s">
        <v>1957</v>
      </c>
    </row>
    <row r="1310" spans="2:3" x14ac:dyDescent="0.25">
      <c r="B1310" s="351" t="s">
        <v>1959</v>
      </c>
      <c r="C1310" s="57" t="s">
        <v>1960</v>
      </c>
    </row>
    <row r="1311" spans="2:3" x14ac:dyDescent="0.25">
      <c r="B1311" s="351" t="s">
        <v>1962</v>
      </c>
      <c r="C1311" s="57" t="s">
        <v>1963</v>
      </c>
    </row>
    <row r="1312" spans="2:3" x14ac:dyDescent="0.25">
      <c r="B1312" s="351" t="s">
        <v>5362</v>
      </c>
      <c r="C1312" s="57" t="s">
        <v>1964</v>
      </c>
    </row>
    <row r="1313" spans="2:3" x14ac:dyDescent="0.25">
      <c r="B1313" s="351" t="s">
        <v>5363</v>
      </c>
      <c r="C1313" s="57" t="s">
        <v>1965</v>
      </c>
    </row>
    <row r="1314" spans="2:3" x14ac:dyDescent="0.25">
      <c r="B1314" s="351" t="s">
        <v>1966</v>
      </c>
      <c r="C1314" s="57" t="s">
        <v>1967</v>
      </c>
    </row>
    <row r="1315" spans="2:3" x14ac:dyDescent="0.25">
      <c r="B1315" s="351" t="s">
        <v>1653</v>
      </c>
      <c r="C1315" s="57" t="s">
        <v>1654</v>
      </c>
    </row>
    <row r="1316" spans="2:3" x14ac:dyDescent="0.25">
      <c r="B1316" s="351" t="s">
        <v>5364</v>
      </c>
      <c r="C1316" s="57" t="s">
        <v>1968</v>
      </c>
    </row>
    <row r="1317" spans="2:3" x14ac:dyDescent="0.25">
      <c r="B1317" s="351" t="s">
        <v>5365</v>
      </c>
      <c r="C1317" s="57" t="s">
        <v>1968</v>
      </c>
    </row>
    <row r="1318" spans="2:3" x14ac:dyDescent="0.25">
      <c r="B1318" s="351" t="s">
        <v>1970</v>
      </c>
      <c r="C1318" s="57" t="s">
        <v>1971</v>
      </c>
    </row>
    <row r="1319" spans="2:3" x14ac:dyDescent="0.25">
      <c r="B1319" s="351" t="s">
        <v>1066</v>
      </c>
      <c r="C1319" s="57" t="s">
        <v>123</v>
      </c>
    </row>
    <row r="1320" spans="2:3" x14ac:dyDescent="0.25">
      <c r="B1320" s="351" t="s">
        <v>1067</v>
      </c>
      <c r="C1320" s="57" t="s">
        <v>124</v>
      </c>
    </row>
    <row r="1321" spans="2:3" x14ac:dyDescent="0.25">
      <c r="B1321" s="351" t="s">
        <v>1068</v>
      </c>
      <c r="C1321" s="57" t="s">
        <v>125</v>
      </c>
    </row>
    <row r="1322" spans="2:3" x14ac:dyDescent="0.25">
      <c r="B1322" s="351" t="s">
        <v>1069</v>
      </c>
      <c r="C1322" s="57" t="s">
        <v>1070</v>
      </c>
    </row>
    <row r="1323" spans="2:3" x14ac:dyDescent="0.25">
      <c r="B1323" s="351" t="s">
        <v>1071</v>
      </c>
      <c r="C1323" s="57" t="s">
        <v>126</v>
      </c>
    </row>
    <row r="1324" spans="2:3" x14ac:dyDescent="0.25">
      <c r="B1324" s="351" t="s">
        <v>1072</v>
      </c>
      <c r="C1324" s="57" t="s">
        <v>1073</v>
      </c>
    </row>
    <row r="1325" spans="2:3" x14ac:dyDescent="0.25">
      <c r="B1325" s="351" t="s">
        <v>1074</v>
      </c>
      <c r="C1325" s="57" t="s">
        <v>1075</v>
      </c>
    </row>
    <row r="1326" spans="2:3" x14ac:dyDescent="0.25">
      <c r="B1326" s="351" t="s">
        <v>127</v>
      </c>
      <c r="C1326" s="57" t="s">
        <v>128</v>
      </c>
    </row>
    <row r="1327" spans="2:3" x14ac:dyDescent="0.25">
      <c r="B1327" s="351" t="s">
        <v>852</v>
      </c>
      <c r="C1327" s="57" t="s">
        <v>1202</v>
      </c>
    </row>
    <row r="1328" spans="2:3" x14ac:dyDescent="0.25">
      <c r="B1328" s="351" t="s">
        <v>853</v>
      </c>
      <c r="C1328" s="57" t="s">
        <v>854</v>
      </c>
    </row>
    <row r="1329" spans="2:3" x14ac:dyDescent="0.25">
      <c r="B1329" s="351" t="s">
        <v>855</v>
      </c>
      <c r="C1329" s="57" t="s">
        <v>2960</v>
      </c>
    </row>
    <row r="1330" spans="2:3" x14ac:dyDescent="0.25">
      <c r="B1330" s="351" t="s">
        <v>856</v>
      </c>
      <c r="C1330" s="57" t="s">
        <v>857</v>
      </c>
    </row>
    <row r="1331" spans="2:3" x14ac:dyDescent="0.25">
      <c r="B1331" s="351" t="s">
        <v>858</v>
      </c>
      <c r="C1331" s="57" t="s">
        <v>859</v>
      </c>
    </row>
    <row r="1332" spans="2:3" x14ac:dyDescent="0.25">
      <c r="B1332" s="351" t="s">
        <v>860</v>
      </c>
      <c r="C1332" s="57" t="s">
        <v>861</v>
      </c>
    </row>
    <row r="1333" spans="2:3" x14ac:dyDescent="0.25">
      <c r="B1333" s="351" t="s">
        <v>862</v>
      </c>
      <c r="C1333" s="57" t="s">
        <v>2963</v>
      </c>
    </row>
    <row r="1334" spans="2:3" x14ac:dyDescent="0.25">
      <c r="B1334" s="351" t="s">
        <v>863</v>
      </c>
      <c r="C1334" s="57" t="s">
        <v>2966</v>
      </c>
    </row>
    <row r="1335" spans="2:3" x14ac:dyDescent="0.25">
      <c r="B1335" s="351" t="s">
        <v>864</v>
      </c>
      <c r="C1335" s="57" t="s">
        <v>2967</v>
      </c>
    </row>
    <row r="1336" spans="2:3" x14ac:dyDescent="0.25">
      <c r="B1336" s="351" t="s">
        <v>865</v>
      </c>
      <c r="C1336" s="57" t="s">
        <v>2983</v>
      </c>
    </row>
    <row r="1337" spans="2:3" x14ac:dyDescent="0.25">
      <c r="B1337" s="351" t="s">
        <v>866</v>
      </c>
      <c r="C1337" s="57" t="s">
        <v>2992</v>
      </c>
    </row>
    <row r="1338" spans="2:3" x14ac:dyDescent="0.25">
      <c r="B1338" s="351" t="s">
        <v>867</v>
      </c>
      <c r="C1338" s="57" t="s">
        <v>129</v>
      </c>
    </row>
    <row r="1339" spans="2:3" x14ac:dyDescent="0.25">
      <c r="B1339" s="351" t="s">
        <v>868</v>
      </c>
      <c r="C1339" s="57" t="s">
        <v>869</v>
      </c>
    </row>
    <row r="1340" spans="2:3" x14ac:dyDescent="0.25">
      <c r="B1340" s="351" t="s">
        <v>870</v>
      </c>
      <c r="C1340" s="57" t="s">
        <v>869</v>
      </c>
    </row>
    <row r="1341" spans="2:3" ht="45" x14ac:dyDescent="0.25">
      <c r="B1341" s="351" t="s">
        <v>130</v>
      </c>
      <c r="C1341" s="743" t="s">
        <v>131</v>
      </c>
    </row>
    <row r="1342" spans="2:3" x14ac:dyDescent="0.25">
      <c r="B1342" s="351" t="s">
        <v>871</v>
      </c>
      <c r="C1342" s="57" t="s">
        <v>3042</v>
      </c>
    </row>
    <row r="1343" spans="2:3" x14ac:dyDescent="0.25">
      <c r="B1343" s="351" t="s">
        <v>872</v>
      </c>
      <c r="C1343" s="57" t="s">
        <v>873</v>
      </c>
    </row>
    <row r="1344" spans="2:3" x14ac:dyDescent="0.25">
      <c r="B1344" s="351" t="s">
        <v>5366</v>
      </c>
      <c r="C1344" s="57" t="s">
        <v>1972</v>
      </c>
    </row>
    <row r="1345" spans="2:3" x14ac:dyDescent="0.25">
      <c r="B1345" s="351" t="s">
        <v>5367</v>
      </c>
      <c r="C1345" s="57" t="s">
        <v>1973</v>
      </c>
    </row>
    <row r="1346" spans="2:3" x14ac:dyDescent="0.25">
      <c r="B1346" s="351" t="s">
        <v>5368</v>
      </c>
      <c r="C1346" s="57" t="s">
        <v>1974</v>
      </c>
    </row>
    <row r="1347" spans="2:3" x14ac:dyDescent="0.25">
      <c r="B1347" s="351" t="s">
        <v>5369</v>
      </c>
      <c r="C1347" s="57" t="s">
        <v>1975</v>
      </c>
    </row>
    <row r="1348" spans="2:3" x14ac:dyDescent="0.25">
      <c r="B1348" s="351" t="s">
        <v>5370</v>
      </c>
      <c r="C1348" s="57" t="s">
        <v>1976</v>
      </c>
    </row>
    <row r="1349" spans="2:3" x14ac:dyDescent="0.25">
      <c r="B1349" s="351" t="s">
        <v>5371</v>
      </c>
      <c r="C1349" s="57" t="s">
        <v>1076</v>
      </c>
    </row>
    <row r="1350" spans="2:3" x14ac:dyDescent="0.25">
      <c r="B1350" s="351" t="s">
        <v>5372</v>
      </c>
      <c r="C1350" s="57" t="s">
        <v>1077</v>
      </c>
    </row>
    <row r="1351" spans="2:3" x14ac:dyDescent="0.25">
      <c r="B1351" s="351" t="s">
        <v>5373</v>
      </c>
      <c r="C1351" s="57" t="s">
        <v>1977</v>
      </c>
    </row>
    <row r="1352" spans="2:3" x14ac:dyDescent="0.25">
      <c r="B1352" s="351" t="s">
        <v>5374</v>
      </c>
      <c r="C1352" s="57" t="s">
        <v>1978</v>
      </c>
    </row>
    <row r="1353" spans="2:3" x14ac:dyDescent="0.25">
      <c r="B1353" s="351" t="s">
        <v>1979</v>
      </c>
      <c r="C1353" s="57" t="s">
        <v>1980</v>
      </c>
    </row>
    <row r="1354" spans="2:3" x14ac:dyDescent="0.25">
      <c r="B1354" s="351" t="s">
        <v>5375</v>
      </c>
      <c r="C1354" s="57" t="s">
        <v>1981</v>
      </c>
    </row>
    <row r="1355" spans="2:3" x14ac:dyDescent="0.25">
      <c r="B1355" s="351" t="s">
        <v>5376</v>
      </c>
      <c r="C1355" s="57" t="s">
        <v>1982</v>
      </c>
    </row>
    <row r="1356" spans="2:3" x14ac:dyDescent="0.25">
      <c r="B1356" s="351" t="s">
        <v>5377</v>
      </c>
      <c r="C1356" s="57" t="s">
        <v>1983</v>
      </c>
    </row>
    <row r="1357" spans="2:3" x14ac:dyDescent="0.25">
      <c r="B1357" s="351" t="s">
        <v>5378</v>
      </c>
      <c r="C1357" s="57" t="s">
        <v>1984</v>
      </c>
    </row>
    <row r="1358" spans="2:3" x14ac:dyDescent="0.25">
      <c r="B1358" s="351" t="s">
        <v>1985</v>
      </c>
      <c r="C1358" s="57" t="s">
        <v>3627</v>
      </c>
    </row>
    <row r="1359" spans="2:3" x14ac:dyDescent="0.25">
      <c r="B1359" s="351" t="s">
        <v>5379</v>
      </c>
      <c r="C1359" s="57" t="s">
        <v>1986</v>
      </c>
    </row>
    <row r="1360" spans="2:3" x14ac:dyDescent="0.25">
      <c r="B1360" s="351" t="s">
        <v>1987</v>
      </c>
      <c r="C1360" s="57" t="s">
        <v>1988</v>
      </c>
    </row>
    <row r="1361" spans="2:3" x14ac:dyDescent="0.25">
      <c r="B1361" s="351" t="s">
        <v>5380</v>
      </c>
      <c r="C1361" s="57" t="s">
        <v>1989</v>
      </c>
    </row>
    <row r="1362" spans="2:3" x14ac:dyDescent="0.25">
      <c r="B1362" s="351" t="s">
        <v>1990</v>
      </c>
      <c r="C1362" s="57" t="s">
        <v>1991</v>
      </c>
    </row>
    <row r="1363" spans="2:3" x14ac:dyDescent="0.25">
      <c r="B1363" s="351" t="s">
        <v>5381</v>
      </c>
      <c r="C1363" s="57" t="s">
        <v>1992</v>
      </c>
    </row>
    <row r="1364" spans="2:3" x14ac:dyDescent="0.25">
      <c r="B1364" s="351" t="s">
        <v>5382</v>
      </c>
      <c r="C1364" s="57" t="s">
        <v>1981</v>
      </c>
    </row>
    <row r="1365" spans="2:3" x14ac:dyDescent="0.25">
      <c r="B1365" s="351" t="s">
        <v>5383</v>
      </c>
      <c r="C1365" s="57" t="s">
        <v>956</v>
      </c>
    </row>
    <row r="1366" spans="2:3" x14ac:dyDescent="0.25">
      <c r="B1366" s="351" t="s">
        <v>1993</v>
      </c>
      <c r="C1366" s="57" t="s">
        <v>1994</v>
      </c>
    </row>
    <row r="1367" spans="2:3" x14ac:dyDescent="0.25">
      <c r="B1367" s="351" t="s">
        <v>1995</v>
      </c>
      <c r="C1367" s="57" t="s">
        <v>1996</v>
      </c>
    </row>
    <row r="1368" spans="2:3" x14ac:dyDescent="0.25">
      <c r="B1368" s="351" t="s">
        <v>1997</v>
      </c>
      <c r="C1368" s="57" t="s">
        <v>1998</v>
      </c>
    </row>
    <row r="1369" spans="2:3" x14ac:dyDescent="0.25">
      <c r="B1369" s="351" t="s">
        <v>1999</v>
      </c>
      <c r="C1369" s="57" t="s">
        <v>2000</v>
      </c>
    </row>
    <row r="1370" spans="2:3" x14ac:dyDescent="0.25">
      <c r="B1370" s="351" t="s">
        <v>5384</v>
      </c>
      <c r="C1370" s="57" t="s">
        <v>2001</v>
      </c>
    </row>
    <row r="1371" spans="2:3" x14ac:dyDescent="0.25">
      <c r="B1371" s="351" t="s">
        <v>2002</v>
      </c>
      <c r="C1371" s="57" t="s">
        <v>3860</v>
      </c>
    </row>
    <row r="1372" spans="2:3" x14ac:dyDescent="0.25">
      <c r="B1372" s="351" t="s">
        <v>2003</v>
      </c>
      <c r="C1372" s="57" t="s">
        <v>2004</v>
      </c>
    </row>
    <row r="1373" spans="2:3" x14ac:dyDescent="0.25">
      <c r="B1373" s="351" t="s">
        <v>5385</v>
      </c>
      <c r="C1373" s="57" t="s">
        <v>874</v>
      </c>
    </row>
    <row r="1374" spans="2:3" x14ac:dyDescent="0.25">
      <c r="B1374" s="351" t="s">
        <v>3144</v>
      </c>
      <c r="C1374" s="57" t="s">
        <v>2005</v>
      </c>
    </row>
    <row r="1375" spans="2:3" x14ac:dyDescent="0.25">
      <c r="B1375" s="351" t="s">
        <v>3145</v>
      </c>
      <c r="C1375" s="57" t="s">
        <v>2006</v>
      </c>
    </row>
    <row r="1376" spans="2:3" x14ac:dyDescent="0.25">
      <c r="B1376" s="351" t="s">
        <v>2007</v>
      </c>
      <c r="C1376" s="57" t="s">
        <v>2008</v>
      </c>
    </row>
    <row r="1377" spans="2:3" x14ac:dyDescent="0.25">
      <c r="B1377" s="351" t="s">
        <v>875</v>
      </c>
      <c r="C1377" s="57" t="s">
        <v>876</v>
      </c>
    </row>
    <row r="1378" spans="2:3" x14ac:dyDescent="0.25">
      <c r="B1378" s="351" t="s">
        <v>877</v>
      </c>
      <c r="C1378" s="57" t="s">
        <v>878</v>
      </c>
    </row>
    <row r="1379" spans="2:3" x14ac:dyDescent="0.25">
      <c r="B1379" s="351" t="s">
        <v>2009</v>
      </c>
      <c r="C1379" s="57" t="s">
        <v>2010</v>
      </c>
    </row>
    <row r="1380" spans="2:3" x14ac:dyDescent="0.25">
      <c r="B1380" s="351" t="s">
        <v>3146</v>
      </c>
      <c r="C1380" s="57" t="s">
        <v>2011</v>
      </c>
    </row>
    <row r="1381" spans="2:3" x14ac:dyDescent="0.25">
      <c r="B1381" s="351" t="s">
        <v>3147</v>
      </c>
      <c r="C1381" s="57" t="s">
        <v>2012</v>
      </c>
    </row>
    <row r="1382" spans="2:3" x14ac:dyDescent="0.25">
      <c r="B1382" s="351" t="s">
        <v>2013</v>
      </c>
      <c r="C1382" s="57" t="s">
        <v>2014</v>
      </c>
    </row>
    <row r="1383" spans="2:3" x14ac:dyDescent="0.25">
      <c r="B1383" s="351" t="s">
        <v>3148</v>
      </c>
      <c r="C1383" s="57" t="s">
        <v>2015</v>
      </c>
    </row>
    <row r="1384" spans="2:3" x14ac:dyDescent="0.25">
      <c r="B1384" s="351" t="s">
        <v>2016</v>
      </c>
      <c r="C1384" s="57" t="s">
        <v>1078</v>
      </c>
    </row>
    <row r="1385" spans="2:3" x14ac:dyDescent="0.25">
      <c r="B1385" s="351" t="s">
        <v>2017</v>
      </c>
      <c r="C1385" s="57" t="s">
        <v>879</v>
      </c>
    </row>
    <row r="1386" spans="2:3" x14ac:dyDescent="0.25">
      <c r="B1386" s="351" t="s">
        <v>132</v>
      </c>
      <c r="C1386" s="57" t="s">
        <v>133</v>
      </c>
    </row>
    <row r="1387" spans="2:3" x14ac:dyDescent="0.25">
      <c r="B1387" s="351" t="s">
        <v>3149</v>
      </c>
      <c r="C1387" s="57" t="s">
        <v>2018</v>
      </c>
    </row>
    <row r="1388" spans="2:3" x14ac:dyDescent="0.25">
      <c r="B1388" s="351" t="s">
        <v>3150</v>
      </c>
      <c r="C1388" s="57" t="s">
        <v>2019</v>
      </c>
    </row>
    <row r="1389" spans="2:3" x14ac:dyDescent="0.25">
      <c r="B1389" s="351" t="s">
        <v>3151</v>
      </c>
      <c r="C1389" s="57" t="s">
        <v>2020</v>
      </c>
    </row>
    <row r="1390" spans="2:3" x14ac:dyDescent="0.25">
      <c r="B1390" s="351" t="s">
        <v>3152</v>
      </c>
      <c r="C1390" s="57" t="s">
        <v>2021</v>
      </c>
    </row>
    <row r="1391" spans="2:3" x14ac:dyDescent="0.25">
      <c r="B1391" s="351" t="s">
        <v>3153</v>
      </c>
      <c r="C1391" s="57" t="s">
        <v>2022</v>
      </c>
    </row>
    <row r="1392" spans="2:3" x14ac:dyDescent="0.25">
      <c r="B1392" s="351" t="s">
        <v>3154</v>
      </c>
      <c r="C1392" s="57" t="s">
        <v>2023</v>
      </c>
    </row>
    <row r="1393" spans="2:3" x14ac:dyDescent="0.25">
      <c r="B1393" s="351" t="s">
        <v>3155</v>
      </c>
      <c r="C1393" s="57" t="s">
        <v>2024</v>
      </c>
    </row>
    <row r="1394" spans="2:3" x14ac:dyDescent="0.25">
      <c r="B1394" s="351" t="s">
        <v>957</v>
      </c>
      <c r="C1394" s="57" t="s">
        <v>958</v>
      </c>
    </row>
    <row r="1395" spans="2:3" x14ac:dyDescent="0.25">
      <c r="B1395" s="351" t="s">
        <v>3156</v>
      </c>
      <c r="C1395" s="57" t="s">
        <v>2025</v>
      </c>
    </row>
    <row r="1396" spans="2:3" x14ac:dyDescent="0.25">
      <c r="B1396" s="351" t="s">
        <v>134</v>
      </c>
      <c r="C1396" s="57" t="s">
        <v>135</v>
      </c>
    </row>
    <row r="1397" spans="2:3" x14ac:dyDescent="0.25">
      <c r="B1397" s="351" t="s">
        <v>3157</v>
      </c>
      <c r="C1397" s="57" t="s">
        <v>2026</v>
      </c>
    </row>
    <row r="1398" spans="2:3" x14ac:dyDescent="0.25">
      <c r="B1398" s="351" t="s">
        <v>3158</v>
      </c>
      <c r="C1398" s="57" t="s">
        <v>2027</v>
      </c>
    </row>
    <row r="1399" spans="2:3" x14ac:dyDescent="0.25">
      <c r="B1399" s="351" t="s">
        <v>3159</v>
      </c>
      <c r="C1399" s="57" t="s">
        <v>2028</v>
      </c>
    </row>
    <row r="1400" spans="2:3" x14ac:dyDescent="0.25">
      <c r="B1400" s="351" t="s">
        <v>2029</v>
      </c>
      <c r="C1400" s="57" t="s">
        <v>2030</v>
      </c>
    </row>
    <row r="1401" spans="2:3" x14ac:dyDescent="0.25">
      <c r="B1401" s="351" t="s">
        <v>2031</v>
      </c>
      <c r="C1401" s="57" t="s">
        <v>880</v>
      </c>
    </row>
    <row r="1402" spans="2:3" x14ac:dyDescent="0.25">
      <c r="B1402" s="351" t="s">
        <v>3160</v>
      </c>
      <c r="C1402" s="57" t="s">
        <v>2032</v>
      </c>
    </row>
    <row r="1403" spans="2:3" x14ac:dyDescent="0.25">
      <c r="B1403" s="351" t="s">
        <v>3161</v>
      </c>
      <c r="C1403" s="57" t="s">
        <v>2033</v>
      </c>
    </row>
    <row r="1404" spans="2:3" x14ac:dyDescent="0.25">
      <c r="B1404" s="351" t="s">
        <v>2034</v>
      </c>
      <c r="C1404" s="57" t="s">
        <v>2035</v>
      </c>
    </row>
    <row r="1405" spans="2:3" x14ac:dyDescent="0.25">
      <c r="B1405" s="351" t="s">
        <v>3162</v>
      </c>
      <c r="C1405" s="57" t="s">
        <v>2037</v>
      </c>
    </row>
    <row r="1406" spans="2:3" x14ac:dyDescent="0.25">
      <c r="B1406" s="351" t="s">
        <v>3163</v>
      </c>
      <c r="C1406" s="57" t="s">
        <v>2036</v>
      </c>
    </row>
    <row r="1407" spans="2:3" x14ac:dyDescent="0.25">
      <c r="B1407" s="351" t="s">
        <v>3164</v>
      </c>
      <c r="C1407" s="57" t="s">
        <v>2037</v>
      </c>
    </row>
    <row r="1408" spans="2:3" x14ac:dyDescent="0.25">
      <c r="B1408" s="351" t="s">
        <v>2038</v>
      </c>
      <c r="C1408" s="57" t="s">
        <v>1079</v>
      </c>
    </row>
    <row r="1409" spans="2:3" x14ac:dyDescent="0.25">
      <c r="B1409" s="351" t="s">
        <v>2039</v>
      </c>
      <c r="C1409" s="57" t="s">
        <v>2040</v>
      </c>
    </row>
    <row r="1410" spans="2:3" x14ac:dyDescent="0.25">
      <c r="B1410" s="351" t="s">
        <v>1655</v>
      </c>
      <c r="C1410" s="57" t="s">
        <v>1656</v>
      </c>
    </row>
    <row r="1411" spans="2:3" x14ac:dyDescent="0.25">
      <c r="B1411" s="351" t="s">
        <v>3165</v>
      </c>
      <c r="C1411" s="57" t="s">
        <v>2041</v>
      </c>
    </row>
    <row r="1412" spans="2:3" x14ac:dyDescent="0.25">
      <c r="B1412" s="351" t="s">
        <v>3166</v>
      </c>
      <c r="C1412" s="57" t="s">
        <v>2042</v>
      </c>
    </row>
    <row r="1413" spans="2:3" x14ac:dyDescent="0.25">
      <c r="B1413" s="351" t="s">
        <v>3167</v>
      </c>
      <c r="C1413" s="57" t="s">
        <v>2043</v>
      </c>
    </row>
    <row r="1414" spans="2:3" x14ac:dyDescent="0.25">
      <c r="B1414" s="351" t="s">
        <v>3168</v>
      </c>
      <c r="C1414" s="57" t="s">
        <v>1080</v>
      </c>
    </row>
    <row r="1415" spans="2:3" x14ac:dyDescent="0.25">
      <c r="B1415" s="351" t="s">
        <v>3169</v>
      </c>
      <c r="C1415" s="57" t="s">
        <v>2044</v>
      </c>
    </row>
    <row r="1416" spans="2:3" x14ac:dyDescent="0.25">
      <c r="B1416" s="351" t="s">
        <v>3170</v>
      </c>
      <c r="C1416" s="57" t="s">
        <v>2045</v>
      </c>
    </row>
    <row r="1417" spans="2:3" x14ac:dyDescent="0.25">
      <c r="B1417" s="351" t="s">
        <v>3171</v>
      </c>
      <c r="C1417" s="57" t="s">
        <v>2046</v>
      </c>
    </row>
    <row r="1418" spans="2:3" x14ac:dyDescent="0.25">
      <c r="B1418" s="351" t="s">
        <v>2047</v>
      </c>
      <c r="C1418" s="57" t="s">
        <v>1081</v>
      </c>
    </row>
    <row r="1419" spans="2:3" x14ac:dyDescent="0.25">
      <c r="B1419" s="351" t="s">
        <v>3172</v>
      </c>
      <c r="C1419" s="57" t="s">
        <v>2048</v>
      </c>
    </row>
    <row r="1420" spans="2:3" x14ac:dyDescent="0.25">
      <c r="B1420" s="351" t="s">
        <v>2049</v>
      </c>
      <c r="C1420" s="57" t="s">
        <v>2050</v>
      </c>
    </row>
    <row r="1421" spans="2:3" x14ac:dyDescent="0.25">
      <c r="B1421" s="351" t="s">
        <v>2051</v>
      </c>
      <c r="C1421" s="57" t="s">
        <v>2052</v>
      </c>
    </row>
    <row r="1422" spans="2:3" x14ac:dyDescent="0.25">
      <c r="B1422" s="351" t="s">
        <v>2053</v>
      </c>
      <c r="C1422" s="57" t="s">
        <v>2054</v>
      </c>
    </row>
    <row r="1423" spans="2:3" x14ac:dyDescent="0.25">
      <c r="B1423" s="351" t="s">
        <v>2055</v>
      </c>
      <c r="C1423" s="57" t="s">
        <v>2056</v>
      </c>
    </row>
    <row r="1424" spans="2:3" x14ac:dyDescent="0.25">
      <c r="B1424" s="351" t="s">
        <v>3173</v>
      </c>
      <c r="C1424" s="57" t="s">
        <v>2057</v>
      </c>
    </row>
    <row r="1425" spans="2:3" x14ac:dyDescent="0.25">
      <c r="B1425" s="351" t="s">
        <v>3174</v>
      </c>
      <c r="C1425" s="57" t="s">
        <v>2057</v>
      </c>
    </row>
    <row r="1426" spans="2:3" x14ac:dyDescent="0.25">
      <c r="B1426" s="351" t="s">
        <v>881</v>
      </c>
      <c r="C1426" s="57" t="s">
        <v>882</v>
      </c>
    </row>
    <row r="1427" spans="2:3" x14ac:dyDescent="0.25">
      <c r="B1427" s="351" t="s">
        <v>3175</v>
      </c>
      <c r="C1427" s="57" t="s">
        <v>2058</v>
      </c>
    </row>
    <row r="1428" spans="2:3" x14ac:dyDescent="0.25">
      <c r="B1428" s="351" t="s">
        <v>3176</v>
      </c>
      <c r="C1428" s="57" t="s">
        <v>136</v>
      </c>
    </row>
    <row r="1429" spans="2:3" x14ac:dyDescent="0.25">
      <c r="B1429" s="351" t="s">
        <v>3177</v>
      </c>
      <c r="C1429" s="57" t="s">
        <v>2059</v>
      </c>
    </row>
    <row r="1430" spans="2:3" x14ac:dyDescent="0.25">
      <c r="B1430" s="351" t="s">
        <v>2060</v>
      </c>
      <c r="C1430" s="57" t="s">
        <v>959</v>
      </c>
    </row>
    <row r="1431" spans="2:3" x14ac:dyDescent="0.25">
      <c r="B1431" s="351" t="s">
        <v>3178</v>
      </c>
      <c r="C1431" s="57" t="s">
        <v>2062</v>
      </c>
    </row>
    <row r="1432" spans="2:3" x14ac:dyDescent="0.25">
      <c r="B1432" s="351" t="s">
        <v>3179</v>
      </c>
      <c r="C1432" s="57" t="s">
        <v>883</v>
      </c>
    </row>
    <row r="1433" spans="2:3" x14ac:dyDescent="0.25">
      <c r="B1433" s="351" t="s">
        <v>3180</v>
      </c>
      <c r="C1433" s="57" t="s">
        <v>2063</v>
      </c>
    </row>
    <row r="1434" spans="2:3" x14ac:dyDescent="0.25">
      <c r="B1434" s="351" t="s">
        <v>2064</v>
      </c>
      <c r="C1434" s="57" t="s">
        <v>317</v>
      </c>
    </row>
    <row r="1435" spans="2:3" x14ac:dyDescent="0.25">
      <c r="B1435" s="351" t="s">
        <v>2065</v>
      </c>
      <c r="C1435" s="57" t="s">
        <v>2066</v>
      </c>
    </row>
    <row r="1436" spans="2:3" x14ac:dyDescent="0.25">
      <c r="B1436" s="351" t="s">
        <v>137</v>
      </c>
      <c r="C1436" s="57" t="s">
        <v>138</v>
      </c>
    </row>
    <row r="1437" spans="2:3" x14ac:dyDescent="0.25">
      <c r="B1437" s="351" t="s">
        <v>2067</v>
      </c>
      <c r="C1437" s="57" t="s">
        <v>2068</v>
      </c>
    </row>
    <row r="1438" spans="2:3" x14ac:dyDescent="0.25">
      <c r="B1438" s="351" t="s">
        <v>3181</v>
      </c>
      <c r="C1438" s="57" t="s">
        <v>2069</v>
      </c>
    </row>
    <row r="1439" spans="2:3" x14ac:dyDescent="0.25">
      <c r="B1439" s="351" t="s">
        <v>3182</v>
      </c>
      <c r="C1439" s="57" t="s">
        <v>2070</v>
      </c>
    </row>
    <row r="1440" spans="2:3" ht="45" x14ac:dyDescent="0.25">
      <c r="B1440" s="351" t="s">
        <v>2071</v>
      </c>
      <c r="C1440" s="743" t="s">
        <v>139</v>
      </c>
    </row>
    <row r="1441" spans="2:3" x14ac:dyDescent="0.25">
      <c r="B1441" s="351" t="s">
        <v>3183</v>
      </c>
      <c r="C1441" s="57" t="s">
        <v>2072</v>
      </c>
    </row>
    <row r="1442" spans="2:3" x14ac:dyDescent="0.25">
      <c r="B1442" s="351" t="s">
        <v>3184</v>
      </c>
      <c r="C1442" s="57" t="s">
        <v>2551</v>
      </c>
    </row>
    <row r="1443" spans="2:3" x14ac:dyDescent="0.25">
      <c r="B1443" s="351" t="s">
        <v>2073</v>
      </c>
      <c r="C1443" s="57" t="s">
        <v>884</v>
      </c>
    </row>
    <row r="1444" spans="2:3" x14ac:dyDescent="0.25">
      <c r="B1444" s="351" t="s">
        <v>3185</v>
      </c>
      <c r="C1444" s="57" t="s">
        <v>2066</v>
      </c>
    </row>
    <row r="1445" spans="2:3" x14ac:dyDescent="0.25">
      <c r="B1445" s="351" t="s">
        <v>140</v>
      </c>
      <c r="C1445" s="57" t="s">
        <v>141</v>
      </c>
    </row>
    <row r="1446" spans="2:3" x14ac:dyDescent="0.25">
      <c r="B1446" s="351" t="s">
        <v>3186</v>
      </c>
      <c r="C1446" s="57" t="s">
        <v>2074</v>
      </c>
    </row>
    <row r="1447" spans="2:3" x14ac:dyDescent="0.25">
      <c r="B1447" s="351" t="s">
        <v>2075</v>
      </c>
      <c r="C1447" s="57" t="s">
        <v>2076</v>
      </c>
    </row>
    <row r="1448" spans="2:3" x14ac:dyDescent="0.25">
      <c r="B1448" s="351" t="s">
        <v>3187</v>
      </c>
      <c r="C1448" s="57" t="s">
        <v>142</v>
      </c>
    </row>
    <row r="1449" spans="2:3" x14ac:dyDescent="0.25">
      <c r="B1449" s="351" t="s">
        <v>3188</v>
      </c>
      <c r="C1449" s="57" t="s">
        <v>3563</v>
      </c>
    </row>
    <row r="1450" spans="2:3" x14ac:dyDescent="0.25">
      <c r="B1450" s="351" t="s">
        <v>3189</v>
      </c>
      <c r="C1450" s="57" t="s">
        <v>2077</v>
      </c>
    </row>
    <row r="1451" spans="2:3" x14ac:dyDescent="0.25">
      <c r="B1451" s="351" t="s">
        <v>3190</v>
      </c>
      <c r="C1451" s="57" t="s">
        <v>2078</v>
      </c>
    </row>
    <row r="1452" spans="2:3" x14ac:dyDescent="0.25">
      <c r="B1452" s="351" t="s">
        <v>3191</v>
      </c>
      <c r="C1452" s="57" t="s">
        <v>2079</v>
      </c>
    </row>
    <row r="1453" spans="2:3" x14ac:dyDescent="0.25">
      <c r="B1453" s="351" t="s">
        <v>2080</v>
      </c>
      <c r="C1453" s="57" t="s">
        <v>2081</v>
      </c>
    </row>
    <row r="1454" spans="2:3" x14ac:dyDescent="0.25">
      <c r="B1454" s="351" t="s">
        <v>2082</v>
      </c>
      <c r="C1454" s="57" t="s">
        <v>2083</v>
      </c>
    </row>
    <row r="1455" spans="2:3" x14ac:dyDescent="0.25">
      <c r="B1455" s="351" t="s">
        <v>2084</v>
      </c>
      <c r="C1455" s="57" t="s">
        <v>3565</v>
      </c>
    </row>
    <row r="1456" spans="2:3" x14ac:dyDescent="0.25">
      <c r="B1456" s="351" t="s">
        <v>3192</v>
      </c>
      <c r="C1456" s="57" t="s">
        <v>2085</v>
      </c>
    </row>
    <row r="1457" spans="2:3" x14ac:dyDescent="0.25">
      <c r="B1457" s="351" t="s">
        <v>3193</v>
      </c>
      <c r="C1457" s="57" t="s">
        <v>323</v>
      </c>
    </row>
    <row r="1458" spans="2:3" x14ac:dyDescent="0.25">
      <c r="B1458" s="351" t="s">
        <v>885</v>
      </c>
      <c r="C1458" s="57" t="s">
        <v>143</v>
      </c>
    </row>
    <row r="1459" spans="2:3" x14ac:dyDescent="0.25">
      <c r="B1459" s="351" t="s">
        <v>2086</v>
      </c>
      <c r="C1459" s="57" t="s">
        <v>886</v>
      </c>
    </row>
    <row r="1460" spans="2:3" x14ac:dyDescent="0.25">
      <c r="B1460" s="351" t="s">
        <v>960</v>
      </c>
      <c r="C1460" s="57" t="s">
        <v>1969</v>
      </c>
    </row>
    <row r="1461" spans="2:3" x14ac:dyDescent="0.25">
      <c r="B1461" s="351" t="s">
        <v>2087</v>
      </c>
      <c r="C1461" s="57" t="s">
        <v>2088</v>
      </c>
    </row>
    <row r="1462" spans="2:3" x14ac:dyDescent="0.25">
      <c r="B1462" s="351" t="s">
        <v>3194</v>
      </c>
      <c r="C1462" s="57" t="s">
        <v>2089</v>
      </c>
    </row>
    <row r="1463" spans="2:3" x14ac:dyDescent="0.25">
      <c r="B1463" s="351" t="s">
        <v>887</v>
      </c>
      <c r="C1463" s="57" t="s">
        <v>888</v>
      </c>
    </row>
    <row r="1464" spans="2:3" x14ac:dyDescent="0.25">
      <c r="B1464" s="351" t="s">
        <v>2090</v>
      </c>
      <c r="C1464" s="57" t="s">
        <v>2091</v>
      </c>
    </row>
    <row r="1465" spans="2:3" x14ac:dyDescent="0.25">
      <c r="B1465" s="351" t="s">
        <v>2092</v>
      </c>
      <c r="C1465" s="57" t="s">
        <v>889</v>
      </c>
    </row>
    <row r="1466" spans="2:3" x14ac:dyDescent="0.25">
      <c r="B1466" s="351" t="s">
        <v>2093</v>
      </c>
      <c r="C1466" s="57" t="s">
        <v>2094</v>
      </c>
    </row>
    <row r="1467" spans="2:3" x14ac:dyDescent="0.25">
      <c r="B1467" s="351" t="s">
        <v>3195</v>
      </c>
      <c r="C1467" s="57" t="s">
        <v>1082</v>
      </c>
    </row>
    <row r="1468" spans="2:3" x14ac:dyDescent="0.25">
      <c r="B1468" s="351" t="s">
        <v>2095</v>
      </c>
      <c r="C1468" s="57" t="s">
        <v>2097</v>
      </c>
    </row>
    <row r="1469" spans="2:3" x14ac:dyDescent="0.25">
      <c r="B1469" s="351" t="s">
        <v>2096</v>
      </c>
      <c r="C1469" s="57" t="s">
        <v>2097</v>
      </c>
    </row>
    <row r="1470" spans="2:3" x14ac:dyDescent="0.25">
      <c r="B1470" s="351" t="s">
        <v>2098</v>
      </c>
      <c r="C1470" s="57" t="s">
        <v>2099</v>
      </c>
    </row>
    <row r="1471" spans="2:3" x14ac:dyDescent="0.25">
      <c r="B1471" s="351" t="s">
        <v>2100</v>
      </c>
      <c r="C1471" s="57" t="s">
        <v>2101</v>
      </c>
    </row>
    <row r="1472" spans="2:3" x14ac:dyDescent="0.25">
      <c r="B1472" s="351" t="s">
        <v>2102</v>
      </c>
      <c r="C1472" s="57" t="s">
        <v>890</v>
      </c>
    </row>
    <row r="1473" spans="2:3" x14ac:dyDescent="0.25">
      <c r="B1473" s="351" t="s">
        <v>2103</v>
      </c>
      <c r="C1473" s="57" t="s">
        <v>2104</v>
      </c>
    </row>
    <row r="1474" spans="2:3" x14ac:dyDescent="0.25">
      <c r="B1474" s="351" t="s">
        <v>2105</v>
      </c>
      <c r="C1474" s="57" t="s">
        <v>1083</v>
      </c>
    </row>
    <row r="1475" spans="2:3" x14ac:dyDescent="0.25">
      <c r="B1475" s="351" t="s">
        <v>2106</v>
      </c>
      <c r="C1475" s="57" t="s">
        <v>2107</v>
      </c>
    </row>
    <row r="1476" spans="2:3" x14ac:dyDescent="0.25">
      <c r="B1476" s="351" t="s">
        <v>2108</v>
      </c>
      <c r="C1476" s="57" t="s">
        <v>2109</v>
      </c>
    </row>
    <row r="1477" spans="2:3" x14ac:dyDescent="0.25">
      <c r="B1477" s="351" t="s">
        <v>2110</v>
      </c>
      <c r="C1477" s="57" t="s">
        <v>2111</v>
      </c>
    </row>
    <row r="1478" spans="2:3" x14ac:dyDescent="0.25">
      <c r="B1478" s="351" t="s">
        <v>2112</v>
      </c>
      <c r="C1478" s="57" t="s">
        <v>2113</v>
      </c>
    </row>
    <row r="1479" spans="2:3" x14ac:dyDescent="0.25">
      <c r="B1479" s="351" t="s">
        <v>2114</v>
      </c>
      <c r="C1479" s="57" t="s">
        <v>2115</v>
      </c>
    </row>
    <row r="1480" spans="2:3" x14ac:dyDescent="0.25">
      <c r="B1480" s="351" t="s">
        <v>2116</v>
      </c>
      <c r="C1480" s="57" t="s">
        <v>2117</v>
      </c>
    </row>
    <row r="1481" spans="2:3" x14ac:dyDescent="0.25">
      <c r="B1481" s="351" t="s">
        <v>961</v>
      </c>
      <c r="C1481" s="57" t="s">
        <v>962</v>
      </c>
    </row>
    <row r="1482" spans="2:3" x14ac:dyDescent="0.25">
      <c r="B1482" s="351" t="s">
        <v>963</v>
      </c>
      <c r="C1482" s="57" t="s">
        <v>964</v>
      </c>
    </row>
    <row r="1483" spans="2:3" x14ac:dyDescent="0.25">
      <c r="B1483" s="351" t="s">
        <v>2118</v>
      </c>
      <c r="C1483" s="57" t="s">
        <v>2119</v>
      </c>
    </row>
    <row r="1484" spans="2:3" x14ac:dyDescent="0.25">
      <c r="B1484" s="351" t="s">
        <v>2120</v>
      </c>
      <c r="C1484" s="57" t="s">
        <v>2121</v>
      </c>
    </row>
    <row r="1485" spans="2:3" x14ac:dyDescent="0.25">
      <c r="B1485" s="351" t="s">
        <v>2122</v>
      </c>
      <c r="C1485" s="57" t="s">
        <v>2123</v>
      </c>
    </row>
    <row r="1486" spans="2:3" x14ac:dyDescent="0.25">
      <c r="B1486" s="351" t="s">
        <v>3196</v>
      </c>
      <c r="C1486" s="57" t="s">
        <v>2124</v>
      </c>
    </row>
    <row r="1487" spans="2:3" x14ac:dyDescent="0.25">
      <c r="B1487" s="351" t="s">
        <v>3197</v>
      </c>
      <c r="C1487" s="57" t="s">
        <v>144</v>
      </c>
    </row>
    <row r="1488" spans="2:3" x14ac:dyDescent="0.25">
      <c r="B1488" s="351" t="s">
        <v>2125</v>
      </c>
      <c r="C1488" s="57" t="s">
        <v>2126</v>
      </c>
    </row>
    <row r="1489" spans="2:3" x14ac:dyDescent="0.25">
      <c r="B1489" s="351" t="s">
        <v>2127</v>
      </c>
      <c r="C1489" s="57" t="s">
        <v>965</v>
      </c>
    </row>
    <row r="1490" spans="2:3" ht="45" x14ac:dyDescent="0.25">
      <c r="B1490" s="351" t="s">
        <v>145</v>
      </c>
      <c r="C1490" s="743" t="s">
        <v>146</v>
      </c>
    </row>
    <row r="1491" spans="2:3" x14ac:dyDescent="0.25">
      <c r="B1491" s="351" t="s">
        <v>2128</v>
      </c>
      <c r="C1491" s="57" t="s">
        <v>2129</v>
      </c>
    </row>
    <row r="1492" spans="2:3" x14ac:dyDescent="0.25">
      <c r="B1492" s="351" t="s">
        <v>3198</v>
      </c>
      <c r="C1492" s="57" t="s">
        <v>2130</v>
      </c>
    </row>
    <row r="1493" spans="2:3" x14ac:dyDescent="0.25">
      <c r="B1493" s="351" t="s">
        <v>3199</v>
      </c>
      <c r="C1493" s="57" t="s">
        <v>2131</v>
      </c>
    </row>
    <row r="1494" spans="2:3" x14ac:dyDescent="0.25">
      <c r="B1494" s="351" t="s">
        <v>3200</v>
      </c>
      <c r="C1494" s="57" t="s">
        <v>2132</v>
      </c>
    </row>
    <row r="1495" spans="2:3" x14ac:dyDescent="0.25">
      <c r="B1495" s="351" t="s">
        <v>3201</v>
      </c>
      <c r="C1495" s="57" t="s">
        <v>2133</v>
      </c>
    </row>
    <row r="1496" spans="2:3" x14ac:dyDescent="0.25">
      <c r="B1496" s="351" t="s">
        <v>3202</v>
      </c>
      <c r="C1496" s="57" t="s">
        <v>2134</v>
      </c>
    </row>
    <row r="1497" spans="2:3" x14ac:dyDescent="0.25">
      <c r="B1497" s="351" t="s">
        <v>3203</v>
      </c>
      <c r="C1497" s="57" t="s">
        <v>2135</v>
      </c>
    </row>
    <row r="1498" spans="2:3" x14ac:dyDescent="0.25">
      <c r="B1498" s="351" t="s">
        <v>3204</v>
      </c>
      <c r="C1498" s="57" t="s">
        <v>2136</v>
      </c>
    </row>
    <row r="1499" spans="2:3" x14ac:dyDescent="0.25">
      <c r="B1499" s="351" t="s">
        <v>3205</v>
      </c>
      <c r="C1499" s="57" t="s">
        <v>2137</v>
      </c>
    </row>
    <row r="1500" spans="2:3" x14ac:dyDescent="0.25">
      <c r="B1500" s="351" t="s">
        <v>2138</v>
      </c>
      <c r="C1500" s="57" t="s">
        <v>2139</v>
      </c>
    </row>
    <row r="1501" spans="2:3" x14ac:dyDescent="0.25">
      <c r="B1501" s="351" t="s">
        <v>2140</v>
      </c>
      <c r="C1501" s="57" t="s">
        <v>1084</v>
      </c>
    </row>
    <row r="1502" spans="2:3" x14ac:dyDescent="0.25">
      <c r="B1502" s="351" t="s">
        <v>2141</v>
      </c>
      <c r="C1502" s="57" t="s">
        <v>2142</v>
      </c>
    </row>
    <row r="1503" spans="2:3" x14ac:dyDescent="0.25">
      <c r="B1503" s="351" t="s">
        <v>2143</v>
      </c>
      <c r="C1503" s="57" t="s">
        <v>147</v>
      </c>
    </row>
    <row r="1504" spans="2:3" x14ac:dyDescent="0.25">
      <c r="B1504" s="351" t="s">
        <v>2144</v>
      </c>
      <c r="C1504" s="57" t="s">
        <v>2145</v>
      </c>
    </row>
    <row r="1505" spans="2:3" x14ac:dyDescent="0.25">
      <c r="B1505" s="351" t="s">
        <v>1657</v>
      </c>
      <c r="C1505" s="57" t="s">
        <v>966</v>
      </c>
    </row>
    <row r="1506" spans="2:3" x14ac:dyDescent="0.25">
      <c r="B1506" s="351" t="s">
        <v>3206</v>
      </c>
      <c r="C1506" s="57" t="s">
        <v>2146</v>
      </c>
    </row>
    <row r="1507" spans="2:3" x14ac:dyDescent="0.25">
      <c r="B1507" s="351" t="s">
        <v>3207</v>
      </c>
      <c r="C1507" s="57" t="s">
        <v>2147</v>
      </c>
    </row>
    <row r="1508" spans="2:3" x14ac:dyDescent="0.25">
      <c r="B1508" s="351" t="s">
        <v>967</v>
      </c>
      <c r="C1508" s="57" t="s">
        <v>968</v>
      </c>
    </row>
    <row r="1509" spans="2:3" x14ac:dyDescent="0.25">
      <c r="B1509" s="351" t="s">
        <v>969</v>
      </c>
      <c r="C1509" s="57" t="s">
        <v>970</v>
      </c>
    </row>
    <row r="1510" spans="2:3" x14ac:dyDescent="0.25">
      <c r="B1510" s="351" t="s">
        <v>971</v>
      </c>
      <c r="C1510" s="57" t="s">
        <v>972</v>
      </c>
    </row>
    <row r="1511" spans="2:3" x14ac:dyDescent="0.25">
      <c r="B1511" s="351" t="s">
        <v>3208</v>
      </c>
      <c r="C1511" s="57" t="s">
        <v>2148</v>
      </c>
    </row>
    <row r="1512" spans="2:3" x14ac:dyDescent="0.25">
      <c r="B1512" s="351" t="s">
        <v>3209</v>
      </c>
      <c r="C1512" s="57" t="s">
        <v>2149</v>
      </c>
    </row>
    <row r="1513" spans="2:3" x14ac:dyDescent="0.25">
      <c r="B1513" s="351" t="s">
        <v>2150</v>
      </c>
      <c r="C1513" s="57" t="s">
        <v>2151</v>
      </c>
    </row>
    <row r="1514" spans="2:3" x14ac:dyDescent="0.25">
      <c r="B1514" s="351" t="s">
        <v>2152</v>
      </c>
      <c r="C1514" s="57" t="s">
        <v>2153</v>
      </c>
    </row>
    <row r="1515" spans="2:3" x14ac:dyDescent="0.25">
      <c r="B1515" s="351" t="s">
        <v>2154</v>
      </c>
      <c r="C1515" s="57" t="s">
        <v>2155</v>
      </c>
    </row>
    <row r="1516" spans="2:3" x14ac:dyDescent="0.25">
      <c r="B1516" s="351" t="s">
        <v>2156</v>
      </c>
      <c r="C1516" s="57" t="s">
        <v>2157</v>
      </c>
    </row>
    <row r="1517" spans="2:3" x14ac:dyDescent="0.25">
      <c r="B1517" s="351" t="s">
        <v>2158</v>
      </c>
      <c r="C1517" s="57" t="s">
        <v>2159</v>
      </c>
    </row>
    <row r="1518" spans="2:3" x14ac:dyDescent="0.25">
      <c r="B1518" s="351" t="s">
        <v>2160</v>
      </c>
      <c r="C1518" s="57" t="s">
        <v>2161</v>
      </c>
    </row>
    <row r="1519" spans="2:3" x14ac:dyDescent="0.25">
      <c r="B1519" s="351" t="s">
        <v>2162</v>
      </c>
      <c r="C1519" s="57" t="s">
        <v>2163</v>
      </c>
    </row>
    <row r="1520" spans="2:3" x14ac:dyDescent="0.25">
      <c r="B1520" s="351" t="s">
        <v>2164</v>
      </c>
      <c r="C1520" s="57" t="s">
        <v>891</v>
      </c>
    </row>
    <row r="1521" spans="2:3" x14ac:dyDescent="0.25">
      <c r="B1521" s="351" t="s">
        <v>2165</v>
      </c>
      <c r="C1521" s="57" t="s">
        <v>2166</v>
      </c>
    </row>
    <row r="1522" spans="2:3" x14ac:dyDescent="0.25">
      <c r="B1522" s="351" t="s">
        <v>2167</v>
      </c>
      <c r="C1522" s="57" t="s">
        <v>3627</v>
      </c>
    </row>
    <row r="1523" spans="2:3" x14ac:dyDescent="0.25">
      <c r="B1523" s="351" t="s">
        <v>2168</v>
      </c>
      <c r="C1523" s="57" t="s">
        <v>1085</v>
      </c>
    </row>
    <row r="1524" spans="2:3" x14ac:dyDescent="0.25">
      <c r="B1524" s="351" t="s">
        <v>148</v>
      </c>
      <c r="C1524" s="57" t="s">
        <v>1422</v>
      </c>
    </row>
    <row r="1525" spans="2:3" x14ac:dyDescent="0.25">
      <c r="B1525" s="351" t="s">
        <v>3210</v>
      </c>
      <c r="C1525" s="57" t="s">
        <v>2169</v>
      </c>
    </row>
    <row r="1526" spans="2:3" x14ac:dyDescent="0.25">
      <c r="B1526" s="351" t="s">
        <v>3211</v>
      </c>
      <c r="C1526" s="57" t="s">
        <v>2170</v>
      </c>
    </row>
    <row r="1527" spans="2:3" x14ac:dyDescent="0.25">
      <c r="B1527" s="351" t="s">
        <v>2171</v>
      </c>
      <c r="C1527" s="57" t="s">
        <v>2172</v>
      </c>
    </row>
    <row r="1528" spans="2:3" x14ac:dyDescent="0.25">
      <c r="B1528" s="351" t="s">
        <v>2173</v>
      </c>
      <c r="C1528" s="57" t="s">
        <v>2174</v>
      </c>
    </row>
    <row r="1529" spans="2:3" x14ac:dyDescent="0.25">
      <c r="B1529" s="351" t="s">
        <v>2175</v>
      </c>
      <c r="C1529" s="57" t="s">
        <v>2176</v>
      </c>
    </row>
    <row r="1530" spans="2:3" x14ac:dyDescent="0.25">
      <c r="B1530" s="351" t="s">
        <v>2177</v>
      </c>
      <c r="C1530" s="57" t="s">
        <v>2178</v>
      </c>
    </row>
    <row r="1531" spans="2:3" x14ac:dyDescent="0.25">
      <c r="B1531" s="351" t="s">
        <v>2179</v>
      </c>
      <c r="C1531" s="57" t="s">
        <v>2180</v>
      </c>
    </row>
    <row r="1532" spans="2:3" x14ac:dyDescent="0.25">
      <c r="B1532" s="351" t="s">
        <v>2181</v>
      </c>
      <c r="C1532" s="57" t="s">
        <v>2182</v>
      </c>
    </row>
    <row r="1533" spans="2:3" x14ac:dyDescent="0.25">
      <c r="B1533" s="351" t="s">
        <v>2183</v>
      </c>
      <c r="C1533" s="57" t="s">
        <v>2184</v>
      </c>
    </row>
    <row r="1534" spans="2:3" x14ac:dyDescent="0.25">
      <c r="B1534" s="351" t="s">
        <v>2185</v>
      </c>
      <c r="C1534" s="57" t="s">
        <v>2186</v>
      </c>
    </row>
    <row r="1535" spans="2:3" x14ac:dyDescent="0.25">
      <c r="B1535" s="351" t="s">
        <v>2187</v>
      </c>
      <c r="C1535" s="57" t="s">
        <v>2188</v>
      </c>
    </row>
    <row r="1536" spans="2:3" x14ac:dyDescent="0.25">
      <c r="B1536" s="351" t="s">
        <v>149</v>
      </c>
      <c r="C1536" s="57" t="s">
        <v>150</v>
      </c>
    </row>
    <row r="1537" spans="2:3" x14ac:dyDescent="0.25">
      <c r="B1537" s="351" t="s">
        <v>151</v>
      </c>
      <c r="C1537" s="57" t="s">
        <v>152</v>
      </c>
    </row>
    <row r="1538" spans="2:3" x14ac:dyDescent="0.25">
      <c r="B1538" s="351" t="s">
        <v>153</v>
      </c>
      <c r="C1538" s="57" t="s">
        <v>154</v>
      </c>
    </row>
    <row r="1539" spans="2:3" x14ac:dyDescent="0.25">
      <c r="B1539" s="351" t="s">
        <v>155</v>
      </c>
      <c r="C1539" s="57" t="s">
        <v>156</v>
      </c>
    </row>
    <row r="1540" spans="2:3" x14ac:dyDescent="0.25">
      <c r="B1540" s="351" t="s">
        <v>157</v>
      </c>
      <c r="C1540" s="57" t="s">
        <v>158</v>
      </c>
    </row>
    <row r="1541" spans="2:3" x14ac:dyDescent="0.25">
      <c r="B1541" s="351" t="s">
        <v>3212</v>
      </c>
      <c r="C1541" s="57" t="s">
        <v>3019</v>
      </c>
    </row>
    <row r="1542" spans="2:3" x14ac:dyDescent="0.25">
      <c r="B1542" s="351" t="s">
        <v>3213</v>
      </c>
      <c r="C1542" s="57" t="s">
        <v>2189</v>
      </c>
    </row>
    <row r="1543" spans="2:3" x14ac:dyDescent="0.25">
      <c r="B1543" s="351" t="s">
        <v>3214</v>
      </c>
      <c r="C1543" s="57" t="s">
        <v>3833</v>
      </c>
    </row>
    <row r="1544" spans="2:3" x14ac:dyDescent="0.25">
      <c r="B1544" s="351" t="s">
        <v>3215</v>
      </c>
      <c r="C1544" s="57" t="s">
        <v>2190</v>
      </c>
    </row>
    <row r="1545" spans="2:3" x14ac:dyDescent="0.25">
      <c r="B1545" s="351" t="s">
        <v>2191</v>
      </c>
      <c r="C1545" s="57" t="s">
        <v>2032</v>
      </c>
    </row>
    <row r="1546" spans="2:3" x14ac:dyDescent="0.25">
      <c r="B1546" s="351" t="s">
        <v>3216</v>
      </c>
      <c r="C1546" s="57" t="s">
        <v>2192</v>
      </c>
    </row>
    <row r="1547" spans="2:3" x14ac:dyDescent="0.25">
      <c r="B1547" s="351" t="s">
        <v>3217</v>
      </c>
      <c r="C1547" s="57" t="s">
        <v>2193</v>
      </c>
    </row>
    <row r="1548" spans="2:3" x14ac:dyDescent="0.25">
      <c r="B1548" s="351" t="s">
        <v>3218</v>
      </c>
      <c r="C1548" s="57" t="s">
        <v>2194</v>
      </c>
    </row>
    <row r="1549" spans="2:3" x14ac:dyDescent="0.25">
      <c r="B1549" s="351" t="s">
        <v>3219</v>
      </c>
      <c r="C1549" s="57" t="s">
        <v>2195</v>
      </c>
    </row>
    <row r="1550" spans="2:3" x14ac:dyDescent="0.25">
      <c r="B1550" s="351" t="s">
        <v>3220</v>
      </c>
      <c r="C1550" s="57" t="s">
        <v>2196</v>
      </c>
    </row>
    <row r="1551" spans="2:3" x14ac:dyDescent="0.25">
      <c r="B1551" s="351" t="s">
        <v>3221</v>
      </c>
      <c r="C1551" s="57" t="s">
        <v>2197</v>
      </c>
    </row>
    <row r="1552" spans="2:3" x14ac:dyDescent="0.25">
      <c r="B1552" s="351" t="s">
        <v>2198</v>
      </c>
      <c r="C1552" s="57" t="s">
        <v>2199</v>
      </c>
    </row>
    <row r="1553" spans="2:3" x14ac:dyDescent="0.25">
      <c r="B1553" s="351" t="s">
        <v>3222</v>
      </c>
      <c r="C1553" s="57" t="s">
        <v>2200</v>
      </c>
    </row>
    <row r="1554" spans="2:3" x14ac:dyDescent="0.25">
      <c r="B1554" s="351" t="s">
        <v>3223</v>
      </c>
      <c r="C1554" s="57" t="s">
        <v>2201</v>
      </c>
    </row>
    <row r="1555" spans="2:3" x14ac:dyDescent="0.25">
      <c r="B1555" s="351" t="s">
        <v>3224</v>
      </c>
      <c r="C1555" s="57" t="s">
        <v>2203</v>
      </c>
    </row>
    <row r="1556" spans="2:3" x14ac:dyDescent="0.25">
      <c r="B1556" s="351" t="s">
        <v>2205</v>
      </c>
      <c r="C1556" s="57" t="s">
        <v>2206</v>
      </c>
    </row>
    <row r="1557" spans="2:3" x14ac:dyDescent="0.25">
      <c r="B1557" s="351" t="s">
        <v>2210</v>
      </c>
      <c r="C1557" s="57" t="s">
        <v>3727</v>
      </c>
    </row>
    <row r="1558" spans="2:3" x14ac:dyDescent="0.25">
      <c r="B1558" s="351" t="s">
        <v>2211</v>
      </c>
      <c r="C1558" s="57" t="s">
        <v>1087</v>
      </c>
    </row>
    <row r="1559" spans="2:3" x14ac:dyDescent="0.25">
      <c r="B1559" s="351" t="s">
        <v>3225</v>
      </c>
      <c r="C1559" s="57" t="s">
        <v>2213</v>
      </c>
    </row>
    <row r="1560" spans="2:3" x14ac:dyDescent="0.25">
      <c r="B1560" s="351" t="s">
        <v>2215</v>
      </c>
      <c r="C1560" s="57" t="s">
        <v>3727</v>
      </c>
    </row>
    <row r="1561" spans="2:3" x14ac:dyDescent="0.25">
      <c r="B1561" s="351" t="s">
        <v>3226</v>
      </c>
      <c r="C1561" s="57" t="s">
        <v>2216</v>
      </c>
    </row>
    <row r="1562" spans="2:3" x14ac:dyDescent="0.25">
      <c r="B1562" s="351" t="s">
        <v>3227</v>
      </c>
      <c r="C1562" s="57" t="s">
        <v>2217</v>
      </c>
    </row>
    <row r="1563" spans="2:3" x14ac:dyDescent="0.25">
      <c r="B1563" s="351" t="s">
        <v>3228</v>
      </c>
      <c r="C1563" s="57" t="s">
        <v>2218</v>
      </c>
    </row>
    <row r="1564" spans="2:3" x14ac:dyDescent="0.25">
      <c r="B1564" s="351" t="s">
        <v>3229</v>
      </c>
      <c r="C1564" s="57" t="s">
        <v>973</v>
      </c>
    </row>
    <row r="1565" spans="2:3" x14ac:dyDescent="0.25">
      <c r="B1565" s="351" t="s">
        <v>3230</v>
      </c>
      <c r="C1565" s="57" t="s">
        <v>2050</v>
      </c>
    </row>
    <row r="1566" spans="2:3" x14ac:dyDescent="0.25">
      <c r="B1566" s="351" t="s">
        <v>3231</v>
      </c>
      <c r="C1566" s="57" t="s">
        <v>2219</v>
      </c>
    </row>
    <row r="1567" spans="2:3" x14ac:dyDescent="0.25">
      <c r="B1567" s="351" t="s">
        <v>2220</v>
      </c>
      <c r="C1567" s="57" t="s">
        <v>3108</v>
      </c>
    </row>
    <row r="1568" spans="2:3" x14ac:dyDescent="0.25">
      <c r="B1568" s="351" t="s">
        <v>2221</v>
      </c>
      <c r="C1568" s="57" t="s">
        <v>1658</v>
      </c>
    </row>
    <row r="1569" spans="2:3" x14ac:dyDescent="0.25">
      <c r="B1569" s="351" t="s">
        <v>3232</v>
      </c>
      <c r="C1569" s="57" t="s">
        <v>2222</v>
      </c>
    </row>
    <row r="1570" spans="2:3" x14ac:dyDescent="0.25">
      <c r="B1570" s="351" t="s">
        <v>3233</v>
      </c>
      <c r="C1570" s="57" t="s">
        <v>2222</v>
      </c>
    </row>
    <row r="1571" spans="2:3" x14ac:dyDescent="0.25">
      <c r="B1571" s="351" t="s">
        <v>3234</v>
      </c>
      <c r="C1571" s="57" t="s">
        <v>2223</v>
      </c>
    </row>
    <row r="1572" spans="2:3" x14ac:dyDescent="0.25">
      <c r="B1572" s="351" t="s">
        <v>3235</v>
      </c>
      <c r="C1572" s="57" t="s">
        <v>2896</v>
      </c>
    </row>
    <row r="1573" spans="2:3" x14ac:dyDescent="0.25">
      <c r="B1573" s="351" t="s">
        <v>3236</v>
      </c>
      <c r="C1573" s="57" t="s">
        <v>2896</v>
      </c>
    </row>
    <row r="1574" spans="2:3" x14ac:dyDescent="0.25">
      <c r="B1574" s="351" t="s">
        <v>3237</v>
      </c>
      <c r="C1574" s="57" t="s">
        <v>2224</v>
      </c>
    </row>
    <row r="1575" spans="2:3" x14ac:dyDescent="0.25">
      <c r="B1575" s="351" t="s">
        <v>2225</v>
      </c>
      <c r="C1575" s="57" t="s">
        <v>2226</v>
      </c>
    </row>
    <row r="1576" spans="2:3" x14ac:dyDescent="0.25">
      <c r="B1576" s="351" t="s">
        <v>2227</v>
      </c>
      <c r="C1576" s="57" t="s">
        <v>3727</v>
      </c>
    </row>
    <row r="1577" spans="2:3" x14ac:dyDescent="0.25">
      <c r="B1577" s="351" t="s">
        <v>2228</v>
      </c>
      <c r="C1577" s="57" t="s">
        <v>2229</v>
      </c>
    </row>
    <row r="1578" spans="2:3" x14ac:dyDescent="0.25">
      <c r="B1578" s="351" t="s">
        <v>3238</v>
      </c>
      <c r="C1578" s="57" t="s">
        <v>2230</v>
      </c>
    </row>
    <row r="1579" spans="2:3" x14ac:dyDescent="0.25">
      <c r="B1579" s="351" t="s">
        <v>3239</v>
      </c>
      <c r="C1579" s="57" t="s">
        <v>2231</v>
      </c>
    </row>
    <row r="1580" spans="2:3" x14ac:dyDescent="0.25">
      <c r="B1580" s="351" t="s">
        <v>3240</v>
      </c>
      <c r="C1580" s="57" t="s">
        <v>2232</v>
      </c>
    </row>
    <row r="1581" spans="2:3" x14ac:dyDescent="0.25">
      <c r="B1581" s="351" t="s">
        <v>3241</v>
      </c>
      <c r="C1581" s="57" t="s">
        <v>2233</v>
      </c>
    </row>
    <row r="1582" spans="2:3" x14ac:dyDescent="0.25">
      <c r="B1582" s="351" t="s">
        <v>3242</v>
      </c>
      <c r="C1582" s="57" t="s">
        <v>2233</v>
      </c>
    </row>
    <row r="1583" spans="2:3" x14ac:dyDescent="0.25">
      <c r="B1583" s="351" t="s">
        <v>3243</v>
      </c>
      <c r="C1583" s="57" t="s">
        <v>2234</v>
      </c>
    </row>
    <row r="1584" spans="2:3" x14ac:dyDescent="0.25">
      <c r="B1584" s="351" t="s">
        <v>3244</v>
      </c>
      <c r="C1584" s="57" t="s">
        <v>2235</v>
      </c>
    </row>
    <row r="1585" spans="2:3" x14ac:dyDescent="0.25">
      <c r="B1585" s="351" t="s">
        <v>3245</v>
      </c>
      <c r="C1585" s="57" t="s">
        <v>2236</v>
      </c>
    </row>
    <row r="1586" spans="2:3" x14ac:dyDescent="0.25">
      <c r="B1586" s="351" t="s">
        <v>3246</v>
      </c>
      <c r="C1586" s="57" t="s">
        <v>2237</v>
      </c>
    </row>
    <row r="1587" spans="2:3" x14ac:dyDescent="0.25">
      <c r="B1587" s="351" t="s">
        <v>3247</v>
      </c>
      <c r="C1587" s="57" t="s">
        <v>2238</v>
      </c>
    </row>
    <row r="1588" spans="2:3" x14ac:dyDescent="0.25">
      <c r="B1588" s="351" t="s">
        <v>2239</v>
      </c>
      <c r="C1588" s="57" t="s">
        <v>2240</v>
      </c>
    </row>
    <row r="1589" spans="2:3" x14ac:dyDescent="0.25">
      <c r="B1589" s="351" t="s">
        <v>2241</v>
      </c>
      <c r="C1589" s="57" t="s">
        <v>2242</v>
      </c>
    </row>
    <row r="1590" spans="2:3" x14ac:dyDescent="0.25">
      <c r="B1590" s="351" t="s">
        <v>2243</v>
      </c>
      <c r="C1590" s="57" t="s">
        <v>2244</v>
      </c>
    </row>
    <row r="1591" spans="2:3" x14ac:dyDescent="0.25">
      <c r="B1591" s="351" t="s">
        <v>3248</v>
      </c>
      <c r="C1591" s="57" t="s">
        <v>2151</v>
      </c>
    </row>
    <row r="1592" spans="2:3" x14ac:dyDescent="0.25">
      <c r="B1592" s="351" t="s">
        <v>3249</v>
      </c>
      <c r="C1592" s="57" t="s">
        <v>2245</v>
      </c>
    </row>
    <row r="1593" spans="2:3" x14ac:dyDescent="0.25">
      <c r="B1593" s="351" t="s">
        <v>2246</v>
      </c>
      <c r="C1593" s="57" t="s">
        <v>2247</v>
      </c>
    </row>
    <row r="1594" spans="2:3" x14ac:dyDescent="0.25">
      <c r="B1594" s="351" t="s">
        <v>2248</v>
      </c>
      <c r="C1594" s="57" t="s">
        <v>2247</v>
      </c>
    </row>
    <row r="1595" spans="2:3" x14ac:dyDescent="0.25">
      <c r="B1595" s="351" t="s">
        <v>3250</v>
      </c>
      <c r="C1595" s="57" t="s">
        <v>2172</v>
      </c>
    </row>
    <row r="1596" spans="2:3" x14ac:dyDescent="0.25">
      <c r="B1596" s="351" t="s">
        <v>3251</v>
      </c>
      <c r="C1596" s="57" t="s">
        <v>2249</v>
      </c>
    </row>
    <row r="1597" spans="2:3" x14ac:dyDescent="0.25">
      <c r="B1597" s="351" t="s">
        <v>3252</v>
      </c>
      <c r="C1597" s="57" t="s">
        <v>2250</v>
      </c>
    </row>
    <row r="1598" spans="2:3" x14ac:dyDescent="0.25">
      <c r="B1598" s="351" t="s">
        <v>3253</v>
      </c>
      <c r="C1598" s="57" t="s">
        <v>2251</v>
      </c>
    </row>
    <row r="1599" spans="2:3" x14ac:dyDescent="0.25">
      <c r="B1599" s="351" t="s">
        <v>3254</v>
      </c>
      <c r="C1599" s="57" t="s">
        <v>2252</v>
      </c>
    </row>
    <row r="1600" spans="2:3" x14ac:dyDescent="0.25">
      <c r="B1600" s="351" t="s">
        <v>3255</v>
      </c>
      <c r="C1600" s="57" t="s">
        <v>1088</v>
      </c>
    </row>
    <row r="1601" spans="2:3" x14ac:dyDescent="0.25">
      <c r="B1601" s="351" t="s">
        <v>3256</v>
      </c>
      <c r="C1601" s="57" t="s">
        <v>2253</v>
      </c>
    </row>
    <row r="1602" spans="2:3" x14ac:dyDescent="0.25">
      <c r="B1602" s="351" t="s">
        <v>2254</v>
      </c>
      <c r="C1602" s="57" t="s">
        <v>1089</v>
      </c>
    </row>
    <row r="1603" spans="2:3" x14ac:dyDescent="0.25">
      <c r="B1603" s="351" t="s">
        <v>2255</v>
      </c>
      <c r="C1603" s="57" t="s">
        <v>2256</v>
      </c>
    </row>
    <row r="1604" spans="2:3" x14ac:dyDescent="0.25">
      <c r="B1604" s="351" t="s">
        <v>3257</v>
      </c>
      <c r="C1604" s="57" t="s">
        <v>1090</v>
      </c>
    </row>
    <row r="1605" spans="2:3" x14ac:dyDescent="0.25">
      <c r="B1605" s="351" t="s">
        <v>3258</v>
      </c>
      <c r="C1605" s="57" t="s">
        <v>1091</v>
      </c>
    </row>
    <row r="1606" spans="2:3" x14ac:dyDescent="0.25">
      <c r="B1606" s="351" t="s">
        <v>3259</v>
      </c>
      <c r="C1606" s="57" t="s">
        <v>2257</v>
      </c>
    </row>
    <row r="1607" spans="2:3" x14ac:dyDescent="0.25">
      <c r="B1607" s="351" t="s">
        <v>3260</v>
      </c>
      <c r="C1607" s="57" t="s">
        <v>2258</v>
      </c>
    </row>
    <row r="1608" spans="2:3" x14ac:dyDescent="0.25">
      <c r="B1608" s="351" t="s">
        <v>3261</v>
      </c>
      <c r="C1608" s="57" t="s">
        <v>2259</v>
      </c>
    </row>
    <row r="1609" spans="2:3" x14ac:dyDescent="0.25">
      <c r="B1609" s="351" t="s">
        <v>3262</v>
      </c>
      <c r="C1609" s="57" t="s">
        <v>2260</v>
      </c>
    </row>
    <row r="1610" spans="2:3" x14ac:dyDescent="0.25">
      <c r="B1610" s="351" t="s">
        <v>3263</v>
      </c>
      <c r="C1610" s="57" t="s">
        <v>2261</v>
      </c>
    </row>
    <row r="1611" spans="2:3" x14ac:dyDescent="0.25">
      <c r="B1611" s="351" t="s">
        <v>3264</v>
      </c>
      <c r="C1611" s="57" t="s">
        <v>2262</v>
      </c>
    </row>
    <row r="1612" spans="2:3" x14ac:dyDescent="0.25">
      <c r="B1612" s="351" t="s">
        <v>3265</v>
      </c>
      <c r="C1612" s="57" t="s">
        <v>2263</v>
      </c>
    </row>
    <row r="1613" spans="2:3" x14ac:dyDescent="0.25">
      <c r="B1613" s="351" t="s">
        <v>2264</v>
      </c>
      <c r="C1613" s="57" t="s">
        <v>2265</v>
      </c>
    </row>
    <row r="1614" spans="2:3" x14ac:dyDescent="0.25">
      <c r="B1614" s="351" t="s">
        <v>2266</v>
      </c>
      <c r="C1614" s="57" t="s">
        <v>2265</v>
      </c>
    </row>
    <row r="1615" spans="2:3" x14ac:dyDescent="0.25">
      <c r="B1615" s="351" t="s">
        <v>3266</v>
      </c>
      <c r="C1615" s="57" t="s">
        <v>3893</v>
      </c>
    </row>
    <row r="1616" spans="2:3" x14ac:dyDescent="0.25">
      <c r="B1616" s="351" t="s">
        <v>3267</v>
      </c>
      <c r="C1616" s="57" t="s">
        <v>2267</v>
      </c>
    </row>
    <row r="1617" spans="2:3" x14ac:dyDescent="0.25">
      <c r="B1617" s="351" t="s">
        <v>2271</v>
      </c>
      <c r="C1617" s="57" t="s">
        <v>2272</v>
      </c>
    </row>
    <row r="1618" spans="2:3" x14ac:dyDescent="0.25">
      <c r="B1618" s="351" t="s">
        <v>2273</v>
      </c>
      <c r="C1618" s="57" t="s">
        <v>2272</v>
      </c>
    </row>
    <row r="1619" spans="2:3" x14ac:dyDescent="0.25">
      <c r="B1619" s="351" t="s">
        <v>159</v>
      </c>
      <c r="C1619" s="57" t="s">
        <v>160</v>
      </c>
    </row>
    <row r="1620" spans="2:3" x14ac:dyDescent="0.25">
      <c r="B1620" s="351" t="s">
        <v>161</v>
      </c>
      <c r="C1620" s="57" t="s">
        <v>160</v>
      </c>
    </row>
    <row r="1621" spans="2:3" x14ac:dyDescent="0.25">
      <c r="B1621" s="351" t="s">
        <v>162</v>
      </c>
      <c r="C1621" s="57" t="s">
        <v>163</v>
      </c>
    </row>
    <row r="1622" spans="2:3" x14ac:dyDescent="0.25">
      <c r="B1622" s="351" t="s">
        <v>164</v>
      </c>
      <c r="C1622" s="57" t="s">
        <v>165</v>
      </c>
    </row>
    <row r="1623" spans="2:3" x14ac:dyDescent="0.25">
      <c r="B1623" s="351" t="s">
        <v>166</v>
      </c>
      <c r="C1623" s="57" t="s">
        <v>167</v>
      </c>
    </row>
    <row r="1624" spans="2:3" x14ac:dyDescent="0.25">
      <c r="B1624" s="351" t="s">
        <v>168</v>
      </c>
      <c r="C1624" s="57" t="s">
        <v>169</v>
      </c>
    </row>
    <row r="1625" spans="2:3" x14ac:dyDescent="0.25">
      <c r="B1625" s="351" t="s">
        <v>170</v>
      </c>
      <c r="C1625" s="57" t="s">
        <v>171</v>
      </c>
    </row>
    <row r="1626" spans="2:3" x14ac:dyDescent="0.25">
      <c r="B1626" s="351" t="s">
        <v>172</v>
      </c>
      <c r="C1626" s="57" t="s">
        <v>173</v>
      </c>
    </row>
    <row r="1627" spans="2:3" x14ac:dyDescent="0.25">
      <c r="B1627" s="351" t="s">
        <v>174</v>
      </c>
      <c r="C1627" s="57" t="s">
        <v>175</v>
      </c>
    </row>
    <row r="1628" spans="2:3" x14ac:dyDescent="0.25">
      <c r="B1628" s="351" t="s">
        <v>3268</v>
      </c>
      <c r="C1628" s="57" t="s">
        <v>3862</v>
      </c>
    </row>
    <row r="1629" spans="2:3" x14ac:dyDescent="0.25">
      <c r="B1629" s="351" t="s">
        <v>3269</v>
      </c>
      <c r="C1629" s="57" t="s">
        <v>1332</v>
      </c>
    </row>
    <row r="1630" spans="2:3" x14ac:dyDescent="0.25">
      <c r="B1630" s="351" t="s">
        <v>3270</v>
      </c>
      <c r="C1630" s="57" t="s">
        <v>1333</v>
      </c>
    </row>
    <row r="1631" spans="2:3" x14ac:dyDescent="0.25">
      <c r="B1631" s="351" t="s">
        <v>3271</v>
      </c>
      <c r="C1631" s="57" t="s">
        <v>1334</v>
      </c>
    </row>
    <row r="1632" spans="2:3" x14ac:dyDescent="0.25">
      <c r="B1632" s="351" t="s">
        <v>3272</v>
      </c>
      <c r="C1632" s="57" t="s">
        <v>1335</v>
      </c>
    </row>
    <row r="1633" spans="2:3" x14ac:dyDescent="0.25">
      <c r="B1633" s="351" t="s">
        <v>1336</v>
      </c>
      <c r="C1633" s="57" t="s">
        <v>1337</v>
      </c>
    </row>
    <row r="1634" spans="2:3" x14ac:dyDescent="0.25">
      <c r="B1634" s="351" t="s">
        <v>3273</v>
      </c>
      <c r="C1634" s="57" t="s">
        <v>1338</v>
      </c>
    </row>
    <row r="1635" spans="2:3" x14ac:dyDescent="0.25">
      <c r="B1635" s="351" t="s">
        <v>3274</v>
      </c>
      <c r="C1635" s="57" t="s">
        <v>1339</v>
      </c>
    </row>
    <row r="1636" spans="2:3" x14ac:dyDescent="0.25">
      <c r="B1636" s="351" t="s">
        <v>3275</v>
      </c>
      <c r="C1636" s="57" t="s">
        <v>1340</v>
      </c>
    </row>
    <row r="1637" spans="2:3" x14ac:dyDescent="0.25">
      <c r="B1637" s="351" t="s">
        <v>3276</v>
      </c>
      <c r="C1637" s="57" t="s">
        <v>1341</v>
      </c>
    </row>
    <row r="1638" spans="2:3" x14ac:dyDescent="0.25">
      <c r="B1638" s="351" t="s">
        <v>3277</v>
      </c>
      <c r="C1638" s="57" t="s">
        <v>894</v>
      </c>
    </row>
    <row r="1639" spans="2:3" x14ac:dyDescent="0.25">
      <c r="B1639" s="351" t="s">
        <v>3278</v>
      </c>
      <c r="C1639" s="57" t="s">
        <v>1342</v>
      </c>
    </row>
    <row r="1640" spans="2:3" x14ac:dyDescent="0.25">
      <c r="B1640" s="351" t="s">
        <v>3279</v>
      </c>
      <c r="C1640" s="57" t="s">
        <v>1343</v>
      </c>
    </row>
    <row r="1641" spans="2:3" x14ac:dyDescent="0.25">
      <c r="B1641" s="351" t="s">
        <v>3280</v>
      </c>
      <c r="C1641" s="57" t="s">
        <v>1344</v>
      </c>
    </row>
    <row r="1642" spans="2:3" x14ac:dyDescent="0.25">
      <c r="B1642" s="351" t="s">
        <v>3281</v>
      </c>
      <c r="C1642" s="57" t="s">
        <v>1345</v>
      </c>
    </row>
    <row r="1643" spans="2:3" x14ac:dyDescent="0.25">
      <c r="B1643" s="351" t="s">
        <v>3282</v>
      </c>
      <c r="C1643" s="57" t="s">
        <v>1346</v>
      </c>
    </row>
    <row r="1644" spans="2:3" x14ac:dyDescent="0.25">
      <c r="B1644" s="351" t="s">
        <v>1347</v>
      </c>
      <c r="C1644" s="57" t="s">
        <v>1348</v>
      </c>
    </row>
    <row r="1645" spans="2:3" x14ac:dyDescent="0.25">
      <c r="B1645" s="351" t="s">
        <v>1349</v>
      </c>
      <c r="C1645" s="57" t="s">
        <v>974</v>
      </c>
    </row>
    <row r="1646" spans="2:3" x14ac:dyDescent="0.25">
      <c r="B1646" s="351" t="s">
        <v>3283</v>
      </c>
      <c r="C1646" s="57" t="s">
        <v>1350</v>
      </c>
    </row>
    <row r="1647" spans="2:3" x14ac:dyDescent="0.25">
      <c r="B1647" s="351" t="s">
        <v>1351</v>
      </c>
      <c r="C1647" s="57" t="s">
        <v>1352</v>
      </c>
    </row>
    <row r="1648" spans="2:3" x14ac:dyDescent="0.25">
      <c r="B1648" s="351" t="s">
        <v>975</v>
      </c>
      <c r="C1648" s="57" t="s">
        <v>976</v>
      </c>
    </row>
    <row r="1649" spans="2:3" x14ac:dyDescent="0.25">
      <c r="B1649" s="351" t="s">
        <v>176</v>
      </c>
      <c r="C1649" s="57" t="s">
        <v>177</v>
      </c>
    </row>
    <row r="1650" spans="2:3" x14ac:dyDescent="0.25">
      <c r="B1650" s="351" t="s">
        <v>1353</v>
      </c>
      <c r="C1650" s="57" t="s">
        <v>1355</v>
      </c>
    </row>
    <row r="1651" spans="2:3" x14ac:dyDescent="0.25">
      <c r="B1651" s="351" t="s">
        <v>1356</v>
      </c>
      <c r="C1651" s="57" t="s">
        <v>1355</v>
      </c>
    </row>
    <row r="1652" spans="2:3" x14ac:dyDescent="0.25">
      <c r="B1652" s="351" t="s">
        <v>1357</v>
      </c>
      <c r="C1652" s="57" t="s">
        <v>1358</v>
      </c>
    </row>
    <row r="1653" spans="2:3" x14ac:dyDescent="0.25">
      <c r="B1653" s="351" t="s">
        <v>3284</v>
      </c>
      <c r="C1653" s="57" t="s">
        <v>1359</v>
      </c>
    </row>
    <row r="1654" spans="2:3" x14ac:dyDescent="0.25">
      <c r="B1654" s="351" t="s">
        <v>3285</v>
      </c>
      <c r="C1654" s="57" t="s">
        <v>1360</v>
      </c>
    </row>
    <row r="1655" spans="2:3" x14ac:dyDescent="0.25">
      <c r="B1655" s="351" t="s">
        <v>3286</v>
      </c>
      <c r="C1655" s="57" t="s">
        <v>1361</v>
      </c>
    </row>
    <row r="1656" spans="2:3" x14ac:dyDescent="0.25">
      <c r="B1656" s="351" t="s">
        <v>3287</v>
      </c>
      <c r="C1656" s="57" t="s">
        <v>1362</v>
      </c>
    </row>
    <row r="1657" spans="2:3" x14ac:dyDescent="0.25">
      <c r="B1657" s="351" t="s">
        <v>3288</v>
      </c>
      <c r="C1657" s="57" t="s">
        <v>1363</v>
      </c>
    </row>
    <row r="1658" spans="2:3" x14ac:dyDescent="0.25">
      <c r="B1658" s="351" t="s">
        <v>3289</v>
      </c>
      <c r="C1658" s="57" t="s">
        <v>1364</v>
      </c>
    </row>
    <row r="1659" spans="2:3" x14ac:dyDescent="0.25">
      <c r="B1659" s="351" t="s">
        <v>3290</v>
      </c>
      <c r="C1659" s="57" t="s">
        <v>1365</v>
      </c>
    </row>
    <row r="1660" spans="2:3" x14ac:dyDescent="0.25">
      <c r="B1660" s="351" t="s">
        <v>1366</v>
      </c>
      <c r="C1660" s="57" t="s">
        <v>1092</v>
      </c>
    </row>
    <row r="1661" spans="2:3" x14ac:dyDescent="0.25">
      <c r="B1661" s="351" t="s">
        <v>1367</v>
      </c>
      <c r="C1661" s="57" t="s">
        <v>1093</v>
      </c>
    </row>
    <row r="1662" spans="2:3" x14ac:dyDescent="0.25">
      <c r="B1662" s="351" t="s">
        <v>1368</v>
      </c>
      <c r="C1662" s="57" t="s">
        <v>1094</v>
      </c>
    </row>
    <row r="1663" spans="2:3" x14ac:dyDescent="0.25">
      <c r="B1663" s="351" t="s">
        <v>1369</v>
      </c>
      <c r="C1663" s="57" t="s">
        <v>1095</v>
      </c>
    </row>
    <row r="1664" spans="2:3" x14ac:dyDescent="0.25">
      <c r="B1664" s="351" t="s">
        <v>1370</v>
      </c>
      <c r="C1664" s="57" t="s">
        <v>2404</v>
      </c>
    </row>
    <row r="1665" spans="2:3" x14ac:dyDescent="0.25">
      <c r="B1665" s="351" t="s">
        <v>1371</v>
      </c>
      <c r="C1665" s="57" t="s">
        <v>2404</v>
      </c>
    </row>
    <row r="1666" spans="2:3" x14ac:dyDescent="0.25">
      <c r="B1666" s="351" t="s">
        <v>3291</v>
      </c>
      <c r="C1666" s="57" t="s">
        <v>1372</v>
      </c>
    </row>
    <row r="1667" spans="2:3" x14ac:dyDescent="0.25">
      <c r="B1667" s="351" t="s">
        <v>3292</v>
      </c>
      <c r="C1667" s="57" t="s">
        <v>1373</v>
      </c>
    </row>
    <row r="1668" spans="2:3" x14ac:dyDescent="0.25">
      <c r="B1668" s="351" t="s">
        <v>3293</v>
      </c>
      <c r="C1668" s="57" t="s">
        <v>1096</v>
      </c>
    </row>
    <row r="1669" spans="2:3" x14ac:dyDescent="0.25">
      <c r="B1669" s="351" t="s">
        <v>1374</v>
      </c>
      <c r="C1669" s="57" t="s">
        <v>1375</v>
      </c>
    </row>
    <row r="1670" spans="2:3" x14ac:dyDescent="0.25">
      <c r="B1670" s="351" t="s">
        <v>1376</v>
      </c>
      <c r="C1670" s="57" t="s">
        <v>1377</v>
      </c>
    </row>
    <row r="1671" spans="2:3" x14ac:dyDescent="0.25">
      <c r="B1671" s="351" t="s">
        <v>1378</v>
      </c>
      <c r="C1671" s="57" t="s">
        <v>1379</v>
      </c>
    </row>
    <row r="1672" spans="2:3" x14ac:dyDescent="0.25">
      <c r="B1672" s="351" t="s">
        <v>3294</v>
      </c>
      <c r="C1672" s="57" t="s">
        <v>1380</v>
      </c>
    </row>
    <row r="1673" spans="2:3" x14ac:dyDescent="0.25">
      <c r="B1673" s="351" t="s">
        <v>3295</v>
      </c>
      <c r="C1673" s="57" t="s">
        <v>1381</v>
      </c>
    </row>
    <row r="1674" spans="2:3" x14ac:dyDescent="0.25">
      <c r="B1674" s="351" t="s">
        <v>3296</v>
      </c>
      <c r="C1674" s="57" t="s">
        <v>1382</v>
      </c>
    </row>
    <row r="1675" spans="2:3" x14ac:dyDescent="0.25">
      <c r="B1675" s="351" t="s">
        <v>3297</v>
      </c>
      <c r="C1675" s="57" t="s">
        <v>1383</v>
      </c>
    </row>
    <row r="1676" spans="2:3" x14ac:dyDescent="0.25">
      <c r="B1676" s="351" t="s">
        <v>3298</v>
      </c>
      <c r="C1676" s="57" t="s">
        <v>1384</v>
      </c>
    </row>
    <row r="1677" spans="2:3" x14ac:dyDescent="0.25">
      <c r="B1677" s="351" t="s">
        <v>3299</v>
      </c>
      <c r="C1677" s="57" t="s">
        <v>1385</v>
      </c>
    </row>
    <row r="1678" spans="2:3" x14ac:dyDescent="0.25">
      <c r="B1678" s="351" t="s">
        <v>3300</v>
      </c>
      <c r="C1678" s="57" t="s">
        <v>178</v>
      </c>
    </row>
    <row r="1679" spans="2:3" x14ac:dyDescent="0.25">
      <c r="B1679" s="351" t="s">
        <v>3301</v>
      </c>
      <c r="C1679" s="57" t="s">
        <v>1386</v>
      </c>
    </row>
    <row r="1680" spans="2:3" x14ac:dyDescent="0.25">
      <c r="B1680" s="351" t="s">
        <v>3302</v>
      </c>
      <c r="C1680" s="57" t="s">
        <v>1387</v>
      </c>
    </row>
    <row r="1681" spans="2:3" x14ac:dyDescent="0.25">
      <c r="B1681" s="351" t="s">
        <v>3303</v>
      </c>
      <c r="C1681" s="57" t="s">
        <v>1388</v>
      </c>
    </row>
    <row r="1682" spans="2:3" x14ac:dyDescent="0.25">
      <c r="B1682" s="351" t="s">
        <v>1389</v>
      </c>
      <c r="C1682" s="57" t="s">
        <v>1390</v>
      </c>
    </row>
    <row r="1683" spans="2:3" x14ac:dyDescent="0.25">
      <c r="B1683" s="351" t="s">
        <v>3304</v>
      </c>
      <c r="C1683" s="57" t="s">
        <v>1097</v>
      </c>
    </row>
    <row r="1684" spans="2:3" x14ac:dyDescent="0.25">
      <c r="B1684" s="351" t="s">
        <v>1391</v>
      </c>
      <c r="C1684" s="57" t="s">
        <v>1098</v>
      </c>
    </row>
    <row r="1685" spans="2:3" x14ac:dyDescent="0.25">
      <c r="B1685" s="351" t="s">
        <v>3305</v>
      </c>
      <c r="C1685" s="57" t="s">
        <v>1392</v>
      </c>
    </row>
    <row r="1686" spans="2:3" x14ac:dyDescent="0.25">
      <c r="B1686" s="351" t="s">
        <v>3306</v>
      </c>
      <c r="C1686" s="57" t="s">
        <v>1393</v>
      </c>
    </row>
    <row r="1687" spans="2:3" x14ac:dyDescent="0.25">
      <c r="B1687" s="351" t="s">
        <v>3307</v>
      </c>
      <c r="C1687" s="57" t="s">
        <v>1394</v>
      </c>
    </row>
    <row r="1688" spans="2:3" x14ac:dyDescent="0.25">
      <c r="B1688" s="351" t="s">
        <v>1395</v>
      </c>
      <c r="C1688" s="57" t="s">
        <v>3727</v>
      </c>
    </row>
    <row r="1689" spans="2:3" x14ac:dyDescent="0.25">
      <c r="B1689" s="351" t="s">
        <v>3308</v>
      </c>
      <c r="C1689" s="57" t="s">
        <v>1396</v>
      </c>
    </row>
    <row r="1690" spans="2:3" x14ac:dyDescent="0.25">
      <c r="B1690" s="351" t="s">
        <v>1397</v>
      </c>
      <c r="C1690" s="57" t="s">
        <v>1398</v>
      </c>
    </row>
    <row r="1691" spans="2:3" x14ac:dyDescent="0.25">
      <c r="B1691" s="351" t="s">
        <v>3309</v>
      </c>
      <c r="C1691" s="57" t="s">
        <v>1399</v>
      </c>
    </row>
    <row r="1692" spans="2:3" x14ac:dyDescent="0.25">
      <c r="B1692" s="351" t="s">
        <v>3310</v>
      </c>
      <c r="C1692" s="57" t="s">
        <v>1400</v>
      </c>
    </row>
    <row r="1693" spans="2:3" x14ac:dyDescent="0.25">
      <c r="B1693" s="351" t="s">
        <v>1401</v>
      </c>
      <c r="C1693" s="57" t="s">
        <v>3727</v>
      </c>
    </row>
    <row r="1694" spans="2:3" x14ac:dyDescent="0.25">
      <c r="B1694" s="351" t="s">
        <v>1402</v>
      </c>
      <c r="C1694" s="57" t="s">
        <v>1403</v>
      </c>
    </row>
    <row r="1695" spans="2:3" x14ac:dyDescent="0.25">
      <c r="B1695" s="351" t="s">
        <v>1404</v>
      </c>
      <c r="C1695" s="57" t="s">
        <v>1403</v>
      </c>
    </row>
    <row r="1696" spans="2:3" x14ac:dyDescent="0.25">
      <c r="B1696" s="351" t="s">
        <v>3311</v>
      </c>
      <c r="C1696" s="57" t="s">
        <v>1405</v>
      </c>
    </row>
    <row r="1697" spans="2:3" x14ac:dyDescent="0.25">
      <c r="B1697" s="351" t="s">
        <v>3312</v>
      </c>
      <c r="C1697" s="57" t="s">
        <v>1405</v>
      </c>
    </row>
    <row r="1698" spans="2:3" x14ac:dyDescent="0.25">
      <c r="B1698" s="351" t="s">
        <v>3313</v>
      </c>
      <c r="C1698" s="57" t="s">
        <v>1406</v>
      </c>
    </row>
    <row r="1699" spans="2:3" x14ac:dyDescent="0.25">
      <c r="B1699" s="351" t="s">
        <v>3314</v>
      </c>
      <c r="C1699" s="57" t="s">
        <v>1407</v>
      </c>
    </row>
    <row r="1700" spans="2:3" x14ac:dyDescent="0.25">
      <c r="B1700" s="351" t="s">
        <v>3315</v>
      </c>
      <c r="C1700" s="57" t="s">
        <v>1099</v>
      </c>
    </row>
    <row r="1701" spans="2:3" x14ac:dyDescent="0.25">
      <c r="B1701" s="351" t="s">
        <v>3316</v>
      </c>
      <c r="C1701" s="57" t="s">
        <v>1408</v>
      </c>
    </row>
    <row r="1702" spans="2:3" x14ac:dyDescent="0.25">
      <c r="B1702" s="351" t="s">
        <v>5419</v>
      </c>
      <c r="C1702" s="57" t="s">
        <v>895</v>
      </c>
    </row>
    <row r="1703" spans="2:3" x14ac:dyDescent="0.25">
      <c r="B1703" s="351" t="s">
        <v>5420</v>
      </c>
      <c r="C1703" s="57" t="s">
        <v>1409</v>
      </c>
    </row>
    <row r="1704" spans="2:3" x14ac:dyDescent="0.25">
      <c r="B1704" s="351" t="s">
        <v>5421</v>
      </c>
      <c r="C1704" s="57" t="s">
        <v>1410</v>
      </c>
    </row>
    <row r="1705" spans="2:3" x14ac:dyDescent="0.25">
      <c r="B1705" s="351" t="s">
        <v>5422</v>
      </c>
      <c r="C1705" s="57" t="s">
        <v>1410</v>
      </c>
    </row>
    <row r="1706" spans="2:3" x14ac:dyDescent="0.25">
      <c r="B1706" s="351" t="s">
        <v>5423</v>
      </c>
      <c r="C1706" s="57" t="s">
        <v>1411</v>
      </c>
    </row>
    <row r="1707" spans="2:3" x14ac:dyDescent="0.25">
      <c r="B1707" s="351" t="s">
        <v>5424</v>
      </c>
      <c r="C1707" s="57" t="s">
        <v>1412</v>
      </c>
    </row>
    <row r="1708" spans="2:3" x14ac:dyDescent="0.25">
      <c r="B1708" s="351" t="s">
        <v>5425</v>
      </c>
      <c r="C1708" s="57" t="s">
        <v>1100</v>
      </c>
    </row>
    <row r="1709" spans="2:3" x14ac:dyDescent="0.25">
      <c r="B1709" s="351" t="s">
        <v>5426</v>
      </c>
      <c r="C1709" s="57" t="s">
        <v>1413</v>
      </c>
    </row>
    <row r="1710" spans="2:3" x14ac:dyDescent="0.25">
      <c r="B1710" s="351" t="s">
        <v>5427</v>
      </c>
      <c r="C1710" s="57" t="s">
        <v>1414</v>
      </c>
    </row>
    <row r="1711" spans="2:3" x14ac:dyDescent="0.25">
      <c r="B1711" s="351" t="s">
        <v>5428</v>
      </c>
      <c r="C1711" s="57" t="s">
        <v>1415</v>
      </c>
    </row>
    <row r="1712" spans="2:3" x14ac:dyDescent="0.25">
      <c r="B1712" s="351" t="s">
        <v>5429</v>
      </c>
      <c r="C1712" s="57" t="s">
        <v>1415</v>
      </c>
    </row>
    <row r="1713" spans="2:3" x14ac:dyDescent="0.25">
      <c r="B1713" s="351" t="s">
        <v>5430</v>
      </c>
      <c r="C1713" s="57" t="s">
        <v>1416</v>
      </c>
    </row>
    <row r="1714" spans="2:3" x14ac:dyDescent="0.25">
      <c r="B1714" s="351" t="s">
        <v>5431</v>
      </c>
      <c r="C1714" s="57" t="s">
        <v>1417</v>
      </c>
    </row>
    <row r="1715" spans="2:3" x14ac:dyDescent="0.25">
      <c r="B1715" s="351" t="s">
        <v>5432</v>
      </c>
      <c r="C1715" s="57" t="s">
        <v>1418</v>
      </c>
    </row>
    <row r="1716" spans="2:3" x14ac:dyDescent="0.25">
      <c r="B1716" s="351" t="s">
        <v>179</v>
      </c>
      <c r="C1716" s="57" t="s">
        <v>180</v>
      </c>
    </row>
    <row r="1717" spans="2:3" x14ac:dyDescent="0.25">
      <c r="B1717" s="351" t="s">
        <v>3317</v>
      </c>
      <c r="C1717" s="57" t="s">
        <v>1419</v>
      </c>
    </row>
    <row r="1718" spans="2:3" x14ac:dyDescent="0.25">
      <c r="B1718" s="351" t="s">
        <v>3318</v>
      </c>
      <c r="C1718" s="57" t="s">
        <v>1419</v>
      </c>
    </row>
    <row r="1719" spans="2:3" x14ac:dyDescent="0.25">
      <c r="B1719" s="351" t="s">
        <v>3319</v>
      </c>
      <c r="C1719" s="57" t="s">
        <v>1420</v>
      </c>
    </row>
    <row r="1720" spans="2:3" x14ac:dyDescent="0.25">
      <c r="B1720" s="351" t="s">
        <v>3320</v>
      </c>
      <c r="C1720" s="57" t="s">
        <v>1421</v>
      </c>
    </row>
    <row r="1721" spans="2:3" x14ac:dyDescent="0.25">
      <c r="B1721" s="351" t="s">
        <v>3321</v>
      </c>
      <c r="C1721" s="57" t="s">
        <v>1422</v>
      </c>
    </row>
    <row r="1722" spans="2:3" x14ac:dyDescent="0.25">
      <c r="B1722" s="351" t="s">
        <v>3322</v>
      </c>
      <c r="C1722" s="57" t="s">
        <v>1422</v>
      </c>
    </row>
    <row r="1723" spans="2:3" x14ac:dyDescent="0.25">
      <c r="B1723" s="351" t="s">
        <v>3323</v>
      </c>
      <c r="C1723" s="57" t="s">
        <v>1423</v>
      </c>
    </row>
    <row r="1724" spans="2:3" x14ac:dyDescent="0.25">
      <c r="B1724" s="351" t="s">
        <v>3324</v>
      </c>
      <c r="C1724" s="57" t="s">
        <v>1424</v>
      </c>
    </row>
    <row r="1725" spans="2:3" x14ac:dyDescent="0.25">
      <c r="B1725" s="351" t="s">
        <v>3325</v>
      </c>
      <c r="C1725" s="57" t="s">
        <v>1425</v>
      </c>
    </row>
    <row r="1726" spans="2:3" x14ac:dyDescent="0.25">
      <c r="B1726" s="351" t="s">
        <v>3326</v>
      </c>
      <c r="C1726" s="57" t="s">
        <v>1425</v>
      </c>
    </row>
    <row r="1727" spans="2:3" x14ac:dyDescent="0.25">
      <c r="B1727" s="351" t="s">
        <v>3327</v>
      </c>
      <c r="C1727" s="57" t="s">
        <v>1426</v>
      </c>
    </row>
    <row r="1728" spans="2:3" x14ac:dyDescent="0.25">
      <c r="B1728" s="351" t="s">
        <v>3328</v>
      </c>
      <c r="C1728" s="57" t="s">
        <v>1427</v>
      </c>
    </row>
    <row r="1729" spans="2:3" x14ac:dyDescent="0.25">
      <c r="B1729" s="351" t="s">
        <v>3329</v>
      </c>
      <c r="C1729" s="57" t="s">
        <v>1428</v>
      </c>
    </row>
    <row r="1730" spans="2:3" x14ac:dyDescent="0.25">
      <c r="B1730" s="351" t="s">
        <v>3330</v>
      </c>
      <c r="C1730" s="57" t="s">
        <v>1429</v>
      </c>
    </row>
    <row r="1731" spans="2:3" x14ac:dyDescent="0.25">
      <c r="B1731" s="351" t="s">
        <v>3331</v>
      </c>
      <c r="C1731" s="57" t="s">
        <v>1430</v>
      </c>
    </row>
    <row r="1732" spans="2:3" x14ac:dyDescent="0.25">
      <c r="B1732" s="351" t="s">
        <v>3332</v>
      </c>
      <c r="C1732" s="57" t="s">
        <v>1430</v>
      </c>
    </row>
    <row r="1733" spans="2:3" x14ac:dyDescent="0.25">
      <c r="B1733" s="351" t="s">
        <v>3333</v>
      </c>
      <c r="C1733" s="57" t="s">
        <v>1431</v>
      </c>
    </row>
    <row r="1734" spans="2:3" x14ac:dyDescent="0.25">
      <c r="B1734" s="351" t="s">
        <v>3334</v>
      </c>
      <c r="C1734" s="57" t="s">
        <v>1432</v>
      </c>
    </row>
    <row r="1735" spans="2:3" x14ac:dyDescent="0.25">
      <c r="B1735" s="351" t="s">
        <v>1433</v>
      </c>
      <c r="C1735" s="57" t="s">
        <v>3727</v>
      </c>
    </row>
    <row r="1736" spans="2:3" x14ac:dyDescent="0.25">
      <c r="B1736" s="351" t="s">
        <v>1434</v>
      </c>
      <c r="C1736" s="57" t="s">
        <v>1435</v>
      </c>
    </row>
    <row r="1737" spans="2:3" x14ac:dyDescent="0.25">
      <c r="B1737" s="351" t="s">
        <v>1436</v>
      </c>
      <c r="C1737" s="57" t="s">
        <v>1437</v>
      </c>
    </row>
    <row r="1738" spans="2:3" x14ac:dyDescent="0.25">
      <c r="B1738" s="351" t="s">
        <v>1438</v>
      </c>
      <c r="C1738" s="57" t="s">
        <v>1439</v>
      </c>
    </row>
    <row r="1739" spans="2:3" x14ac:dyDescent="0.25">
      <c r="B1739" s="351" t="s">
        <v>1440</v>
      </c>
      <c r="C1739" s="57" t="s">
        <v>1441</v>
      </c>
    </row>
    <row r="1740" spans="2:3" x14ac:dyDescent="0.25">
      <c r="B1740" s="351" t="s">
        <v>977</v>
      </c>
      <c r="C1740" s="57" t="s">
        <v>978</v>
      </c>
    </row>
    <row r="1741" spans="2:3" x14ac:dyDescent="0.25">
      <c r="B1741" s="351" t="s">
        <v>3335</v>
      </c>
      <c r="C1741" s="57" t="s">
        <v>1442</v>
      </c>
    </row>
    <row r="1742" spans="2:3" x14ac:dyDescent="0.25">
      <c r="B1742" s="351" t="s">
        <v>3336</v>
      </c>
      <c r="C1742" s="57" t="s">
        <v>1442</v>
      </c>
    </row>
    <row r="1743" spans="2:3" x14ac:dyDescent="0.25">
      <c r="B1743" s="351" t="s">
        <v>3337</v>
      </c>
      <c r="C1743" s="57" t="s">
        <v>1443</v>
      </c>
    </row>
    <row r="1744" spans="2:3" x14ac:dyDescent="0.25">
      <c r="B1744" s="351" t="s">
        <v>3338</v>
      </c>
      <c r="C1744" s="57" t="s">
        <v>1444</v>
      </c>
    </row>
    <row r="1745" spans="2:3" x14ac:dyDescent="0.25">
      <c r="B1745" s="351" t="s">
        <v>1445</v>
      </c>
      <c r="C1745" s="57" t="s">
        <v>1446</v>
      </c>
    </row>
    <row r="1746" spans="2:3" x14ac:dyDescent="0.25">
      <c r="B1746" s="351" t="s">
        <v>3339</v>
      </c>
      <c r="C1746" s="57" t="s">
        <v>1101</v>
      </c>
    </row>
    <row r="1747" spans="2:3" x14ac:dyDescent="0.25">
      <c r="B1747" s="351" t="s">
        <v>1447</v>
      </c>
      <c r="C1747" s="57" t="s">
        <v>3727</v>
      </c>
    </row>
    <row r="1748" spans="2:3" x14ac:dyDescent="0.25">
      <c r="B1748" s="351" t="s">
        <v>896</v>
      </c>
      <c r="C1748" s="57" t="s">
        <v>181</v>
      </c>
    </row>
    <row r="1749" spans="2:3" x14ac:dyDescent="0.25">
      <c r="B1749" s="351" t="s">
        <v>3340</v>
      </c>
      <c r="C1749" s="57" t="s">
        <v>1660</v>
      </c>
    </row>
    <row r="1750" spans="2:3" x14ac:dyDescent="0.25">
      <c r="B1750" s="351" t="s">
        <v>3341</v>
      </c>
      <c r="C1750" s="57" t="s">
        <v>1660</v>
      </c>
    </row>
    <row r="1751" spans="2:3" x14ac:dyDescent="0.25">
      <c r="B1751" s="351" t="s">
        <v>3342</v>
      </c>
      <c r="C1751" s="57" t="s">
        <v>1448</v>
      </c>
    </row>
    <row r="1752" spans="2:3" x14ac:dyDescent="0.25">
      <c r="B1752" s="351" t="s">
        <v>3343</v>
      </c>
      <c r="C1752" s="57" t="s">
        <v>1449</v>
      </c>
    </row>
    <row r="1753" spans="2:3" x14ac:dyDescent="0.25">
      <c r="B1753" s="351" t="s">
        <v>3344</v>
      </c>
      <c r="C1753" s="57" t="s">
        <v>1450</v>
      </c>
    </row>
    <row r="1754" spans="2:3" x14ac:dyDescent="0.25">
      <c r="B1754" s="351" t="s">
        <v>3345</v>
      </c>
      <c r="C1754" s="57" t="s">
        <v>1451</v>
      </c>
    </row>
    <row r="1755" spans="2:3" x14ac:dyDescent="0.25">
      <c r="B1755" s="351" t="s">
        <v>3346</v>
      </c>
      <c r="C1755" s="57" t="s">
        <v>1047</v>
      </c>
    </row>
    <row r="1756" spans="2:3" x14ac:dyDescent="0.25">
      <c r="B1756" s="351" t="s">
        <v>1452</v>
      </c>
      <c r="C1756" s="57" t="s">
        <v>1661</v>
      </c>
    </row>
    <row r="1757" spans="2:3" x14ac:dyDescent="0.25">
      <c r="B1757" s="351" t="s">
        <v>1453</v>
      </c>
      <c r="C1757" s="57" t="s">
        <v>1454</v>
      </c>
    </row>
    <row r="1758" spans="2:3" x14ac:dyDescent="0.25">
      <c r="B1758" s="351" t="s">
        <v>1455</v>
      </c>
      <c r="C1758" s="57" t="s">
        <v>1456</v>
      </c>
    </row>
    <row r="1759" spans="2:3" x14ac:dyDescent="0.25">
      <c r="B1759" s="351" t="s">
        <v>1457</v>
      </c>
      <c r="C1759" s="57" t="s">
        <v>1102</v>
      </c>
    </row>
    <row r="1760" spans="2:3" x14ac:dyDescent="0.25">
      <c r="B1760" s="351" t="s">
        <v>1459</v>
      </c>
      <c r="C1760" s="57" t="s">
        <v>1460</v>
      </c>
    </row>
    <row r="1761" spans="2:3" x14ac:dyDescent="0.25">
      <c r="B1761" s="351" t="s">
        <v>1461</v>
      </c>
      <c r="C1761" s="57" t="s">
        <v>1462</v>
      </c>
    </row>
    <row r="1762" spans="2:3" x14ac:dyDescent="0.25">
      <c r="B1762" s="351" t="s">
        <v>897</v>
      </c>
      <c r="C1762" s="57" t="s">
        <v>898</v>
      </c>
    </row>
    <row r="1763" spans="2:3" x14ac:dyDescent="0.25">
      <c r="B1763" s="351" t="s">
        <v>899</v>
      </c>
      <c r="C1763" s="57" t="s">
        <v>182</v>
      </c>
    </row>
    <row r="1764" spans="2:3" x14ac:dyDescent="0.25">
      <c r="B1764" s="351" t="s">
        <v>3347</v>
      </c>
      <c r="C1764" s="57" t="s">
        <v>1672</v>
      </c>
    </row>
    <row r="1765" spans="2:3" x14ac:dyDescent="0.25">
      <c r="B1765" s="351" t="s">
        <v>3348</v>
      </c>
      <c r="C1765" s="57" t="s">
        <v>1672</v>
      </c>
    </row>
    <row r="1766" spans="2:3" x14ac:dyDescent="0.25">
      <c r="B1766" s="351" t="s">
        <v>1662</v>
      </c>
      <c r="C1766" s="57" t="s">
        <v>183</v>
      </c>
    </row>
    <row r="1767" spans="2:3" x14ac:dyDescent="0.25">
      <c r="B1767" s="351" t="s">
        <v>3349</v>
      </c>
      <c r="C1767" s="57" t="s">
        <v>1463</v>
      </c>
    </row>
    <row r="1768" spans="2:3" x14ac:dyDescent="0.25">
      <c r="B1768" s="351" t="s">
        <v>3350</v>
      </c>
      <c r="C1768" s="57" t="s">
        <v>1464</v>
      </c>
    </row>
    <row r="1769" spans="2:3" x14ac:dyDescent="0.25">
      <c r="B1769" s="351" t="s">
        <v>3351</v>
      </c>
      <c r="C1769" s="57" t="s">
        <v>1465</v>
      </c>
    </row>
    <row r="1770" spans="2:3" x14ac:dyDescent="0.25">
      <c r="B1770" s="351" t="s">
        <v>1466</v>
      </c>
      <c r="C1770" s="57" t="s">
        <v>1467</v>
      </c>
    </row>
    <row r="1771" spans="2:3" x14ac:dyDescent="0.25">
      <c r="B1771" s="351" t="s">
        <v>1468</v>
      </c>
      <c r="C1771" s="57" t="s">
        <v>1469</v>
      </c>
    </row>
    <row r="1772" spans="2:3" x14ac:dyDescent="0.25">
      <c r="B1772" s="351" t="s">
        <v>3352</v>
      </c>
      <c r="C1772" s="57" t="s">
        <v>1470</v>
      </c>
    </row>
    <row r="1773" spans="2:3" x14ac:dyDescent="0.25">
      <c r="B1773" s="351" t="s">
        <v>1663</v>
      </c>
      <c r="C1773" s="57" t="s">
        <v>1664</v>
      </c>
    </row>
    <row r="1774" spans="2:3" x14ac:dyDescent="0.25">
      <c r="B1774" s="351" t="s">
        <v>184</v>
      </c>
      <c r="C1774" s="57" t="s">
        <v>185</v>
      </c>
    </row>
    <row r="1775" spans="2:3" x14ac:dyDescent="0.25">
      <c r="B1775" s="351" t="s">
        <v>3353</v>
      </c>
      <c r="C1775" s="57" t="s">
        <v>1471</v>
      </c>
    </row>
    <row r="1776" spans="2:3" x14ac:dyDescent="0.25">
      <c r="B1776" s="351" t="s">
        <v>3354</v>
      </c>
      <c r="C1776" s="57" t="s">
        <v>1471</v>
      </c>
    </row>
    <row r="1777" spans="2:3" x14ac:dyDescent="0.25">
      <c r="B1777" s="351" t="s">
        <v>3355</v>
      </c>
      <c r="C1777" s="57" t="s">
        <v>612</v>
      </c>
    </row>
    <row r="1778" spans="2:3" x14ac:dyDescent="0.25">
      <c r="B1778" s="351" t="s">
        <v>3356</v>
      </c>
      <c r="C1778" s="57" t="s">
        <v>2714</v>
      </c>
    </row>
    <row r="1779" spans="2:3" x14ac:dyDescent="0.25">
      <c r="B1779" s="351" t="s">
        <v>3357</v>
      </c>
      <c r="C1779" s="57" t="s">
        <v>2714</v>
      </c>
    </row>
    <row r="1780" spans="2:3" x14ac:dyDescent="0.25">
      <c r="B1780" s="351" t="s">
        <v>3358</v>
      </c>
      <c r="C1780" s="57" t="s">
        <v>1474</v>
      </c>
    </row>
    <row r="1781" spans="2:3" x14ac:dyDescent="0.25">
      <c r="B1781" s="351" t="s">
        <v>3359</v>
      </c>
      <c r="C1781" s="57" t="s">
        <v>1475</v>
      </c>
    </row>
    <row r="1782" spans="2:3" x14ac:dyDescent="0.25">
      <c r="B1782" s="351" t="s">
        <v>3360</v>
      </c>
      <c r="C1782" s="57" t="s">
        <v>1476</v>
      </c>
    </row>
    <row r="1783" spans="2:3" x14ac:dyDescent="0.25">
      <c r="B1783" s="351" t="s">
        <v>3361</v>
      </c>
      <c r="C1783" s="57" t="s">
        <v>1477</v>
      </c>
    </row>
    <row r="1784" spans="2:3" x14ac:dyDescent="0.25">
      <c r="B1784" s="351" t="s">
        <v>3362</v>
      </c>
      <c r="C1784" s="57" t="s">
        <v>1478</v>
      </c>
    </row>
    <row r="1785" spans="2:3" x14ac:dyDescent="0.25">
      <c r="B1785" s="351" t="s">
        <v>3363</v>
      </c>
      <c r="C1785" s="57" t="s">
        <v>1479</v>
      </c>
    </row>
    <row r="1786" spans="2:3" x14ac:dyDescent="0.25">
      <c r="B1786" s="351" t="s">
        <v>1480</v>
      </c>
      <c r="C1786" s="57" t="s">
        <v>1481</v>
      </c>
    </row>
    <row r="1787" spans="2:3" x14ac:dyDescent="0.25">
      <c r="B1787" s="351" t="s">
        <v>186</v>
      </c>
      <c r="C1787" s="57" t="s">
        <v>187</v>
      </c>
    </row>
    <row r="1788" spans="2:3" x14ac:dyDescent="0.25">
      <c r="B1788" s="351" t="s">
        <v>3364</v>
      </c>
      <c r="C1788" s="57" t="s">
        <v>1482</v>
      </c>
    </row>
    <row r="1789" spans="2:3" x14ac:dyDescent="0.25">
      <c r="B1789" s="351" t="s">
        <v>3365</v>
      </c>
      <c r="C1789" s="57" t="s">
        <v>1483</v>
      </c>
    </row>
    <row r="1790" spans="2:3" x14ac:dyDescent="0.25">
      <c r="B1790" s="351" t="s">
        <v>3366</v>
      </c>
      <c r="C1790" s="57" t="s">
        <v>1484</v>
      </c>
    </row>
    <row r="1791" spans="2:3" x14ac:dyDescent="0.25">
      <c r="B1791" s="351" t="s">
        <v>1103</v>
      </c>
      <c r="C1791" s="57" t="s">
        <v>188</v>
      </c>
    </row>
    <row r="1792" spans="2:3" x14ac:dyDescent="0.25">
      <c r="B1792" s="351" t="s">
        <v>3367</v>
      </c>
      <c r="C1792" s="57" t="s">
        <v>1485</v>
      </c>
    </row>
    <row r="1793" spans="2:3" x14ac:dyDescent="0.25">
      <c r="B1793" s="351" t="s">
        <v>3368</v>
      </c>
      <c r="C1793" s="57" t="s">
        <v>1486</v>
      </c>
    </row>
    <row r="1794" spans="2:3" x14ac:dyDescent="0.25">
      <c r="B1794" s="351" t="s">
        <v>3369</v>
      </c>
      <c r="C1794" s="57" t="s">
        <v>1487</v>
      </c>
    </row>
    <row r="1795" spans="2:3" x14ac:dyDescent="0.25">
      <c r="B1795" s="351" t="s">
        <v>900</v>
      </c>
      <c r="C1795" s="57" t="s">
        <v>188</v>
      </c>
    </row>
    <row r="1796" spans="2:3" x14ac:dyDescent="0.25">
      <c r="B1796" s="351" t="s">
        <v>189</v>
      </c>
      <c r="C1796" s="57" t="s">
        <v>190</v>
      </c>
    </row>
    <row r="1797" spans="2:3" x14ac:dyDescent="0.25">
      <c r="B1797" s="351" t="s">
        <v>3370</v>
      </c>
      <c r="C1797" s="57" t="s">
        <v>1488</v>
      </c>
    </row>
    <row r="1798" spans="2:3" x14ac:dyDescent="0.25">
      <c r="B1798" s="351" t="s">
        <v>3371</v>
      </c>
      <c r="C1798" s="57" t="s">
        <v>1489</v>
      </c>
    </row>
    <row r="1799" spans="2:3" x14ac:dyDescent="0.25">
      <c r="B1799" s="351" t="s">
        <v>3372</v>
      </c>
      <c r="C1799" s="57" t="s">
        <v>1490</v>
      </c>
    </row>
    <row r="1800" spans="2:3" x14ac:dyDescent="0.25">
      <c r="B1800" s="351" t="s">
        <v>191</v>
      </c>
      <c r="C1800" s="57" t="s">
        <v>192</v>
      </c>
    </row>
    <row r="1801" spans="2:3" x14ac:dyDescent="0.25">
      <c r="B1801" s="351" t="s">
        <v>193</v>
      </c>
      <c r="C1801" s="57" t="s">
        <v>194</v>
      </c>
    </row>
    <row r="1802" spans="2:3" x14ac:dyDescent="0.25">
      <c r="B1802" s="351" t="s">
        <v>195</v>
      </c>
      <c r="C1802" s="57" t="s">
        <v>188</v>
      </c>
    </row>
    <row r="1803" spans="2:3" x14ac:dyDescent="0.25">
      <c r="B1803" s="351" t="s">
        <v>196</v>
      </c>
      <c r="C1803" s="57" t="s">
        <v>68</v>
      </c>
    </row>
    <row r="1804" spans="2:3" x14ac:dyDescent="0.25">
      <c r="B1804" s="351" t="s">
        <v>3373</v>
      </c>
      <c r="C1804" s="57" t="s">
        <v>1491</v>
      </c>
    </row>
    <row r="1805" spans="2:3" x14ac:dyDescent="0.25">
      <c r="B1805" s="351" t="s">
        <v>3374</v>
      </c>
      <c r="C1805" s="57" t="s">
        <v>1492</v>
      </c>
    </row>
    <row r="1806" spans="2:3" x14ac:dyDescent="0.25">
      <c r="B1806" s="351" t="s">
        <v>3375</v>
      </c>
      <c r="C1806" s="57" t="s">
        <v>1493</v>
      </c>
    </row>
    <row r="1807" spans="2:3" x14ac:dyDescent="0.25">
      <c r="B1807" s="351" t="s">
        <v>1104</v>
      </c>
      <c r="C1807" s="57" t="s">
        <v>188</v>
      </c>
    </row>
    <row r="1808" spans="2:3" x14ac:dyDescent="0.25">
      <c r="B1808" s="351" t="s">
        <v>3376</v>
      </c>
      <c r="C1808" s="57" t="s">
        <v>1494</v>
      </c>
    </row>
    <row r="1809" spans="2:3" x14ac:dyDescent="0.25">
      <c r="B1809" s="351" t="s">
        <v>3377</v>
      </c>
      <c r="C1809" s="57" t="s">
        <v>1495</v>
      </c>
    </row>
    <row r="1810" spans="2:3" x14ac:dyDescent="0.25">
      <c r="B1810" s="351" t="s">
        <v>3378</v>
      </c>
      <c r="C1810" s="57" t="s">
        <v>1496</v>
      </c>
    </row>
    <row r="1811" spans="2:3" x14ac:dyDescent="0.25">
      <c r="B1811" s="351" t="s">
        <v>1497</v>
      </c>
      <c r="C1811" s="57" t="s">
        <v>1498</v>
      </c>
    </row>
    <row r="1812" spans="2:3" x14ac:dyDescent="0.25">
      <c r="B1812" s="351" t="s">
        <v>3379</v>
      </c>
      <c r="C1812" s="57" t="s">
        <v>1499</v>
      </c>
    </row>
    <row r="1813" spans="2:3" x14ac:dyDescent="0.25">
      <c r="B1813" s="351" t="s">
        <v>3380</v>
      </c>
      <c r="C1813" s="57" t="s">
        <v>1500</v>
      </c>
    </row>
    <row r="1814" spans="2:3" x14ac:dyDescent="0.25">
      <c r="B1814" s="351" t="s">
        <v>3381</v>
      </c>
      <c r="C1814" s="57" t="s">
        <v>1501</v>
      </c>
    </row>
    <row r="1815" spans="2:3" x14ac:dyDescent="0.25">
      <c r="B1815" s="351" t="s">
        <v>197</v>
      </c>
      <c r="C1815" s="57" t="s">
        <v>198</v>
      </c>
    </row>
    <row r="1816" spans="2:3" x14ac:dyDescent="0.25">
      <c r="B1816" s="351" t="s">
        <v>3382</v>
      </c>
      <c r="C1816" s="57" t="s">
        <v>1105</v>
      </c>
    </row>
    <row r="1817" spans="2:3" x14ac:dyDescent="0.25">
      <c r="B1817" s="351" t="s">
        <v>3383</v>
      </c>
      <c r="C1817" s="57" t="s">
        <v>1106</v>
      </c>
    </row>
    <row r="1818" spans="2:3" x14ac:dyDescent="0.25">
      <c r="B1818" s="351" t="s">
        <v>3384</v>
      </c>
      <c r="C1818" s="57" t="s">
        <v>1107</v>
      </c>
    </row>
    <row r="1819" spans="2:3" x14ac:dyDescent="0.25">
      <c r="B1819" s="351" t="s">
        <v>901</v>
      </c>
      <c r="C1819" s="57" t="s">
        <v>188</v>
      </c>
    </row>
    <row r="1820" spans="2:3" x14ac:dyDescent="0.25">
      <c r="B1820" s="351" t="s">
        <v>902</v>
      </c>
      <c r="C1820" s="57" t="s">
        <v>68</v>
      </c>
    </row>
    <row r="1821" spans="2:3" x14ac:dyDescent="0.25">
      <c r="B1821" s="351" t="s">
        <v>199</v>
      </c>
      <c r="C1821" s="57" t="s">
        <v>200</v>
      </c>
    </row>
    <row r="1822" spans="2:3" x14ac:dyDescent="0.25">
      <c r="B1822" s="351" t="s">
        <v>3385</v>
      </c>
      <c r="C1822" s="57" t="s">
        <v>1502</v>
      </c>
    </row>
    <row r="1823" spans="2:3" x14ac:dyDescent="0.25">
      <c r="B1823" s="351" t="s">
        <v>3386</v>
      </c>
      <c r="C1823" s="57" t="s">
        <v>1503</v>
      </c>
    </row>
    <row r="1824" spans="2:3" x14ac:dyDescent="0.25">
      <c r="B1824" s="351" t="s">
        <v>3387</v>
      </c>
      <c r="C1824" s="57" t="s">
        <v>1504</v>
      </c>
    </row>
    <row r="1825" spans="2:3" x14ac:dyDescent="0.25">
      <c r="B1825" s="351" t="s">
        <v>1108</v>
      </c>
      <c r="C1825" s="57" t="s">
        <v>188</v>
      </c>
    </row>
    <row r="1826" spans="2:3" x14ac:dyDescent="0.25">
      <c r="B1826" s="351" t="s">
        <v>903</v>
      </c>
      <c r="C1826" s="57" t="s">
        <v>201</v>
      </c>
    </row>
    <row r="1827" spans="2:3" x14ac:dyDescent="0.25">
      <c r="B1827" s="351" t="s">
        <v>3388</v>
      </c>
      <c r="C1827" s="57" t="s">
        <v>1505</v>
      </c>
    </row>
    <row r="1828" spans="2:3" x14ac:dyDescent="0.25">
      <c r="B1828" s="351" t="s">
        <v>3389</v>
      </c>
      <c r="C1828" s="57" t="s">
        <v>1506</v>
      </c>
    </row>
    <row r="1829" spans="2:3" x14ac:dyDescent="0.25">
      <c r="B1829" s="351" t="s">
        <v>3390</v>
      </c>
      <c r="C1829" s="57" t="s">
        <v>1507</v>
      </c>
    </row>
    <row r="1830" spans="2:3" x14ac:dyDescent="0.25">
      <c r="B1830" s="351" t="s">
        <v>3391</v>
      </c>
      <c r="C1830" s="57" t="s">
        <v>1508</v>
      </c>
    </row>
    <row r="1831" spans="2:3" x14ac:dyDescent="0.25">
      <c r="B1831" s="351" t="s">
        <v>3392</v>
      </c>
      <c r="C1831" s="57" t="s">
        <v>1509</v>
      </c>
    </row>
    <row r="1832" spans="2:3" x14ac:dyDescent="0.25">
      <c r="B1832" s="351" t="s">
        <v>3393</v>
      </c>
      <c r="C1832" s="57" t="s">
        <v>1510</v>
      </c>
    </row>
    <row r="1833" spans="2:3" x14ac:dyDescent="0.25">
      <c r="B1833" s="351" t="s">
        <v>202</v>
      </c>
      <c r="C1833" s="57" t="s">
        <v>188</v>
      </c>
    </row>
    <row r="1834" spans="2:3" x14ac:dyDescent="0.25">
      <c r="B1834" s="351" t="s">
        <v>3394</v>
      </c>
      <c r="C1834" s="57" t="s">
        <v>1511</v>
      </c>
    </row>
    <row r="1835" spans="2:3" x14ac:dyDescent="0.25">
      <c r="B1835" s="351" t="s">
        <v>3395</v>
      </c>
      <c r="C1835" s="57" t="s">
        <v>1512</v>
      </c>
    </row>
    <row r="1836" spans="2:3" x14ac:dyDescent="0.25">
      <c r="B1836" s="351" t="s">
        <v>3396</v>
      </c>
      <c r="C1836" s="57" t="s">
        <v>1513</v>
      </c>
    </row>
    <row r="1837" spans="2:3" x14ac:dyDescent="0.25">
      <c r="B1837" s="351" t="s">
        <v>1514</v>
      </c>
      <c r="C1837" s="57" t="s">
        <v>1515</v>
      </c>
    </row>
    <row r="1838" spans="2:3" x14ac:dyDescent="0.25">
      <c r="B1838" s="351" t="s">
        <v>904</v>
      </c>
      <c r="C1838" s="57" t="s">
        <v>188</v>
      </c>
    </row>
    <row r="1839" spans="2:3" x14ac:dyDescent="0.25">
      <c r="B1839" s="351" t="s">
        <v>905</v>
      </c>
      <c r="C1839" s="57" t="s">
        <v>203</v>
      </c>
    </row>
    <row r="1840" spans="2:3" x14ac:dyDescent="0.25">
      <c r="B1840" s="351" t="s">
        <v>204</v>
      </c>
      <c r="C1840" s="57" t="s">
        <v>205</v>
      </c>
    </row>
    <row r="1841" spans="2:3" x14ac:dyDescent="0.25">
      <c r="B1841" s="351" t="s">
        <v>3397</v>
      </c>
      <c r="C1841" s="57" t="s">
        <v>1516</v>
      </c>
    </row>
    <row r="1842" spans="2:3" x14ac:dyDescent="0.25">
      <c r="B1842" s="351" t="s">
        <v>3398</v>
      </c>
      <c r="C1842" s="57" t="s">
        <v>1517</v>
      </c>
    </row>
    <row r="1843" spans="2:3" x14ac:dyDescent="0.25">
      <c r="B1843" s="351" t="s">
        <v>3399</v>
      </c>
      <c r="C1843" s="57" t="s">
        <v>1518</v>
      </c>
    </row>
    <row r="1844" spans="2:3" x14ac:dyDescent="0.25">
      <c r="B1844" s="351" t="s">
        <v>1109</v>
      </c>
      <c r="C1844" s="57" t="s">
        <v>188</v>
      </c>
    </row>
    <row r="1845" spans="2:3" x14ac:dyDescent="0.25">
      <c r="B1845" s="351" t="s">
        <v>906</v>
      </c>
      <c r="C1845" s="57" t="s">
        <v>206</v>
      </c>
    </row>
    <row r="1846" spans="2:3" x14ac:dyDescent="0.25">
      <c r="B1846" s="351" t="s">
        <v>3400</v>
      </c>
      <c r="C1846" s="57" t="s">
        <v>1519</v>
      </c>
    </row>
    <row r="1847" spans="2:3" x14ac:dyDescent="0.25">
      <c r="B1847" s="351" t="s">
        <v>3401</v>
      </c>
      <c r="C1847" s="57" t="s">
        <v>1520</v>
      </c>
    </row>
    <row r="1848" spans="2:3" x14ac:dyDescent="0.25">
      <c r="B1848" s="351" t="s">
        <v>3402</v>
      </c>
      <c r="C1848" s="57" t="s">
        <v>1521</v>
      </c>
    </row>
    <row r="1849" spans="2:3" x14ac:dyDescent="0.25">
      <c r="B1849" s="351" t="s">
        <v>1110</v>
      </c>
      <c r="C1849" s="57" t="s">
        <v>188</v>
      </c>
    </row>
    <row r="1850" spans="2:3" x14ac:dyDescent="0.25">
      <c r="B1850" s="351" t="s">
        <v>1111</v>
      </c>
      <c r="C1850" s="57" t="s">
        <v>207</v>
      </c>
    </row>
    <row r="1851" spans="2:3" x14ac:dyDescent="0.25">
      <c r="B1851" s="351" t="s">
        <v>1665</v>
      </c>
      <c r="C1851" s="57" t="s">
        <v>979</v>
      </c>
    </row>
    <row r="1852" spans="2:3" x14ac:dyDescent="0.25">
      <c r="B1852" s="351" t="s">
        <v>3403</v>
      </c>
      <c r="C1852" s="57" t="s">
        <v>1522</v>
      </c>
    </row>
    <row r="1853" spans="2:3" x14ac:dyDescent="0.25">
      <c r="B1853" s="351" t="s">
        <v>3404</v>
      </c>
      <c r="C1853" s="57" t="s">
        <v>1523</v>
      </c>
    </row>
    <row r="1854" spans="2:3" x14ac:dyDescent="0.25">
      <c r="B1854" s="351" t="s">
        <v>3405</v>
      </c>
      <c r="C1854" s="57" t="s">
        <v>1524</v>
      </c>
    </row>
    <row r="1855" spans="2:3" x14ac:dyDescent="0.25">
      <c r="B1855" s="351" t="s">
        <v>208</v>
      </c>
      <c r="C1855" s="57" t="s">
        <v>188</v>
      </c>
    </row>
    <row r="1856" spans="2:3" x14ac:dyDescent="0.25">
      <c r="B1856" s="351" t="s">
        <v>3406</v>
      </c>
      <c r="C1856" s="57" t="s">
        <v>1525</v>
      </c>
    </row>
    <row r="1857" spans="2:3" x14ac:dyDescent="0.25">
      <c r="B1857" s="351" t="s">
        <v>3407</v>
      </c>
      <c r="C1857" s="57" t="s">
        <v>1526</v>
      </c>
    </row>
    <row r="1858" spans="2:3" x14ac:dyDescent="0.25">
      <c r="B1858" s="351" t="s">
        <v>3408</v>
      </c>
      <c r="C1858" s="57" t="s">
        <v>1527</v>
      </c>
    </row>
    <row r="1859" spans="2:3" x14ac:dyDescent="0.25">
      <c r="B1859" s="351" t="s">
        <v>907</v>
      </c>
      <c r="C1859" s="57" t="s">
        <v>188</v>
      </c>
    </row>
    <row r="1860" spans="2:3" x14ac:dyDescent="0.25">
      <c r="B1860" s="351" t="s">
        <v>209</v>
      </c>
      <c r="C1860" s="57" t="s">
        <v>210</v>
      </c>
    </row>
    <row r="1861" spans="2:3" x14ac:dyDescent="0.25">
      <c r="B1861" s="351" t="s">
        <v>3409</v>
      </c>
      <c r="C1861" s="57" t="s">
        <v>1528</v>
      </c>
    </row>
    <row r="1862" spans="2:3" x14ac:dyDescent="0.25">
      <c r="B1862" s="351" t="s">
        <v>3410</v>
      </c>
      <c r="C1862" s="57" t="s">
        <v>1529</v>
      </c>
    </row>
    <row r="1863" spans="2:3" x14ac:dyDescent="0.25">
      <c r="B1863" s="351" t="s">
        <v>3411</v>
      </c>
      <c r="C1863" s="57" t="s">
        <v>1530</v>
      </c>
    </row>
    <row r="1864" spans="2:3" x14ac:dyDescent="0.25">
      <c r="B1864" s="351" t="s">
        <v>3412</v>
      </c>
      <c r="C1864" s="57" t="s">
        <v>1531</v>
      </c>
    </row>
    <row r="1865" spans="2:3" x14ac:dyDescent="0.25">
      <c r="B1865" s="351" t="s">
        <v>3413</v>
      </c>
      <c r="C1865" s="57" t="s">
        <v>1532</v>
      </c>
    </row>
    <row r="1866" spans="2:3" x14ac:dyDescent="0.25">
      <c r="B1866" s="351" t="s">
        <v>3414</v>
      </c>
      <c r="C1866" s="57" t="s">
        <v>1533</v>
      </c>
    </row>
    <row r="1867" spans="2:3" x14ac:dyDescent="0.25">
      <c r="B1867" s="351" t="s">
        <v>1534</v>
      </c>
      <c r="C1867" s="57" t="s">
        <v>1535</v>
      </c>
    </row>
    <row r="1868" spans="2:3" x14ac:dyDescent="0.25">
      <c r="B1868" s="351" t="s">
        <v>211</v>
      </c>
      <c r="C1868" s="57" t="s">
        <v>212</v>
      </c>
    </row>
    <row r="1869" spans="2:3" x14ac:dyDescent="0.25">
      <c r="B1869" s="351" t="s">
        <v>3415</v>
      </c>
      <c r="C1869" s="57" t="s">
        <v>1536</v>
      </c>
    </row>
    <row r="1870" spans="2:3" x14ac:dyDescent="0.25">
      <c r="B1870" s="351" t="s">
        <v>3416</v>
      </c>
      <c r="C1870" s="57" t="s">
        <v>1537</v>
      </c>
    </row>
    <row r="1871" spans="2:3" x14ac:dyDescent="0.25">
      <c r="B1871" s="351" t="s">
        <v>3417</v>
      </c>
      <c r="C1871" s="57" t="s">
        <v>1538</v>
      </c>
    </row>
    <row r="1872" spans="2:3" x14ac:dyDescent="0.25">
      <c r="B1872" s="351" t="s">
        <v>980</v>
      </c>
      <c r="C1872" s="57" t="s">
        <v>981</v>
      </c>
    </row>
    <row r="1873" spans="2:3" x14ac:dyDescent="0.25">
      <c r="B1873" s="351" t="s">
        <v>3418</v>
      </c>
      <c r="C1873" s="57" t="s">
        <v>1539</v>
      </c>
    </row>
    <row r="1874" spans="2:3" x14ac:dyDescent="0.25">
      <c r="B1874" s="351" t="s">
        <v>3419</v>
      </c>
      <c r="C1874" s="57" t="s">
        <v>1540</v>
      </c>
    </row>
    <row r="1875" spans="2:3" x14ac:dyDescent="0.25">
      <c r="B1875" s="351" t="s">
        <v>3420</v>
      </c>
      <c r="C1875" s="57" t="s">
        <v>1541</v>
      </c>
    </row>
    <row r="1876" spans="2:3" x14ac:dyDescent="0.25">
      <c r="B1876" s="351" t="s">
        <v>3421</v>
      </c>
      <c r="C1876" s="57" t="s">
        <v>1542</v>
      </c>
    </row>
    <row r="1877" spans="2:3" x14ac:dyDescent="0.25">
      <c r="B1877" s="351" t="s">
        <v>3422</v>
      </c>
      <c r="C1877" s="57" t="s">
        <v>1543</v>
      </c>
    </row>
    <row r="1878" spans="2:3" x14ac:dyDescent="0.25">
      <c r="B1878" s="351" t="s">
        <v>3423</v>
      </c>
      <c r="C1878" s="57" t="s">
        <v>1544</v>
      </c>
    </row>
    <row r="1879" spans="2:3" x14ac:dyDescent="0.25">
      <c r="B1879" s="351" t="s">
        <v>908</v>
      </c>
      <c r="C1879" s="57" t="s">
        <v>188</v>
      </c>
    </row>
    <row r="1880" spans="2:3" x14ac:dyDescent="0.25">
      <c r="B1880" s="351" t="s">
        <v>3424</v>
      </c>
      <c r="C1880" s="57" t="s">
        <v>1545</v>
      </c>
    </row>
    <row r="1881" spans="2:3" x14ac:dyDescent="0.25">
      <c r="B1881" s="351" t="s">
        <v>3425</v>
      </c>
      <c r="C1881" s="57" t="s">
        <v>1546</v>
      </c>
    </row>
    <row r="1882" spans="2:3" x14ac:dyDescent="0.25">
      <c r="B1882" s="351" t="s">
        <v>3426</v>
      </c>
      <c r="C1882" s="57" t="s">
        <v>1547</v>
      </c>
    </row>
    <row r="1883" spans="2:3" x14ac:dyDescent="0.25">
      <c r="B1883" s="351" t="s">
        <v>909</v>
      </c>
      <c r="C1883" s="57" t="s">
        <v>188</v>
      </c>
    </row>
    <row r="1884" spans="2:3" x14ac:dyDescent="0.25">
      <c r="B1884" s="351" t="s">
        <v>3427</v>
      </c>
      <c r="C1884" s="57" t="s">
        <v>1548</v>
      </c>
    </row>
    <row r="1885" spans="2:3" x14ac:dyDescent="0.25">
      <c r="B1885" s="351" t="s">
        <v>3428</v>
      </c>
      <c r="C1885" s="57" t="s">
        <v>1549</v>
      </c>
    </row>
    <row r="1886" spans="2:3" x14ac:dyDescent="0.25">
      <c r="B1886" s="351" t="s">
        <v>3429</v>
      </c>
      <c r="C1886" s="57" t="s">
        <v>1550</v>
      </c>
    </row>
    <row r="1887" spans="2:3" x14ac:dyDescent="0.25">
      <c r="B1887" s="351" t="s">
        <v>1551</v>
      </c>
      <c r="C1887" s="57" t="s">
        <v>1552</v>
      </c>
    </row>
    <row r="1888" spans="2:3" x14ac:dyDescent="0.25">
      <c r="B1888" s="351" t="s">
        <v>3430</v>
      </c>
      <c r="C1888" s="57" t="s">
        <v>1553</v>
      </c>
    </row>
    <row r="1889" spans="2:3" x14ac:dyDescent="0.25">
      <c r="B1889" s="351" t="s">
        <v>3431</v>
      </c>
      <c r="C1889" s="57" t="s">
        <v>1554</v>
      </c>
    </row>
    <row r="1890" spans="2:3" x14ac:dyDescent="0.25">
      <c r="B1890" s="351" t="s">
        <v>3432</v>
      </c>
      <c r="C1890" s="57" t="s">
        <v>1555</v>
      </c>
    </row>
    <row r="1891" spans="2:3" x14ac:dyDescent="0.25">
      <c r="B1891" s="351" t="s">
        <v>1556</v>
      </c>
      <c r="C1891" s="57" t="s">
        <v>188</v>
      </c>
    </row>
    <row r="1892" spans="2:3" x14ac:dyDescent="0.25">
      <c r="B1892" s="351" t="s">
        <v>1557</v>
      </c>
      <c r="C1892" s="57" t="s">
        <v>1558</v>
      </c>
    </row>
    <row r="1893" spans="2:3" x14ac:dyDescent="0.25">
      <c r="B1893" s="351" t="s">
        <v>1559</v>
      </c>
      <c r="C1893" s="57" t="s">
        <v>1560</v>
      </c>
    </row>
    <row r="1894" spans="2:3" x14ac:dyDescent="0.25">
      <c r="B1894" s="351" t="s">
        <v>3433</v>
      </c>
      <c r="C1894" s="57" t="s">
        <v>1561</v>
      </c>
    </row>
    <row r="1895" spans="2:3" x14ac:dyDescent="0.25">
      <c r="B1895" s="351" t="s">
        <v>3434</v>
      </c>
      <c r="C1895" s="57" t="s">
        <v>1562</v>
      </c>
    </row>
    <row r="1896" spans="2:3" x14ac:dyDescent="0.25">
      <c r="B1896" s="351" t="s">
        <v>3435</v>
      </c>
      <c r="C1896" s="57" t="s">
        <v>1563</v>
      </c>
    </row>
    <row r="1897" spans="2:3" x14ac:dyDescent="0.25">
      <c r="B1897" s="351" t="s">
        <v>1564</v>
      </c>
      <c r="C1897" s="57" t="s">
        <v>1565</v>
      </c>
    </row>
    <row r="1898" spans="2:3" x14ac:dyDescent="0.25">
      <c r="B1898" s="351" t="s">
        <v>1566</v>
      </c>
      <c r="C1898" s="57" t="s">
        <v>1565</v>
      </c>
    </row>
    <row r="1899" spans="2:3" x14ac:dyDescent="0.25">
      <c r="B1899" s="351" t="s">
        <v>1666</v>
      </c>
      <c r="C1899" s="57" t="s">
        <v>213</v>
      </c>
    </row>
    <row r="1900" spans="2:3" x14ac:dyDescent="0.25">
      <c r="B1900" s="351" t="s">
        <v>1667</v>
      </c>
      <c r="C1900" s="57" t="s">
        <v>214</v>
      </c>
    </row>
    <row r="1901" spans="2:3" x14ac:dyDescent="0.25">
      <c r="B1901" s="351" t="s">
        <v>1668</v>
      </c>
      <c r="C1901" s="57" t="s">
        <v>1669</v>
      </c>
    </row>
    <row r="1902" spans="2:3" x14ac:dyDescent="0.25">
      <c r="B1902" s="351" t="s">
        <v>1670</v>
      </c>
      <c r="C1902" s="57" t="s">
        <v>3799</v>
      </c>
    </row>
    <row r="1903" spans="2:3" x14ac:dyDescent="0.25">
      <c r="B1903" s="351" t="s">
        <v>1671</v>
      </c>
      <c r="C1903" s="57" t="s">
        <v>3803</v>
      </c>
    </row>
    <row r="1904" spans="2:3" x14ac:dyDescent="0.25">
      <c r="B1904" s="351" t="s">
        <v>4334</v>
      </c>
      <c r="C1904" s="57" t="s">
        <v>4334</v>
      </c>
    </row>
  </sheetData>
  <phoneticPr fontId="0" type="noConversion"/>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6"/>
  <dimension ref="A1:B343"/>
  <sheetViews>
    <sheetView topLeftCell="A322" workbookViewId="0">
      <selection activeCell="B345" sqref="B345"/>
    </sheetView>
  </sheetViews>
  <sheetFormatPr defaultRowHeight="15" x14ac:dyDescent="0.25"/>
  <cols>
    <col min="3" max="16384" width="9.140625" style="56"/>
  </cols>
  <sheetData>
    <row r="1" spans="1:2" x14ac:dyDescent="0.25">
      <c r="A1" s="351" t="s">
        <v>3436</v>
      </c>
      <c r="B1" s="57" t="s">
        <v>1233</v>
      </c>
    </row>
    <row r="2" spans="1:2" x14ac:dyDescent="0.25">
      <c r="A2" s="351" t="s">
        <v>4447</v>
      </c>
      <c r="B2" s="57" t="s">
        <v>1234</v>
      </c>
    </row>
    <row r="3" spans="1:2" x14ac:dyDescent="0.25">
      <c r="A3" s="351" t="s">
        <v>4448</v>
      </c>
      <c r="B3" s="57" t="s">
        <v>1235</v>
      </c>
    </row>
    <row r="4" spans="1:2" x14ac:dyDescent="0.25">
      <c r="A4" s="351" t="s">
        <v>4449</v>
      </c>
      <c r="B4" s="57" t="s">
        <v>1236</v>
      </c>
    </row>
    <row r="5" spans="1:2" x14ac:dyDescent="0.25">
      <c r="A5" s="351" t="s">
        <v>4450</v>
      </c>
      <c r="B5" s="57" t="s">
        <v>1237</v>
      </c>
    </row>
    <row r="6" spans="1:2" x14ac:dyDescent="0.25">
      <c r="A6" s="351" t="s">
        <v>4451</v>
      </c>
      <c r="B6" s="57" t="s">
        <v>1238</v>
      </c>
    </row>
    <row r="7" spans="1:2" x14ac:dyDescent="0.25">
      <c r="A7" s="351" t="s">
        <v>4452</v>
      </c>
      <c r="B7" s="57" t="s">
        <v>1239</v>
      </c>
    </row>
    <row r="8" spans="1:2" x14ac:dyDescent="0.25">
      <c r="A8" s="351" t="s">
        <v>3437</v>
      </c>
      <c r="B8" s="57" t="s">
        <v>1240</v>
      </c>
    </row>
    <row r="9" spans="1:2" x14ac:dyDescent="0.25">
      <c r="A9" s="351" t="s">
        <v>4453</v>
      </c>
      <c r="B9" s="57" t="s">
        <v>1241</v>
      </c>
    </row>
    <row r="10" spans="1:2" x14ac:dyDescent="0.25">
      <c r="A10" s="351" t="s">
        <v>4454</v>
      </c>
      <c r="B10" s="57" t="s">
        <v>1242</v>
      </c>
    </row>
    <row r="11" spans="1:2" x14ac:dyDescent="0.25">
      <c r="A11" s="351" t="s">
        <v>4455</v>
      </c>
      <c r="B11" s="57" t="s">
        <v>1243</v>
      </c>
    </row>
    <row r="12" spans="1:2" x14ac:dyDescent="0.25">
      <c r="A12" s="351" t="s">
        <v>4456</v>
      </c>
      <c r="B12" s="57" t="s">
        <v>1244</v>
      </c>
    </row>
    <row r="13" spans="1:2" x14ac:dyDescent="0.25">
      <c r="A13" s="351" t="s">
        <v>4457</v>
      </c>
      <c r="B13" s="57" t="s">
        <v>1245</v>
      </c>
    </row>
    <row r="14" spans="1:2" x14ac:dyDescent="0.25">
      <c r="A14" s="351" t="s">
        <v>4458</v>
      </c>
      <c r="B14" s="57" t="s">
        <v>1246</v>
      </c>
    </row>
    <row r="15" spans="1:2" x14ac:dyDescent="0.25">
      <c r="A15" s="351" t="s">
        <v>4459</v>
      </c>
      <c r="B15" s="57" t="s">
        <v>1247</v>
      </c>
    </row>
    <row r="16" spans="1:2" x14ac:dyDescent="0.25">
      <c r="A16" s="351" t="s">
        <v>3438</v>
      </c>
      <c r="B16" s="57" t="s">
        <v>1248</v>
      </c>
    </row>
    <row r="17" spans="1:2" x14ac:dyDescent="0.25">
      <c r="A17" s="351" t="s">
        <v>4460</v>
      </c>
      <c r="B17" s="57" t="s">
        <v>1249</v>
      </c>
    </row>
    <row r="18" spans="1:2" x14ac:dyDescent="0.25">
      <c r="A18" s="351" t="s">
        <v>4461</v>
      </c>
      <c r="B18" s="57" t="s">
        <v>1250</v>
      </c>
    </row>
    <row r="19" spans="1:2" x14ac:dyDescent="0.25">
      <c r="A19" s="351" t="s">
        <v>4462</v>
      </c>
      <c r="B19" s="57" t="s">
        <v>1251</v>
      </c>
    </row>
    <row r="20" spans="1:2" x14ac:dyDescent="0.25">
      <c r="A20" s="351" t="s">
        <v>4463</v>
      </c>
      <c r="B20" s="57" t="s">
        <v>1252</v>
      </c>
    </row>
    <row r="21" spans="1:2" x14ac:dyDescent="0.25">
      <c r="A21" s="351" t="s">
        <v>4464</v>
      </c>
      <c r="B21" s="57" t="s">
        <v>1603</v>
      </c>
    </row>
    <row r="22" spans="1:2" x14ac:dyDescent="0.25">
      <c r="A22" s="351" t="s">
        <v>4465</v>
      </c>
      <c r="B22" s="57" t="s">
        <v>1253</v>
      </c>
    </row>
    <row r="23" spans="1:2" x14ac:dyDescent="0.25">
      <c r="A23" s="351" t="s">
        <v>4466</v>
      </c>
      <c r="B23" s="57" t="s">
        <v>1604</v>
      </c>
    </row>
    <row r="24" spans="1:2" x14ac:dyDescent="0.25">
      <c r="A24" s="351" t="s">
        <v>4467</v>
      </c>
      <c r="B24" s="57" t="s">
        <v>1254</v>
      </c>
    </row>
    <row r="25" spans="1:2" x14ac:dyDescent="0.25">
      <c r="A25" s="351" t="s">
        <v>4468</v>
      </c>
      <c r="B25" s="57" t="s">
        <v>1255</v>
      </c>
    </row>
    <row r="26" spans="1:2" x14ac:dyDescent="0.25">
      <c r="A26" s="351" t="s">
        <v>4469</v>
      </c>
      <c r="B26" s="57" t="s">
        <v>1256</v>
      </c>
    </row>
    <row r="27" spans="1:2" x14ac:dyDescent="0.25">
      <c r="A27" s="351" t="s">
        <v>4470</v>
      </c>
      <c r="B27" s="57" t="s">
        <v>1257</v>
      </c>
    </row>
    <row r="28" spans="1:2" x14ac:dyDescent="0.25">
      <c r="A28" s="351" t="s">
        <v>4471</v>
      </c>
      <c r="B28" s="57" t="s">
        <v>1258</v>
      </c>
    </row>
    <row r="29" spans="1:2" x14ac:dyDescent="0.25">
      <c r="A29" s="351" t="s">
        <v>4472</v>
      </c>
      <c r="B29" s="57" t="s">
        <v>1259</v>
      </c>
    </row>
    <row r="30" spans="1:2" x14ac:dyDescent="0.25">
      <c r="A30" s="351" t="s">
        <v>4473</v>
      </c>
      <c r="B30" s="57" t="s">
        <v>1260</v>
      </c>
    </row>
    <row r="31" spans="1:2" x14ac:dyDescent="0.25">
      <c r="A31" s="351" t="s">
        <v>4474</v>
      </c>
      <c r="B31" s="57" t="s">
        <v>1261</v>
      </c>
    </row>
    <row r="32" spans="1:2" x14ac:dyDescent="0.25">
      <c r="A32" s="351" t="s">
        <v>4475</v>
      </c>
      <c r="B32" s="57" t="s">
        <v>1262</v>
      </c>
    </row>
    <row r="33" spans="1:2" x14ac:dyDescent="0.25">
      <c r="A33" s="351" t="s">
        <v>4476</v>
      </c>
      <c r="B33" s="57" t="s">
        <v>1263</v>
      </c>
    </row>
    <row r="34" spans="1:2" x14ac:dyDescent="0.25">
      <c r="A34" s="351" t="s">
        <v>4477</v>
      </c>
      <c r="B34" s="57" t="s">
        <v>1264</v>
      </c>
    </row>
    <row r="35" spans="1:2" x14ac:dyDescent="0.25">
      <c r="A35" s="351" t="s">
        <v>4478</v>
      </c>
      <c r="B35" s="57" t="s">
        <v>1265</v>
      </c>
    </row>
    <row r="36" spans="1:2" x14ac:dyDescent="0.25">
      <c r="A36" s="351" t="s">
        <v>4479</v>
      </c>
      <c r="B36" s="57" t="s">
        <v>1266</v>
      </c>
    </row>
    <row r="37" spans="1:2" x14ac:dyDescent="0.25">
      <c r="A37" s="351" t="s">
        <v>4480</v>
      </c>
      <c r="B37" s="57" t="s">
        <v>1267</v>
      </c>
    </row>
    <row r="38" spans="1:2" x14ac:dyDescent="0.25">
      <c r="A38" s="351" t="s">
        <v>4481</v>
      </c>
      <c r="B38" s="57" t="s">
        <v>1268</v>
      </c>
    </row>
    <row r="39" spans="1:2" x14ac:dyDescent="0.25">
      <c r="A39" s="351" t="s">
        <v>4247</v>
      </c>
      <c r="B39" s="57" t="s">
        <v>1269</v>
      </c>
    </row>
    <row r="40" spans="1:2" x14ac:dyDescent="0.25">
      <c r="A40" s="351" t="s">
        <v>4482</v>
      </c>
      <c r="B40" s="57" t="s">
        <v>1270</v>
      </c>
    </row>
    <row r="41" spans="1:2" x14ac:dyDescent="0.25">
      <c r="A41" s="351" t="s">
        <v>3439</v>
      </c>
      <c r="B41" s="57" t="s">
        <v>1271</v>
      </c>
    </row>
    <row r="42" spans="1:2" x14ac:dyDescent="0.25">
      <c r="A42" s="351" t="s">
        <v>4483</v>
      </c>
      <c r="B42" s="57" t="s">
        <v>1272</v>
      </c>
    </row>
    <row r="43" spans="1:2" x14ac:dyDescent="0.25">
      <c r="A43" s="351" t="s">
        <v>4484</v>
      </c>
      <c r="B43" s="57" t="s">
        <v>1273</v>
      </c>
    </row>
    <row r="44" spans="1:2" x14ac:dyDescent="0.25">
      <c r="A44" s="351" t="s">
        <v>4485</v>
      </c>
      <c r="B44" s="57" t="s">
        <v>1274</v>
      </c>
    </row>
    <row r="45" spans="1:2" x14ac:dyDescent="0.25">
      <c r="A45" s="351" t="s">
        <v>4486</v>
      </c>
      <c r="B45" s="57" t="s">
        <v>1275</v>
      </c>
    </row>
    <row r="46" spans="1:2" x14ac:dyDescent="0.25">
      <c r="A46" s="351" t="s">
        <v>990</v>
      </c>
      <c r="B46" s="57" t="s">
        <v>982</v>
      </c>
    </row>
    <row r="47" spans="1:2" x14ac:dyDescent="0.25">
      <c r="A47" s="351" t="s">
        <v>4487</v>
      </c>
      <c r="B47" s="57" t="s">
        <v>1276</v>
      </c>
    </row>
    <row r="48" spans="1:2" x14ac:dyDescent="0.25">
      <c r="A48" s="351" t="s">
        <v>4488</v>
      </c>
      <c r="B48" s="57" t="s">
        <v>1277</v>
      </c>
    </row>
    <row r="49" spans="1:2" x14ac:dyDescent="0.25">
      <c r="A49" s="351" t="s">
        <v>4489</v>
      </c>
      <c r="B49" s="57" t="s">
        <v>1278</v>
      </c>
    </row>
    <row r="50" spans="1:2" x14ac:dyDescent="0.25">
      <c r="A50" s="351" t="s">
        <v>4490</v>
      </c>
      <c r="B50" s="57" t="s">
        <v>1279</v>
      </c>
    </row>
    <row r="51" spans="1:2" x14ac:dyDescent="0.25">
      <c r="A51" s="351" t="s">
        <v>4491</v>
      </c>
      <c r="B51" s="57" t="s">
        <v>1280</v>
      </c>
    </row>
    <row r="52" spans="1:2" x14ac:dyDescent="0.25">
      <c r="A52" s="351" t="s">
        <v>991</v>
      </c>
      <c r="B52" s="57" t="s">
        <v>983</v>
      </c>
    </row>
    <row r="53" spans="1:2" x14ac:dyDescent="0.25">
      <c r="A53" s="351" t="s">
        <v>4492</v>
      </c>
      <c r="B53" s="57" t="s">
        <v>1281</v>
      </c>
    </row>
    <row r="54" spans="1:2" x14ac:dyDescent="0.25">
      <c r="A54" s="351" t="s">
        <v>4493</v>
      </c>
      <c r="B54" s="57" t="s">
        <v>1282</v>
      </c>
    </row>
    <row r="55" spans="1:2" x14ac:dyDescent="0.25">
      <c r="A55" s="351" t="s">
        <v>4494</v>
      </c>
      <c r="B55" s="57" t="s">
        <v>1605</v>
      </c>
    </row>
    <row r="56" spans="1:2" x14ac:dyDescent="0.25">
      <c r="A56" s="351" t="s">
        <v>4495</v>
      </c>
      <c r="B56" s="57" t="s">
        <v>1283</v>
      </c>
    </row>
    <row r="57" spans="1:2" x14ac:dyDescent="0.25">
      <c r="A57" s="351" t="s">
        <v>4496</v>
      </c>
      <c r="B57" s="57" t="s">
        <v>1284</v>
      </c>
    </row>
    <row r="58" spans="1:2" x14ac:dyDescent="0.25">
      <c r="A58" s="351" t="s">
        <v>4497</v>
      </c>
      <c r="B58" s="57" t="s">
        <v>1285</v>
      </c>
    </row>
    <row r="59" spans="1:2" x14ac:dyDescent="0.25">
      <c r="A59" s="351" t="s">
        <v>992</v>
      </c>
      <c r="B59" s="57" t="s">
        <v>1567</v>
      </c>
    </row>
    <row r="60" spans="1:2" x14ac:dyDescent="0.25">
      <c r="A60" s="351" t="s">
        <v>4498</v>
      </c>
      <c r="B60" s="57" t="s">
        <v>1286</v>
      </c>
    </row>
    <row r="61" spans="1:2" x14ac:dyDescent="0.25">
      <c r="A61" s="351" t="s">
        <v>4499</v>
      </c>
      <c r="B61" s="57" t="s">
        <v>1287</v>
      </c>
    </row>
    <row r="62" spans="1:2" x14ac:dyDescent="0.25">
      <c r="A62" s="351" t="s">
        <v>1112</v>
      </c>
      <c r="B62" s="57" t="s">
        <v>984</v>
      </c>
    </row>
    <row r="63" spans="1:2" x14ac:dyDescent="0.25">
      <c r="A63" s="351" t="s">
        <v>4500</v>
      </c>
      <c r="B63" s="57" t="s">
        <v>3065</v>
      </c>
    </row>
    <row r="64" spans="1:2" x14ac:dyDescent="0.25">
      <c r="A64" s="351" t="s">
        <v>4501</v>
      </c>
      <c r="B64" s="57" t="s">
        <v>1288</v>
      </c>
    </row>
    <row r="65" spans="1:2" x14ac:dyDescent="0.25">
      <c r="A65" s="351" t="s">
        <v>4502</v>
      </c>
      <c r="B65" s="57" t="s">
        <v>1289</v>
      </c>
    </row>
    <row r="66" spans="1:2" x14ac:dyDescent="0.25">
      <c r="A66" s="351" t="s">
        <v>4503</v>
      </c>
      <c r="B66" s="57" t="s">
        <v>1290</v>
      </c>
    </row>
    <row r="67" spans="1:2" x14ac:dyDescent="0.25">
      <c r="A67" s="351" t="s">
        <v>4504</v>
      </c>
      <c r="B67" s="57" t="s">
        <v>1291</v>
      </c>
    </row>
    <row r="68" spans="1:2" x14ac:dyDescent="0.25">
      <c r="A68" s="351" t="s">
        <v>3440</v>
      </c>
      <c r="B68" s="57" t="s">
        <v>1292</v>
      </c>
    </row>
    <row r="69" spans="1:2" x14ac:dyDescent="0.25">
      <c r="A69" s="351" t="s">
        <v>4505</v>
      </c>
      <c r="B69" s="57" t="s">
        <v>1293</v>
      </c>
    </row>
    <row r="70" spans="1:2" x14ac:dyDescent="0.25">
      <c r="A70" s="351" t="s">
        <v>4506</v>
      </c>
      <c r="B70" s="57" t="s">
        <v>1293</v>
      </c>
    </row>
    <row r="71" spans="1:2" x14ac:dyDescent="0.25">
      <c r="A71" s="351" t="s">
        <v>4507</v>
      </c>
      <c r="B71" s="57" t="s">
        <v>1294</v>
      </c>
    </row>
    <row r="72" spans="1:2" x14ac:dyDescent="0.25">
      <c r="A72" s="351" t="s">
        <v>1295</v>
      </c>
      <c r="B72" s="57" t="s">
        <v>1296</v>
      </c>
    </row>
    <row r="73" spans="1:2" x14ac:dyDescent="0.25">
      <c r="A73" s="351" t="s">
        <v>4508</v>
      </c>
      <c r="B73" s="57" t="s">
        <v>1296</v>
      </c>
    </row>
    <row r="74" spans="1:2" x14ac:dyDescent="0.25">
      <c r="A74" s="351" t="s">
        <v>4509</v>
      </c>
      <c r="B74" s="57" t="s">
        <v>1297</v>
      </c>
    </row>
    <row r="75" spans="1:2" x14ac:dyDescent="0.25">
      <c r="A75" s="351" t="s">
        <v>4510</v>
      </c>
      <c r="B75" s="57" t="s">
        <v>1298</v>
      </c>
    </row>
    <row r="76" spans="1:2" x14ac:dyDescent="0.25">
      <c r="A76" s="351" t="s">
        <v>4511</v>
      </c>
      <c r="B76" s="57" t="s">
        <v>1299</v>
      </c>
    </row>
    <row r="77" spans="1:2" x14ac:dyDescent="0.25">
      <c r="A77" s="351" t="s">
        <v>4512</v>
      </c>
      <c r="B77" s="57" t="s">
        <v>1300</v>
      </c>
    </row>
    <row r="78" spans="1:2" x14ac:dyDescent="0.25">
      <c r="A78" s="351" t="s">
        <v>1301</v>
      </c>
      <c r="B78" s="57" t="s">
        <v>1302</v>
      </c>
    </row>
    <row r="79" spans="1:2" x14ac:dyDescent="0.25">
      <c r="A79" s="351" t="s">
        <v>4513</v>
      </c>
      <c r="B79" s="57" t="s">
        <v>1302</v>
      </c>
    </row>
    <row r="80" spans="1:2" x14ac:dyDescent="0.25">
      <c r="A80" s="351" t="s">
        <v>4514</v>
      </c>
      <c r="B80" s="57" t="s">
        <v>1303</v>
      </c>
    </row>
    <row r="81" spans="1:2" x14ac:dyDescent="0.25">
      <c r="A81" s="351" t="s">
        <v>4515</v>
      </c>
      <c r="B81" s="57" t="s">
        <v>2376</v>
      </c>
    </row>
    <row r="82" spans="1:2" x14ac:dyDescent="0.25">
      <c r="A82" s="351" t="s">
        <v>4516</v>
      </c>
      <c r="B82" s="57" t="s">
        <v>1304</v>
      </c>
    </row>
    <row r="83" spans="1:2" x14ac:dyDescent="0.25">
      <c r="A83" s="351" t="s">
        <v>3441</v>
      </c>
      <c r="B83" s="57" t="s">
        <v>1305</v>
      </c>
    </row>
    <row r="84" spans="1:2" x14ac:dyDescent="0.25">
      <c r="A84" s="351" t="s">
        <v>3442</v>
      </c>
      <c r="B84" s="57" t="s">
        <v>1305</v>
      </c>
    </row>
    <row r="85" spans="1:2" x14ac:dyDescent="0.25">
      <c r="A85" s="351" t="s">
        <v>1113</v>
      </c>
      <c r="B85" s="57" t="s">
        <v>1306</v>
      </c>
    </row>
    <row r="86" spans="1:2" x14ac:dyDescent="0.25">
      <c r="A86" s="351" t="s">
        <v>4517</v>
      </c>
      <c r="B86" s="57" t="s">
        <v>1307</v>
      </c>
    </row>
    <row r="87" spans="1:2" x14ac:dyDescent="0.25">
      <c r="A87" s="351" t="s">
        <v>4518</v>
      </c>
      <c r="B87" s="57" t="s">
        <v>304</v>
      </c>
    </row>
    <row r="88" spans="1:2" x14ac:dyDescent="0.25">
      <c r="A88" s="351" t="s">
        <v>4519</v>
      </c>
      <c r="B88" s="57" t="s">
        <v>1308</v>
      </c>
    </row>
    <row r="89" spans="1:2" x14ac:dyDescent="0.25">
      <c r="A89" s="351" t="s">
        <v>4520</v>
      </c>
      <c r="B89" s="57" t="s">
        <v>1309</v>
      </c>
    </row>
    <row r="90" spans="1:2" x14ac:dyDescent="0.25">
      <c r="A90" s="351" t="s">
        <v>4521</v>
      </c>
      <c r="B90" s="57" t="s">
        <v>1310</v>
      </c>
    </row>
    <row r="91" spans="1:2" x14ac:dyDescent="0.25">
      <c r="A91" s="351" t="s">
        <v>4522</v>
      </c>
      <c r="B91" s="57" t="s">
        <v>1311</v>
      </c>
    </row>
    <row r="92" spans="1:2" x14ac:dyDescent="0.25">
      <c r="A92" s="351" t="s">
        <v>4523</v>
      </c>
      <c r="B92" s="57" t="s">
        <v>1312</v>
      </c>
    </row>
    <row r="93" spans="1:2" x14ac:dyDescent="0.25">
      <c r="A93" s="351" t="s">
        <v>4524</v>
      </c>
      <c r="B93" s="57" t="s">
        <v>1313</v>
      </c>
    </row>
    <row r="94" spans="1:2" x14ac:dyDescent="0.25">
      <c r="A94" s="351" t="s">
        <v>4525</v>
      </c>
      <c r="B94" s="57" t="s">
        <v>1314</v>
      </c>
    </row>
    <row r="95" spans="1:2" x14ac:dyDescent="0.25">
      <c r="A95" s="351" t="s">
        <v>4526</v>
      </c>
      <c r="B95" s="57" t="s">
        <v>1568</v>
      </c>
    </row>
    <row r="96" spans="1:2" x14ac:dyDescent="0.25">
      <c r="A96" s="351" t="s">
        <v>4527</v>
      </c>
      <c r="B96" s="57" t="s">
        <v>1569</v>
      </c>
    </row>
    <row r="97" spans="1:2" x14ac:dyDescent="0.25">
      <c r="A97" s="351" t="s">
        <v>1315</v>
      </c>
      <c r="B97" s="57" t="s">
        <v>305</v>
      </c>
    </row>
    <row r="98" spans="1:2" x14ac:dyDescent="0.25">
      <c r="A98" s="351" t="s">
        <v>4528</v>
      </c>
      <c r="B98" s="57" t="s">
        <v>1606</v>
      </c>
    </row>
    <row r="99" spans="1:2" x14ac:dyDescent="0.25">
      <c r="A99" s="351" t="s">
        <v>4529</v>
      </c>
      <c r="B99" s="57" t="s">
        <v>1316</v>
      </c>
    </row>
    <row r="100" spans="1:2" x14ac:dyDescent="0.25">
      <c r="A100" s="351" t="s">
        <v>4530</v>
      </c>
      <c r="B100" s="57" t="s">
        <v>1317</v>
      </c>
    </row>
    <row r="101" spans="1:2" x14ac:dyDescent="0.25">
      <c r="A101" s="351" t="s">
        <v>4531</v>
      </c>
      <c r="B101" s="57" t="s">
        <v>306</v>
      </c>
    </row>
    <row r="102" spans="1:2" x14ac:dyDescent="0.25">
      <c r="A102" s="351" t="s">
        <v>4532</v>
      </c>
      <c r="B102" s="57" t="s">
        <v>1318</v>
      </c>
    </row>
    <row r="103" spans="1:2" x14ac:dyDescent="0.25">
      <c r="A103" s="351" t="s">
        <v>4533</v>
      </c>
      <c r="B103" s="57" t="s">
        <v>1319</v>
      </c>
    </row>
    <row r="104" spans="1:2" x14ac:dyDescent="0.25">
      <c r="A104" s="351" t="s">
        <v>307</v>
      </c>
      <c r="B104" s="57" t="s">
        <v>308</v>
      </c>
    </row>
    <row r="105" spans="1:2" x14ac:dyDescent="0.25">
      <c r="A105" s="351" t="s">
        <v>4534</v>
      </c>
      <c r="B105" s="57" t="s">
        <v>1320</v>
      </c>
    </row>
    <row r="106" spans="1:2" x14ac:dyDescent="0.25">
      <c r="A106" s="351" t="s">
        <v>4535</v>
      </c>
      <c r="B106" s="57" t="s">
        <v>1321</v>
      </c>
    </row>
    <row r="107" spans="1:2" x14ac:dyDescent="0.25">
      <c r="A107" s="351" t="s">
        <v>4536</v>
      </c>
      <c r="B107" s="57" t="s">
        <v>1322</v>
      </c>
    </row>
    <row r="108" spans="1:2" x14ac:dyDescent="0.25">
      <c r="A108" s="351" t="s">
        <v>4537</v>
      </c>
      <c r="B108" s="57" t="s">
        <v>1323</v>
      </c>
    </row>
    <row r="109" spans="1:2" x14ac:dyDescent="0.25">
      <c r="A109" s="351" t="s">
        <v>4538</v>
      </c>
      <c r="B109" s="57" t="s">
        <v>1324</v>
      </c>
    </row>
    <row r="110" spans="1:2" x14ac:dyDescent="0.25">
      <c r="A110" s="351" t="s">
        <v>4539</v>
      </c>
      <c r="B110" s="57" t="s">
        <v>1325</v>
      </c>
    </row>
    <row r="111" spans="1:2" x14ac:dyDescent="0.25">
      <c r="A111" s="351" t="s">
        <v>4540</v>
      </c>
      <c r="B111" s="57" t="s">
        <v>1326</v>
      </c>
    </row>
    <row r="112" spans="1:2" x14ac:dyDescent="0.25">
      <c r="A112" s="351" t="s">
        <v>4541</v>
      </c>
      <c r="B112" s="57" t="s">
        <v>1327</v>
      </c>
    </row>
    <row r="113" spans="1:2" x14ac:dyDescent="0.25">
      <c r="A113" s="351" t="s">
        <v>4542</v>
      </c>
      <c r="B113" s="57" t="s">
        <v>1328</v>
      </c>
    </row>
    <row r="114" spans="1:2" x14ac:dyDescent="0.25">
      <c r="A114" s="351" t="s">
        <v>4543</v>
      </c>
      <c r="B114" s="57" t="s">
        <v>1329</v>
      </c>
    </row>
    <row r="115" spans="1:2" x14ac:dyDescent="0.25">
      <c r="A115" s="351" t="s">
        <v>4544</v>
      </c>
      <c r="B115" s="57" t="s">
        <v>4357</v>
      </c>
    </row>
    <row r="116" spans="1:2" x14ac:dyDescent="0.25">
      <c r="A116" s="351" t="s">
        <v>4545</v>
      </c>
      <c r="B116" s="57" t="s">
        <v>1354</v>
      </c>
    </row>
    <row r="117" spans="1:2" x14ac:dyDescent="0.25">
      <c r="A117" s="351" t="s">
        <v>4546</v>
      </c>
      <c r="B117" s="57" t="s">
        <v>466</v>
      </c>
    </row>
    <row r="118" spans="1:2" x14ac:dyDescent="0.25">
      <c r="A118" s="351" t="s">
        <v>4547</v>
      </c>
      <c r="B118" s="57" t="s">
        <v>467</v>
      </c>
    </row>
    <row r="119" spans="1:2" x14ac:dyDescent="0.25">
      <c r="A119" s="351" t="s">
        <v>4548</v>
      </c>
      <c r="B119" s="57" t="s">
        <v>468</v>
      </c>
    </row>
    <row r="120" spans="1:2" x14ac:dyDescent="0.25">
      <c r="A120" s="351" t="s">
        <v>4549</v>
      </c>
      <c r="B120" s="57" t="s">
        <v>469</v>
      </c>
    </row>
    <row r="121" spans="1:2" x14ac:dyDescent="0.25">
      <c r="A121" s="351" t="s">
        <v>3443</v>
      </c>
      <c r="B121" s="57" t="s">
        <v>470</v>
      </c>
    </row>
    <row r="122" spans="1:2" x14ac:dyDescent="0.25">
      <c r="A122" s="351" t="s">
        <v>3444</v>
      </c>
      <c r="B122" s="57" t="s">
        <v>471</v>
      </c>
    </row>
    <row r="123" spans="1:2" x14ac:dyDescent="0.25">
      <c r="A123" s="351" t="s">
        <v>4550</v>
      </c>
      <c r="B123" s="57" t="s">
        <v>1607</v>
      </c>
    </row>
    <row r="124" spans="1:2" x14ac:dyDescent="0.25">
      <c r="A124" s="351" t="s">
        <v>4551</v>
      </c>
      <c r="B124" s="57" t="s">
        <v>472</v>
      </c>
    </row>
    <row r="125" spans="1:2" x14ac:dyDescent="0.25">
      <c r="A125" s="351" t="s">
        <v>4552</v>
      </c>
      <c r="B125" s="57" t="s">
        <v>473</v>
      </c>
    </row>
    <row r="126" spans="1:2" x14ac:dyDescent="0.25">
      <c r="A126" s="351" t="s">
        <v>4553</v>
      </c>
      <c r="B126" s="57" t="s">
        <v>474</v>
      </c>
    </row>
    <row r="127" spans="1:2" x14ac:dyDescent="0.25">
      <c r="A127" s="351" t="s">
        <v>4554</v>
      </c>
      <c r="B127" s="57" t="s">
        <v>475</v>
      </c>
    </row>
    <row r="128" spans="1:2" x14ac:dyDescent="0.25">
      <c r="A128" s="351" t="s">
        <v>4555</v>
      </c>
      <c r="B128" s="57" t="s">
        <v>476</v>
      </c>
    </row>
    <row r="129" spans="1:2" x14ac:dyDescent="0.25">
      <c r="A129" s="351" t="s">
        <v>4556</v>
      </c>
      <c r="B129" s="57" t="s">
        <v>477</v>
      </c>
    </row>
    <row r="130" spans="1:2" x14ac:dyDescent="0.25">
      <c r="A130" s="351" t="s">
        <v>4557</v>
      </c>
      <c r="B130" s="57" t="s">
        <v>2401</v>
      </c>
    </row>
    <row r="131" spans="1:2" x14ac:dyDescent="0.25">
      <c r="A131" s="351" t="s">
        <v>4558</v>
      </c>
      <c r="B131" s="57" t="s">
        <v>478</v>
      </c>
    </row>
    <row r="132" spans="1:2" x14ac:dyDescent="0.25">
      <c r="A132" s="351" t="s">
        <v>3445</v>
      </c>
      <c r="B132" s="57" t="s">
        <v>479</v>
      </c>
    </row>
    <row r="133" spans="1:2" x14ac:dyDescent="0.25">
      <c r="A133" s="351" t="s">
        <v>4559</v>
      </c>
      <c r="B133" s="57" t="s">
        <v>480</v>
      </c>
    </row>
    <row r="134" spans="1:2" x14ac:dyDescent="0.25">
      <c r="A134" s="351" t="s">
        <v>4560</v>
      </c>
      <c r="B134" s="57" t="s">
        <v>481</v>
      </c>
    </row>
    <row r="135" spans="1:2" x14ac:dyDescent="0.25">
      <c r="A135" s="351" t="s">
        <v>4561</v>
      </c>
      <c r="B135" s="57" t="s">
        <v>482</v>
      </c>
    </row>
    <row r="136" spans="1:2" x14ac:dyDescent="0.25">
      <c r="A136" s="351" t="s">
        <v>3927</v>
      </c>
      <c r="B136" s="57" t="s">
        <v>483</v>
      </c>
    </row>
    <row r="137" spans="1:2" x14ac:dyDescent="0.25">
      <c r="A137" s="351" t="s">
        <v>3446</v>
      </c>
      <c r="B137" s="57" t="s">
        <v>484</v>
      </c>
    </row>
    <row r="138" spans="1:2" x14ac:dyDescent="0.25">
      <c r="A138" s="351" t="s">
        <v>3928</v>
      </c>
      <c r="B138" s="57" t="s">
        <v>485</v>
      </c>
    </row>
    <row r="139" spans="1:2" x14ac:dyDescent="0.25">
      <c r="A139" s="351" t="s">
        <v>3929</v>
      </c>
      <c r="B139" s="57" t="s">
        <v>486</v>
      </c>
    </row>
    <row r="140" spans="1:2" x14ac:dyDescent="0.25">
      <c r="A140" s="351" t="s">
        <v>3930</v>
      </c>
      <c r="B140" s="57" t="s">
        <v>487</v>
      </c>
    </row>
    <row r="141" spans="1:2" x14ac:dyDescent="0.25">
      <c r="A141" s="351" t="s">
        <v>3931</v>
      </c>
      <c r="B141" s="57" t="s">
        <v>488</v>
      </c>
    </row>
    <row r="142" spans="1:2" x14ac:dyDescent="0.25">
      <c r="A142" s="351" t="s">
        <v>3932</v>
      </c>
      <c r="B142" s="57" t="s">
        <v>1570</v>
      </c>
    </row>
    <row r="143" spans="1:2" x14ac:dyDescent="0.25">
      <c r="A143" s="351" t="s">
        <v>3933</v>
      </c>
      <c r="B143" s="57" t="s">
        <v>489</v>
      </c>
    </row>
    <row r="144" spans="1:2" x14ac:dyDescent="0.25">
      <c r="A144" s="351" t="s">
        <v>3934</v>
      </c>
      <c r="B144" s="57" t="s">
        <v>490</v>
      </c>
    </row>
    <row r="145" spans="1:2" x14ac:dyDescent="0.25">
      <c r="A145" s="351" t="s">
        <v>3935</v>
      </c>
      <c r="B145" s="57" t="s">
        <v>491</v>
      </c>
    </row>
    <row r="146" spans="1:2" x14ac:dyDescent="0.25">
      <c r="A146" s="351" t="s">
        <v>3936</v>
      </c>
      <c r="B146" s="57" t="s">
        <v>492</v>
      </c>
    </row>
    <row r="147" spans="1:2" x14ac:dyDescent="0.25">
      <c r="A147" s="351" t="s">
        <v>3937</v>
      </c>
      <c r="B147" s="57" t="s">
        <v>493</v>
      </c>
    </row>
    <row r="148" spans="1:2" x14ac:dyDescent="0.25">
      <c r="A148" s="351" t="s">
        <v>3938</v>
      </c>
      <c r="B148" s="57" t="s">
        <v>494</v>
      </c>
    </row>
    <row r="149" spans="1:2" x14ac:dyDescent="0.25">
      <c r="A149" s="351" t="s">
        <v>3939</v>
      </c>
      <c r="B149" s="57" t="s">
        <v>495</v>
      </c>
    </row>
    <row r="150" spans="1:2" x14ac:dyDescent="0.25">
      <c r="A150" s="351" t="s">
        <v>3940</v>
      </c>
      <c r="B150" s="57" t="s">
        <v>496</v>
      </c>
    </row>
    <row r="151" spans="1:2" x14ac:dyDescent="0.25">
      <c r="A151" s="351" t="s">
        <v>3562</v>
      </c>
      <c r="B151" s="57" t="s">
        <v>309</v>
      </c>
    </row>
    <row r="152" spans="1:2" x14ac:dyDescent="0.25">
      <c r="A152" s="351" t="s">
        <v>3941</v>
      </c>
      <c r="B152" s="57" t="s">
        <v>497</v>
      </c>
    </row>
    <row r="153" spans="1:2" x14ac:dyDescent="0.25">
      <c r="A153" s="351" t="s">
        <v>3942</v>
      </c>
      <c r="B153" s="57" t="s">
        <v>1608</v>
      </c>
    </row>
    <row r="154" spans="1:2" x14ac:dyDescent="0.25">
      <c r="A154" s="351" t="s">
        <v>3943</v>
      </c>
      <c r="B154" s="57" t="s">
        <v>498</v>
      </c>
    </row>
    <row r="155" spans="1:2" x14ac:dyDescent="0.25">
      <c r="A155" s="351" t="s">
        <v>3944</v>
      </c>
      <c r="B155" s="57" t="s">
        <v>499</v>
      </c>
    </row>
    <row r="156" spans="1:2" x14ac:dyDescent="0.25">
      <c r="A156" s="351" t="s">
        <v>3945</v>
      </c>
      <c r="B156" s="57" t="s">
        <v>500</v>
      </c>
    </row>
    <row r="157" spans="1:2" x14ac:dyDescent="0.25">
      <c r="A157" s="351" t="s">
        <v>3946</v>
      </c>
      <c r="B157" s="57" t="s">
        <v>501</v>
      </c>
    </row>
    <row r="158" spans="1:2" x14ac:dyDescent="0.25">
      <c r="A158" s="351" t="s">
        <v>3947</v>
      </c>
      <c r="B158" s="57" t="s">
        <v>1609</v>
      </c>
    </row>
    <row r="159" spans="1:2" x14ac:dyDescent="0.25">
      <c r="A159" s="351" t="s">
        <v>3948</v>
      </c>
      <c r="B159" s="57" t="s">
        <v>1610</v>
      </c>
    </row>
    <row r="160" spans="1:2" x14ac:dyDescent="0.25">
      <c r="A160" s="351" t="s">
        <v>3949</v>
      </c>
      <c r="B160" s="57" t="s">
        <v>502</v>
      </c>
    </row>
    <row r="161" spans="1:2" x14ac:dyDescent="0.25">
      <c r="A161" s="351" t="s">
        <v>3950</v>
      </c>
      <c r="B161" s="57" t="s">
        <v>503</v>
      </c>
    </row>
    <row r="162" spans="1:2" x14ac:dyDescent="0.25">
      <c r="A162" s="351" t="s">
        <v>3951</v>
      </c>
      <c r="B162" s="57" t="s">
        <v>504</v>
      </c>
    </row>
    <row r="163" spans="1:2" x14ac:dyDescent="0.25">
      <c r="A163" s="351" t="s">
        <v>3952</v>
      </c>
      <c r="B163" s="57" t="s">
        <v>505</v>
      </c>
    </row>
    <row r="164" spans="1:2" x14ac:dyDescent="0.25">
      <c r="A164" s="351" t="s">
        <v>3953</v>
      </c>
      <c r="B164" s="57" t="s">
        <v>506</v>
      </c>
    </row>
    <row r="165" spans="1:2" x14ac:dyDescent="0.25">
      <c r="A165" s="351" t="s">
        <v>3954</v>
      </c>
      <c r="B165" s="57" t="s">
        <v>507</v>
      </c>
    </row>
    <row r="166" spans="1:2" x14ac:dyDescent="0.25">
      <c r="A166" s="351" t="s">
        <v>3955</v>
      </c>
      <c r="B166" s="57" t="s">
        <v>1611</v>
      </c>
    </row>
    <row r="167" spans="1:2" x14ac:dyDescent="0.25">
      <c r="A167" s="351" t="s">
        <v>3956</v>
      </c>
      <c r="B167" s="57" t="s">
        <v>1612</v>
      </c>
    </row>
    <row r="168" spans="1:2" x14ac:dyDescent="0.25">
      <c r="A168" s="351" t="s">
        <v>3957</v>
      </c>
      <c r="B168" s="57" t="s">
        <v>1571</v>
      </c>
    </row>
    <row r="169" spans="1:2" x14ac:dyDescent="0.25">
      <c r="A169" s="351" t="s">
        <v>3958</v>
      </c>
      <c r="B169" s="57" t="s">
        <v>1613</v>
      </c>
    </row>
    <row r="170" spans="1:2" x14ac:dyDescent="0.25">
      <c r="A170" s="351" t="s">
        <v>3959</v>
      </c>
      <c r="B170" s="57" t="s">
        <v>508</v>
      </c>
    </row>
    <row r="171" spans="1:2" x14ac:dyDescent="0.25">
      <c r="A171" s="351" t="s">
        <v>3960</v>
      </c>
      <c r="B171" s="57" t="s">
        <v>509</v>
      </c>
    </row>
    <row r="172" spans="1:2" x14ac:dyDescent="0.25">
      <c r="A172" s="351" t="s">
        <v>3961</v>
      </c>
      <c r="B172" s="57" t="s">
        <v>510</v>
      </c>
    </row>
    <row r="173" spans="1:2" x14ac:dyDescent="0.25">
      <c r="A173" s="351" t="s">
        <v>3962</v>
      </c>
      <c r="B173" s="57" t="s">
        <v>511</v>
      </c>
    </row>
    <row r="174" spans="1:2" x14ac:dyDescent="0.25">
      <c r="A174" s="351" t="s">
        <v>3963</v>
      </c>
      <c r="B174" s="57" t="s">
        <v>512</v>
      </c>
    </row>
    <row r="175" spans="1:2" x14ac:dyDescent="0.25">
      <c r="A175" s="351" t="s">
        <v>3964</v>
      </c>
      <c r="B175" s="57" t="s">
        <v>513</v>
      </c>
    </row>
    <row r="176" spans="1:2" x14ac:dyDescent="0.25">
      <c r="A176" s="351" t="s">
        <v>3965</v>
      </c>
      <c r="B176" s="57" t="s">
        <v>514</v>
      </c>
    </row>
    <row r="177" spans="1:2" x14ac:dyDescent="0.25">
      <c r="A177" s="351" t="s">
        <v>3966</v>
      </c>
      <c r="B177" s="57" t="s">
        <v>4357</v>
      </c>
    </row>
    <row r="178" spans="1:2" x14ac:dyDescent="0.25">
      <c r="A178" s="351" t="s">
        <v>3967</v>
      </c>
      <c r="B178" s="57" t="s">
        <v>474</v>
      </c>
    </row>
    <row r="179" spans="1:2" x14ac:dyDescent="0.25">
      <c r="A179" s="351" t="s">
        <v>3447</v>
      </c>
      <c r="B179" s="57" t="s">
        <v>515</v>
      </c>
    </row>
    <row r="180" spans="1:2" x14ac:dyDescent="0.25">
      <c r="A180" s="351" t="s">
        <v>3448</v>
      </c>
      <c r="B180" s="57" t="s">
        <v>516</v>
      </c>
    </row>
    <row r="181" spans="1:2" x14ac:dyDescent="0.25">
      <c r="A181" s="351" t="s">
        <v>3968</v>
      </c>
      <c r="B181" s="57" t="s">
        <v>517</v>
      </c>
    </row>
    <row r="182" spans="1:2" x14ac:dyDescent="0.25">
      <c r="A182" s="351" t="s">
        <v>3969</v>
      </c>
      <c r="B182" s="57" t="s">
        <v>518</v>
      </c>
    </row>
    <row r="183" spans="1:2" x14ac:dyDescent="0.25">
      <c r="A183" s="351" t="s">
        <v>3970</v>
      </c>
      <c r="B183" s="57" t="s">
        <v>519</v>
      </c>
    </row>
    <row r="184" spans="1:2" x14ac:dyDescent="0.25">
      <c r="A184" s="351" t="s">
        <v>3971</v>
      </c>
      <c r="B184" s="57" t="s">
        <v>310</v>
      </c>
    </row>
    <row r="185" spans="1:2" x14ac:dyDescent="0.25">
      <c r="A185" s="351" t="s">
        <v>3972</v>
      </c>
      <c r="B185" s="57" t="s">
        <v>520</v>
      </c>
    </row>
    <row r="186" spans="1:2" x14ac:dyDescent="0.25">
      <c r="A186" s="351" t="s">
        <v>3973</v>
      </c>
      <c r="B186" s="57" t="s">
        <v>521</v>
      </c>
    </row>
    <row r="187" spans="1:2" x14ac:dyDescent="0.25">
      <c r="A187" s="351" t="s">
        <v>3974</v>
      </c>
      <c r="B187" s="57" t="s">
        <v>522</v>
      </c>
    </row>
    <row r="188" spans="1:2" x14ac:dyDescent="0.25">
      <c r="A188" s="351" t="s">
        <v>3975</v>
      </c>
      <c r="B188" s="57" t="s">
        <v>1614</v>
      </c>
    </row>
    <row r="189" spans="1:2" x14ac:dyDescent="0.25">
      <c r="A189" s="351" t="s">
        <v>3976</v>
      </c>
      <c r="B189" s="57" t="s">
        <v>523</v>
      </c>
    </row>
    <row r="190" spans="1:2" x14ac:dyDescent="0.25">
      <c r="A190" s="351" t="s">
        <v>3977</v>
      </c>
      <c r="B190" s="57" t="s">
        <v>1615</v>
      </c>
    </row>
    <row r="191" spans="1:2" x14ac:dyDescent="0.25">
      <c r="A191" s="351" t="s">
        <v>3978</v>
      </c>
      <c r="B191" s="57" t="s">
        <v>524</v>
      </c>
    </row>
    <row r="192" spans="1:2" x14ac:dyDescent="0.25">
      <c r="A192" s="351" t="s">
        <v>3979</v>
      </c>
      <c r="B192" s="57" t="s">
        <v>525</v>
      </c>
    </row>
    <row r="193" spans="1:2" x14ac:dyDescent="0.25">
      <c r="A193" s="351" t="s">
        <v>3980</v>
      </c>
      <c r="B193" s="57" t="s">
        <v>526</v>
      </c>
    </row>
    <row r="194" spans="1:2" x14ac:dyDescent="0.25">
      <c r="A194" s="351" t="s">
        <v>3981</v>
      </c>
      <c r="B194" s="57" t="s">
        <v>527</v>
      </c>
    </row>
    <row r="195" spans="1:2" x14ac:dyDescent="0.25">
      <c r="A195" s="351" t="s">
        <v>3982</v>
      </c>
      <c r="B195" s="57" t="s">
        <v>528</v>
      </c>
    </row>
    <row r="196" spans="1:2" x14ac:dyDescent="0.25">
      <c r="A196" s="351" t="s">
        <v>3983</v>
      </c>
      <c r="B196" s="57" t="s">
        <v>1572</v>
      </c>
    </row>
    <row r="197" spans="1:2" x14ac:dyDescent="0.25">
      <c r="A197" s="351" t="s">
        <v>3984</v>
      </c>
      <c r="B197" s="57" t="s">
        <v>529</v>
      </c>
    </row>
    <row r="198" spans="1:2" x14ac:dyDescent="0.25">
      <c r="A198" s="351" t="s">
        <v>3985</v>
      </c>
      <c r="B198" s="57" t="s">
        <v>1828</v>
      </c>
    </row>
    <row r="199" spans="1:2" x14ac:dyDescent="0.25">
      <c r="A199" s="351" t="s">
        <v>3986</v>
      </c>
      <c r="B199" s="57" t="s">
        <v>530</v>
      </c>
    </row>
    <row r="200" spans="1:2" x14ac:dyDescent="0.25">
      <c r="A200" s="351" t="s">
        <v>3987</v>
      </c>
      <c r="B200" s="57" t="s">
        <v>1616</v>
      </c>
    </row>
    <row r="201" spans="1:2" x14ac:dyDescent="0.25">
      <c r="A201" s="351" t="s">
        <v>3988</v>
      </c>
      <c r="B201" s="57" t="s">
        <v>531</v>
      </c>
    </row>
    <row r="202" spans="1:2" x14ac:dyDescent="0.25">
      <c r="A202" s="351" t="s">
        <v>3989</v>
      </c>
      <c r="B202" s="57" t="s">
        <v>2447</v>
      </c>
    </row>
    <row r="203" spans="1:2" x14ac:dyDescent="0.25">
      <c r="A203" s="351" t="s">
        <v>3990</v>
      </c>
      <c r="B203" s="57" t="s">
        <v>532</v>
      </c>
    </row>
    <row r="204" spans="1:2" x14ac:dyDescent="0.25">
      <c r="A204" s="351" t="s">
        <v>3991</v>
      </c>
      <c r="B204" s="57" t="s">
        <v>533</v>
      </c>
    </row>
    <row r="205" spans="1:2" x14ac:dyDescent="0.25">
      <c r="A205" s="351" t="s">
        <v>3992</v>
      </c>
      <c r="B205" s="57" t="s">
        <v>534</v>
      </c>
    </row>
    <row r="206" spans="1:2" x14ac:dyDescent="0.25">
      <c r="A206" s="351" t="s">
        <v>3993</v>
      </c>
      <c r="B206" s="57" t="s">
        <v>535</v>
      </c>
    </row>
    <row r="207" spans="1:2" x14ac:dyDescent="0.25">
      <c r="A207" s="351" t="s">
        <v>3994</v>
      </c>
      <c r="B207" s="57" t="s">
        <v>536</v>
      </c>
    </row>
    <row r="208" spans="1:2" x14ac:dyDescent="0.25">
      <c r="A208" s="351" t="s">
        <v>311</v>
      </c>
      <c r="B208" s="57" t="s">
        <v>312</v>
      </c>
    </row>
    <row r="209" spans="1:2" x14ac:dyDescent="0.25">
      <c r="A209" s="351" t="s">
        <v>3995</v>
      </c>
      <c r="B209" s="57" t="s">
        <v>537</v>
      </c>
    </row>
    <row r="210" spans="1:2" x14ac:dyDescent="0.25">
      <c r="A210" s="351" t="s">
        <v>3996</v>
      </c>
      <c r="B210" s="57" t="s">
        <v>538</v>
      </c>
    </row>
    <row r="211" spans="1:2" x14ac:dyDescent="0.25">
      <c r="A211" s="351" t="s">
        <v>3997</v>
      </c>
      <c r="B211" s="57" t="s">
        <v>539</v>
      </c>
    </row>
    <row r="212" spans="1:2" x14ac:dyDescent="0.25">
      <c r="A212" s="351" t="s">
        <v>3998</v>
      </c>
      <c r="B212" s="57" t="s">
        <v>540</v>
      </c>
    </row>
    <row r="213" spans="1:2" x14ac:dyDescent="0.25">
      <c r="A213" s="351" t="s">
        <v>3999</v>
      </c>
      <c r="B213" s="57" t="s">
        <v>541</v>
      </c>
    </row>
    <row r="214" spans="1:2" x14ac:dyDescent="0.25">
      <c r="A214" s="351" t="s">
        <v>4000</v>
      </c>
      <c r="B214" s="57" t="s">
        <v>542</v>
      </c>
    </row>
    <row r="215" spans="1:2" x14ac:dyDescent="0.25">
      <c r="A215" s="351" t="s">
        <v>4001</v>
      </c>
      <c r="B215" s="57" t="s">
        <v>543</v>
      </c>
    </row>
    <row r="216" spans="1:2" x14ac:dyDescent="0.25">
      <c r="A216" s="351" t="s">
        <v>4002</v>
      </c>
      <c r="B216" s="57" t="s">
        <v>544</v>
      </c>
    </row>
    <row r="217" spans="1:2" x14ac:dyDescent="0.25">
      <c r="A217" s="351" t="s">
        <v>4003</v>
      </c>
      <c r="B217" s="57" t="s">
        <v>545</v>
      </c>
    </row>
    <row r="218" spans="1:2" x14ac:dyDescent="0.25">
      <c r="A218" s="351" t="s">
        <v>4004</v>
      </c>
      <c r="B218" s="57" t="s">
        <v>546</v>
      </c>
    </row>
    <row r="219" spans="1:2" x14ac:dyDescent="0.25">
      <c r="A219" s="351" t="s">
        <v>4005</v>
      </c>
      <c r="B219" s="57" t="s">
        <v>547</v>
      </c>
    </row>
    <row r="220" spans="1:2" x14ac:dyDescent="0.25">
      <c r="A220" s="351" t="s">
        <v>4006</v>
      </c>
      <c r="B220" s="57" t="s">
        <v>548</v>
      </c>
    </row>
    <row r="221" spans="1:2" x14ac:dyDescent="0.25">
      <c r="A221" s="351" t="s">
        <v>313</v>
      </c>
      <c r="B221" s="57" t="s">
        <v>314</v>
      </c>
    </row>
    <row r="222" spans="1:2" x14ac:dyDescent="0.25">
      <c r="A222" s="351" t="s">
        <v>4007</v>
      </c>
      <c r="B222" s="57" t="s">
        <v>549</v>
      </c>
    </row>
    <row r="223" spans="1:2" x14ac:dyDescent="0.25">
      <c r="A223" s="351" t="s">
        <v>4008</v>
      </c>
      <c r="B223" s="57" t="s">
        <v>550</v>
      </c>
    </row>
    <row r="224" spans="1:2" x14ac:dyDescent="0.25">
      <c r="A224" s="351" t="s">
        <v>4009</v>
      </c>
      <c r="B224" s="57" t="s">
        <v>551</v>
      </c>
    </row>
    <row r="225" spans="1:2" x14ac:dyDescent="0.25">
      <c r="A225" s="351" t="s">
        <v>4010</v>
      </c>
      <c r="B225" s="57" t="s">
        <v>552</v>
      </c>
    </row>
    <row r="226" spans="1:2" x14ac:dyDescent="0.25">
      <c r="A226" s="351" t="s">
        <v>4011</v>
      </c>
      <c r="B226" s="57" t="s">
        <v>1617</v>
      </c>
    </row>
    <row r="227" spans="1:2" x14ac:dyDescent="0.25">
      <c r="A227" s="351" t="s">
        <v>4012</v>
      </c>
      <c r="B227" s="57" t="s">
        <v>553</v>
      </c>
    </row>
    <row r="228" spans="1:2" x14ac:dyDescent="0.25">
      <c r="A228" s="351" t="s">
        <v>4013</v>
      </c>
      <c r="B228" s="57" t="s">
        <v>1573</v>
      </c>
    </row>
    <row r="229" spans="1:2" x14ac:dyDescent="0.25">
      <c r="A229" s="351" t="s">
        <v>554</v>
      </c>
      <c r="B229" s="57" t="s">
        <v>555</v>
      </c>
    </row>
    <row r="230" spans="1:2" x14ac:dyDescent="0.25">
      <c r="A230" s="351" t="s">
        <v>4014</v>
      </c>
      <c r="B230" s="57" t="s">
        <v>556</v>
      </c>
    </row>
    <row r="231" spans="1:2" x14ac:dyDescent="0.25">
      <c r="A231" s="351" t="s">
        <v>4015</v>
      </c>
      <c r="B231" s="57" t="s">
        <v>557</v>
      </c>
    </row>
    <row r="232" spans="1:2" x14ac:dyDescent="0.25">
      <c r="A232" s="351" t="s">
        <v>4016</v>
      </c>
      <c r="B232" s="57" t="s">
        <v>558</v>
      </c>
    </row>
    <row r="233" spans="1:2" x14ac:dyDescent="0.25">
      <c r="A233" s="351" t="s">
        <v>4017</v>
      </c>
      <c r="B233" s="57" t="s">
        <v>559</v>
      </c>
    </row>
    <row r="234" spans="1:2" x14ac:dyDescent="0.25">
      <c r="A234" s="351" t="s">
        <v>1114</v>
      </c>
      <c r="B234" s="57" t="s">
        <v>1115</v>
      </c>
    </row>
    <row r="235" spans="1:2" x14ac:dyDescent="0.25">
      <c r="A235" s="351" t="s">
        <v>1116</v>
      </c>
      <c r="B235" s="57" t="s">
        <v>1117</v>
      </c>
    </row>
    <row r="236" spans="1:2" x14ac:dyDescent="0.25">
      <c r="A236" s="351" t="s">
        <v>4018</v>
      </c>
      <c r="B236" s="57" t="s">
        <v>560</v>
      </c>
    </row>
    <row r="237" spans="1:2" x14ac:dyDescent="0.25">
      <c r="A237" s="351" t="s">
        <v>4019</v>
      </c>
      <c r="B237" s="57" t="s">
        <v>561</v>
      </c>
    </row>
    <row r="238" spans="1:2" x14ac:dyDescent="0.25">
      <c r="A238" s="351" t="s">
        <v>4020</v>
      </c>
      <c r="B238" s="57" t="s">
        <v>562</v>
      </c>
    </row>
    <row r="239" spans="1:2" x14ac:dyDescent="0.25">
      <c r="A239" s="351" t="s">
        <v>4021</v>
      </c>
      <c r="B239" s="57" t="s">
        <v>2711</v>
      </c>
    </row>
    <row r="240" spans="1:2" x14ac:dyDescent="0.25">
      <c r="A240" s="351" t="s">
        <v>4022</v>
      </c>
      <c r="B240" s="57" t="s">
        <v>563</v>
      </c>
    </row>
    <row r="241" spans="1:2" x14ac:dyDescent="0.25">
      <c r="A241" s="351" t="s">
        <v>4023</v>
      </c>
      <c r="B241" s="57" t="s">
        <v>2712</v>
      </c>
    </row>
    <row r="242" spans="1:2" x14ac:dyDescent="0.25">
      <c r="A242" s="351" t="s">
        <v>4024</v>
      </c>
      <c r="B242" s="57" t="s">
        <v>564</v>
      </c>
    </row>
    <row r="243" spans="1:2" x14ac:dyDescent="0.25">
      <c r="A243" s="351" t="s">
        <v>4025</v>
      </c>
      <c r="B243" s="57" t="s">
        <v>565</v>
      </c>
    </row>
    <row r="244" spans="1:2" x14ac:dyDescent="0.25">
      <c r="A244" s="351" t="s">
        <v>4026</v>
      </c>
      <c r="B244" s="57" t="s">
        <v>566</v>
      </c>
    </row>
    <row r="245" spans="1:2" x14ac:dyDescent="0.25">
      <c r="A245" s="351" t="s">
        <v>3449</v>
      </c>
      <c r="B245" s="57" t="s">
        <v>567</v>
      </c>
    </row>
    <row r="246" spans="1:2" x14ac:dyDescent="0.25">
      <c r="A246" s="351" t="s">
        <v>3450</v>
      </c>
      <c r="B246" s="57" t="s">
        <v>568</v>
      </c>
    </row>
    <row r="247" spans="1:2" x14ac:dyDescent="0.25">
      <c r="A247" s="351" t="s">
        <v>4027</v>
      </c>
      <c r="B247" s="57" t="s">
        <v>569</v>
      </c>
    </row>
    <row r="248" spans="1:2" x14ac:dyDescent="0.25">
      <c r="A248" s="351" t="s">
        <v>4028</v>
      </c>
      <c r="B248" s="57" t="s">
        <v>570</v>
      </c>
    </row>
    <row r="249" spans="1:2" x14ac:dyDescent="0.25">
      <c r="A249" s="351" t="s">
        <v>4029</v>
      </c>
      <c r="B249" s="57" t="s">
        <v>571</v>
      </c>
    </row>
    <row r="250" spans="1:2" x14ac:dyDescent="0.25">
      <c r="A250" s="351" t="s">
        <v>4030</v>
      </c>
      <c r="B250" s="57" t="s">
        <v>572</v>
      </c>
    </row>
    <row r="251" spans="1:2" x14ac:dyDescent="0.25">
      <c r="A251" s="351" t="s">
        <v>4031</v>
      </c>
      <c r="B251" s="57" t="s">
        <v>573</v>
      </c>
    </row>
    <row r="252" spans="1:2" x14ac:dyDescent="0.25">
      <c r="A252" s="351" t="s">
        <v>4032</v>
      </c>
      <c r="B252" s="57" t="s">
        <v>574</v>
      </c>
    </row>
    <row r="253" spans="1:2" x14ac:dyDescent="0.25">
      <c r="A253" s="351" t="s">
        <v>4033</v>
      </c>
      <c r="B253" s="57" t="s">
        <v>575</v>
      </c>
    </row>
    <row r="254" spans="1:2" x14ac:dyDescent="0.25">
      <c r="A254" s="351" t="s">
        <v>4034</v>
      </c>
      <c r="B254" s="57" t="s">
        <v>576</v>
      </c>
    </row>
    <row r="255" spans="1:2" x14ac:dyDescent="0.25">
      <c r="A255" s="351" t="s">
        <v>4035</v>
      </c>
      <c r="B255" s="57" t="s">
        <v>2712</v>
      </c>
    </row>
    <row r="256" spans="1:2" x14ac:dyDescent="0.25">
      <c r="A256" s="351" t="s">
        <v>3451</v>
      </c>
      <c r="B256" s="57" t="s">
        <v>577</v>
      </c>
    </row>
    <row r="257" spans="1:2" x14ac:dyDescent="0.25">
      <c r="A257" s="351" t="s">
        <v>4036</v>
      </c>
      <c r="B257" s="57" t="s">
        <v>578</v>
      </c>
    </row>
    <row r="258" spans="1:2" x14ac:dyDescent="0.25">
      <c r="A258" s="351" t="s">
        <v>4037</v>
      </c>
      <c r="B258" s="57" t="s">
        <v>579</v>
      </c>
    </row>
    <row r="259" spans="1:2" x14ac:dyDescent="0.25">
      <c r="A259" s="351" t="s">
        <v>4038</v>
      </c>
      <c r="B259" s="57" t="s">
        <v>580</v>
      </c>
    </row>
    <row r="260" spans="1:2" x14ac:dyDescent="0.25">
      <c r="A260" s="351" t="s">
        <v>4039</v>
      </c>
      <c r="B260" s="57" t="s">
        <v>2058</v>
      </c>
    </row>
    <row r="261" spans="1:2" x14ac:dyDescent="0.25">
      <c r="A261" s="351" t="s">
        <v>4040</v>
      </c>
      <c r="B261" s="57" t="s">
        <v>315</v>
      </c>
    </row>
    <row r="262" spans="1:2" x14ac:dyDescent="0.25">
      <c r="A262" s="351" t="s">
        <v>4041</v>
      </c>
      <c r="B262" s="57" t="s">
        <v>581</v>
      </c>
    </row>
    <row r="263" spans="1:2" x14ac:dyDescent="0.25">
      <c r="A263" s="351" t="s">
        <v>4042</v>
      </c>
      <c r="B263" s="57" t="s">
        <v>582</v>
      </c>
    </row>
    <row r="264" spans="1:2" x14ac:dyDescent="0.25">
      <c r="A264" s="351" t="s">
        <v>4043</v>
      </c>
      <c r="B264" s="57" t="s">
        <v>316</v>
      </c>
    </row>
    <row r="265" spans="1:2" x14ac:dyDescent="0.25">
      <c r="A265" s="351" t="s">
        <v>4044</v>
      </c>
      <c r="B265" s="57" t="s">
        <v>583</v>
      </c>
    </row>
    <row r="266" spans="1:2" x14ac:dyDescent="0.25">
      <c r="A266" s="351" t="s">
        <v>4045</v>
      </c>
      <c r="B266" s="57" t="s">
        <v>584</v>
      </c>
    </row>
    <row r="267" spans="1:2" x14ac:dyDescent="0.25">
      <c r="A267" s="351" t="s">
        <v>4046</v>
      </c>
      <c r="B267" s="57" t="s">
        <v>585</v>
      </c>
    </row>
    <row r="268" spans="1:2" x14ac:dyDescent="0.25">
      <c r="A268" s="351" t="s">
        <v>4047</v>
      </c>
      <c r="B268" s="57" t="s">
        <v>586</v>
      </c>
    </row>
    <row r="269" spans="1:2" x14ac:dyDescent="0.25">
      <c r="A269" s="351" t="s">
        <v>4048</v>
      </c>
      <c r="B269" s="57" t="s">
        <v>587</v>
      </c>
    </row>
    <row r="270" spans="1:2" x14ac:dyDescent="0.25">
      <c r="A270" s="351" t="s">
        <v>4049</v>
      </c>
      <c r="B270" s="57" t="s">
        <v>588</v>
      </c>
    </row>
    <row r="271" spans="1:2" x14ac:dyDescent="0.25">
      <c r="A271" s="351" t="s">
        <v>4050</v>
      </c>
      <c r="B271" s="57" t="s">
        <v>589</v>
      </c>
    </row>
    <row r="272" spans="1:2" x14ac:dyDescent="0.25">
      <c r="A272" s="351" t="s">
        <v>3452</v>
      </c>
      <c r="B272" s="57" t="s">
        <v>590</v>
      </c>
    </row>
    <row r="273" spans="1:2" x14ac:dyDescent="0.25">
      <c r="A273" s="351" t="s">
        <v>4051</v>
      </c>
      <c r="B273" s="57" t="s">
        <v>317</v>
      </c>
    </row>
    <row r="274" spans="1:2" x14ac:dyDescent="0.25">
      <c r="A274" s="351" t="s">
        <v>318</v>
      </c>
      <c r="B274" s="57" t="s">
        <v>319</v>
      </c>
    </row>
    <row r="275" spans="1:2" x14ac:dyDescent="0.25">
      <c r="A275" s="351" t="s">
        <v>4052</v>
      </c>
      <c r="B275" s="57" t="s">
        <v>591</v>
      </c>
    </row>
    <row r="276" spans="1:2" x14ac:dyDescent="0.25">
      <c r="A276" s="351" t="s">
        <v>3453</v>
      </c>
      <c r="B276" s="57" t="s">
        <v>3141</v>
      </c>
    </row>
    <row r="277" spans="1:2" x14ac:dyDescent="0.25">
      <c r="A277" s="351" t="s">
        <v>592</v>
      </c>
      <c r="B277" s="57" t="s">
        <v>593</v>
      </c>
    </row>
    <row r="278" spans="1:2" x14ac:dyDescent="0.25">
      <c r="A278" s="351" t="s">
        <v>1624</v>
      </c>
      <c r="B278" s="57" t="s">
        <v>1618</v>
      </c>
    </row>
    <row r="279" spans="1:2" x14ac:dyDescent="0.25">
      <c r="A279" s="351" t="s">
        <v>4053</v>
      </c>
      <c r="B279" s="57" t="s">
        <v>320</v>
      </c>
    </row>
    <row r="280" spans="1:2" x14ac:dyDescent="0.25">
      <c r="A280" s="351" t="s">
        <v>321</v>
      </c>
      <c r="B280" s="57" t="s">
        <v>322</v>
      </c>
    </row>
    <row r="281" spans="1:2" x14ac:dyDescent="0.25">
      <c r="A281" s="351" t="s">
        <v>4054</v>
      </c>
      <c r="B281" s="57" t="s">
        <v>594</v>
      </c>
    </row>
    <row r="282" spans="1:2" x14ac:dyDescent="0.25">
      <c r="A282" s="351" t="s">
        <v>4055</v>
      </c>
      <c r="B282" s="57" t="s">
        <v>595</v>
      </c>
    </row>
    <row r="283" spans="1:2" x14ac:dyDescent="0.25">
      <c r="A283" s="351" t="s">
        <v>4056</v>
      </c>
      <c r="B283" s="57" t="s">
        <v>323</v>
      </c>
    </row>
    <row r="284" spans="1:2" x14ac:dyDescent="0.25">
      <c r="A284" s="351" t="s">
        <v>4057</v>
      </c>
      <c r="B284" s="57" t="s">
        <v>596</v>
      </c>
    </row>
    <row r="285" spans="1:2" x14ac:dyDescent="0.25">
      <c r="A285" s="351" t="s">
        <v>4058</v>
      </c>
      <c r="B285" s="57" t="s">
        <v>597</v>
      </c>
    </row>
    <row r="286" spans="1:2" x14ac:dyDescent="0.25">
      <c r="A286" s="351" t="s">
        <v>4059</v>
      </c>
      <c r="B286" s="57" t="s">
        <v>598</v>
      </c>
    </row>
    <row r="287" spans="1:2" x14ac:dyDescent="0.25">
      <c r="A287" s="351" t="s">
        <v>1625</v>
      </c>
      <c r="B287" s="57" t="s">
        <v>1619</v>
      </c>
    </row>
    <row r="288" spans="1:2" x14ac:dyDescent="0.25">
      <c r="A288" s="351" t="s">
        <v>324</v>
      </c>
      <c r="B288" s="57" t="s">
        <v>325</v>
      </c>
    </row>
    <row r="289" spans="1:2" x14ac:dyDescent="0.25">
      <c r="A289" s="351" t="s">
        <v>1626</v>
      </c>
      <c r="B289" s="57" t="s">
        <v>599</v>
      </c>
    </row>
    <row r="290" spans="1:2" x14ac:dyDescent="0.25">
      <c r="A290" s="351" t="s">
        <v>1627</v>
      </c>
      <c r="B290" s="57" t="s">
        <v>1641</v>
      </c>
    </row>
    <row r="291" spans="1:2" x14ac:dyDescent="0.25">
      <c r="A291" s="351" t="s">
        <v>4060</v>
      </c>
      <c r="B291" s="57" t="s">
        <v>2424</v>
      </c>
    </row>
    <row r="292" spans="1:2" x14ac:dyDescent="0.25">
      <c r="A292" s="351" t="s">
        <v>326</v>
      </c>
      <c r="B292" s="57" t="s">
        <v>327</v>
      </c>
    </row>
    <row r="293" spans="1:2" x14ac:dyDescent="0.25">
      <c r="A293" s="351" t="s">
        <v>985</v>
      </c>
      <c r="B293" s="57" t="s">
        <v>600</v>
      </c>
    </row>
    <row r="294" spans="1:2" x14ac:dyDescent="0.25">
      <c r="A294" s="351" t="s">
        <v>328</v>
      </c>
      <c r="B294" s="57" t="s">
        <v>329</v>
      </c>
    </row>
    <row r="295" spans="1:2" x14ac:dyDescent="0.25">
      <c r="A295" s="351" t="s">
        <v>601</v>
      </c>
      <c r="B295" s="57" t="s">
        <v>602</v>
      </c>
    </row>
    <row r="296" spans="1:2" x14ac:dyDescent="0.25">
      <c r="A296" s="351" t="s">
        <v>603</v>
      </c>
      <c r="B296" s="57" t="s">
        <v>943</v>
      </c>
    </row>
    <row r="297" spans="1:2" x14ac:dyDescent="0.25">
      <c r="A297" s="351" t="s">
        <v>4061</v>
      </c>
      <c r="B297" s="57" t="s">
        <v>4378</v>
      </c>
    </row>
    <row r="298" spans="1:2" x14ac:dyDescent="0.25">
      <c r="A298" s="351" t="s">
        <v>604</v>
      </c>
      <c r="B298" s="57" t="s">
        <v>605</v>
      </c>
    </row>
    <row r="299" spans="1:2" x14ac:dyDescent="0.25">
      <c r="A299" s="351" t="s">
        <v>606</v>
      </c>
      <c r="B299" s="57" t="s">
        <v>607</v>
      </c>
    </row>
    <row r="300" spans="1:2" x14ac:dyDescent="0.25">
      <c r="A300" s="351" t="s">
        <v>986</v>
      </c>
      <c r="B300" s="57" t="s">
        <v>946</v>
      </c>
    </row>
    <row r="301" spans="1:2" x14ac:dyDescent="0.25">
      <c r="A301" s="351" t="s">
        <v>330</v>
      </c>
      <c r="B301" s="57" t="s">
        <v>331</v>
      </c>
    </row>
    <row r="302" spans="1:2" x14ac:dyDescent="0.25">
      <c r="A302" s="351" t="s">
        <v>332</v>
      </c>
      <c r="B302" s="57" t="s">
        <v>333</v>
      </c>
    </row>
    <row r="303" spans="1:2" x14ac:dyDescent="0.25">
      <c r="A303" s="351" t="s">
        <v>334</v>
      </c>
      <c r="B303" s="57" t="s">
        <v>335</v>
      </c>
    </row>
    <row r="304" spans="1:2" x14ac:dyDescent="0.25">
      <c r="A304" s="351" t="s">
        <v>4062</v>
      </c>
      <c r="B304" s="57" t="s">
        <v>3136</v>
      </c>
    </row>
    <row r="305" spans="1:2" x14ac:dyDescent="0.25">
      <c r="A305" s="351" t="s">
        <v>987</v>
      </c>
      <c r="B305" s="57" t="s">
        <v>1782</v>
      </c>
    </row>
    <row r="306" spans="1:2" x14ac:dyDescent="0.25">
      <c r="A306" s="351" t="s">
        <v>336</v>
      </c>
      <c r="B306" s="57" t="s">
        <v>337</v>
      </c>
    </row>
    <row r="307" spans="1:2" x14ac:dyDescent="0.25">
      <c r="A307" s="351" t="s">
        <v>3454</v>
      </c>
      <c r="B307" s="57" t="s">
        <v>2588</v>
      </c>
    </row>
    <row r="308" spans="1:2" x14ac:dyDescent="0.25">
      <c r="A308" s="351" t="s">
        <v>1574</v>
      </c>
      <c r="B308" s="57" t="s">
        <v>1620</v>
      </c>
    </row>
    <row r="309" spans="1:2" x14ac:dyDescent="0.25">
      <c r="A309" s="351" t="s">
        <v>3455</v>
      </c>
      <c r="B309" s="57" t="s">
        <v>2066</v>
      </c>
    </row>
    <row r="310" spans="1:2" x14ac:dyDescent="0.25">
      <c r="A310" s="351" t="s">
        <v>1575</v>
      </c>
      <c r="B310" s="57" t="s">
        <v>608</v>
      </c>
    </row>
    <row r="311" spans="1:2" x14ac:dyDescent="0.25">
      <c r="A311" s="351" t="s">
        <v>1576</v>
      </c>
      <c r="B311" s="57" t="s">
        <v>2288</v>
      </c>
    </row>
    <row r="312" spans="1:2" x14ac:dyDescent="0.25">
      <c r="A312" s="351" t="s">
        <v>1577</v>
      </c>
      <c r="B312" s="57" t="s">
        <v>2061</v>
      </c>
    </row>
    <row r="313" spans="1:2" x14ac:dyDescent="0.25">
      <c r="A313" s="351" t="s">
        <v>1578</v>
      </c>
      <c r="B313" s="57" t="s">
        <v>609</v>
      </c>
    </row>
    <row r="314" spans="1:2" x14ac:dyDescent="0.25">
      <c r="A314" s="351" t="s">
        <v>4063</v>
      </c>
      <c r="B314" s="57" t="s">
        <v>2427</v>
      </c>
    </row>
    <row r="315" spans="1:2" x14ac:dyDescent="0.25">
      <c r="A315" s="351" t="s">
        <v>4064</v>
      </c>
      <c r="B315" s="57" t="s">
        <v>610</v>
      </c>
    </row>
    <row r="316" spans="1:2" x14ac:dyDescent="0.25">
      <c r="A316" s="351" t="s">
        <v>4065</v>
      </c>
      <c r="B316" s="57" t="s">
        <v>611</v>
      </c>
    </row>
    <row r="317" spans="1:2" x14ac:dyDescent="0.25">
      <c r="A317" s="351" t="s">
        <v>4066</v>
      </c>
      <c r="B317" s="57" t="s">
        <v>338</v>
      </c>
    </row>
    <row r="318" spans="1:2" x14ac:dyDescent="0.25">
      <c r="A318" s="351" t="s">
        <v>339</v>
      </c>
      <c r="B318" s="57" t="s">
        <v>340</v>
      </c>
    </row>
    <row r="319" spans="1:2" x14ac:dyDescent="0.25">
      <c r="A319" s="351" t="s">
        <v>4067</v>
      </c>
      <c r="B319" s="57" t="s">
        <v>612</v>
      </c>
    </row>
    <row r="320" spans="1:2" x14ac:dyDescent="0.25">
      <c r="A320" s="351" t="s">
        <v>4068</v>
      </c>
      <c r="B320" s="57" t="s">
        <v>1786</v>
      </c>
    </row>
    <row r="321" spans="1:2" x14ac:dyDescent="0.25">
      <c r="A321" s="351" t="s">
        <v>341</v>
      </c>
      <c r="B321" s="57" t="s">
        <v>342</v>
      </c>
    </row>
    <row r="322" spans="1:2" x14ac:dyDescent="0.25">
      <c r="A322" s="351" t="s">
        <v>343</v>
      </c>
      <c r="B322" s="57" t="s">
        <v>344</v>
      </c>
    </row>
    <row r="323" spans="1:2" x14ac:dyDescent="0.25">
      <c r="A323" s="351" t="s">
        <v>4254</v>
      </c>
      <c r="B323" s="57" t="s">
        <v>613</v>
      </c>
    </row>
    <row r="324" spans="1:2" x14ac:dyDescent="0.25">
      <c r="A324" s="351" t="s">
        <v>4255</v>
      </c>
      <c r="B324" s="57" t="s">
        <v>614</v>
      </c>
    </row>
    <row r="325" spans="1:2" x14ac:dyDescent="0.25">
      <c r="A325" s="351" t="s">
        <v>4256</v>
      </c>
      <c r="B325" s="57" t="s">
        <v>4357</v>
      </c>
    </row>
    <row r="326" spans="1:2" x14ac:dyDescent="0.25">
      <c r="A326" s="351" t="s">
        <v>3456</v>
      </c>
      <c r="B326" s="57" t="s">
        <v>615</v>
      </c>
    </row>
    <row r="327" spans="1:2" x14ac:dyDescent="0.25">
      <c r="A327" s="351" t="s">
        <v>345</v>
      </c>
      <c r="B327" s="57" t="s">
        <v>346</v>
      </c>
    </row>
    <row r="328" spans="1:2" x14ac:dyDescent="0.25">
      <c r="A328" s="351" t="s">
        <v>988</v>
      </c>
      <c r="B328" s="57" t="s">
        <v>989</v>
      </c>
    </row>
    <row r="329" spans="1:2" x14ac:dyDescent="0.25">
      <c r="A329" s="351" t="s">
        <v>4257</v>
      </c>
      <c r="B329" s="57" t="s">
        <v>616</v>
      </c>
    </row>
    <row r="330" spans="1:2" x14ac:dyDescent="0.25">
      <c r="A330" s="351" t="s">
        <v>4258</v>
      </c>
      <c r="B330" s="57" t="s">
        <v>617</v>
      </c>
    </row>
    <row r="331" spans="1:2" x14ac:dyDescent="0.25">
      <c r="A331" s="351" t="s">
        <v>4259</v>
      </c>
      <c r="B331" s="57" t="s">
        <v>618</v>
      </c>
    </row>
    <row r="332" spans="1:2" x14ac:dyDescent="0.25">
      <c r="A332" s="351" t="s">
        <v>4260</v>
      </c>
      <c r="B332" s="57" t="s">
        <v>619</v>
      </c>
    </row>
    <row r="333" spans="1:2" x14ac:dyDescent="0.25">
      <c r="A333" s="351" t="s">
        <v>4261</v>
      </c>
      <c r="B333" s="57" t="s">
        <v>2521</v>
      </c>
    </row>
    <row r="334" spans="1:2" x14ac:dyDescent="0.25">
      <c r="A334" s="351" t="s">
        <v>4262</v>
      </c>
      <c r="B334" s="57" t="s">
        <v>1621</v>
      </c>
    </row>
    <row r="335" spans="1:2" x14ac:dyDescent="0.25">
      <c r="A335" s="351" t="s">
        <v>4263</v>
      </c>
      <c r="B335" s="57" t="s">
        <v>620</v>
      </c>
    </row>
    <row r="336" spans="1:2" x14ac:dyDescent="0.25">
      <c r="A336" s="351" t="s">
        <v>4264</v>
      </c>
      <c r="B336" s="57" t="s">
        <v>621</v>
      </c>
    </row>
    <row r="337" spans="1:2" x14ac:dyDescent="0.25">
      <c r="A337" s="351" t="s">
        <v>4265</v>
      </c>
      <c r="B337" s="57" t="s">
        <v>1622</v>
      </c>
    </row>
    <row r="338" spans="1:2" x14ac:dyDescent="0.25">
      <c r="A338" s="351" t="s">
        <v>4266</v>
      </c>
      <c r="B338" s="57" t="s">
        <v>1623</v>
      </c>
    </row>
    <row r="339" spans="1:2" x14ac:dyDescent="0.25">
      <c r="A339" s="351" t="s">
        <v>4267</v>
      </c>
      <c r="B339" s="57" t="s">
        <v>1579</v>
      </c>
    </row>
    <row r="340" spans="1:2" x14ac:dyDescent="0.25">
      <c r="A340" s="351" t="s">
        <v>4268</v>
      </c>
      <c r="B340" s="57" t="s">
        <v>1580</v>
      </c>
    </row>
    <row r="341" spans="1:2" x14ac:dyDescent="0.25">
      <c r="A341" s="351" t="s">
        <v>4269</v>
      </c>
      <c r="B341" s="57" t="s">
        <v>1581</v>
      </c>
    </row>
    <row r="342" spans="1:2" x14ac:dyDescent="0.25">
      <c r="A342" s="351" t="s">
        <v>4270</v>
      </c>
      <c r="B342" s="57" t="s">
        <v>622</v>
      </c>
    </row>
    <row r="343" spans="1:2" x14ac:dyDescent="0.25">
      <c r="A343" s="351" t="s">
        <v>4334</v>
      </c>
      <c r="B343" s="57" t="s">
        <v>4334</v>
      </c>
    </row>
  </sheetData>
  <phoneticPr fontId="0" type="noConversion"/>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7"/>
  <dimension ref="A1:B109"/>
  <sheetViews>
    <sheetView topLeftCell="A91" workbookViewId="0">
      <selection activeCell="B110" sqref="B110"/>
    </sheetView>
  </sheetViews>
  <sheetFormatPr defaultRowHeight="15" x14ac:dyDescent="0.25"/>
  <cols>
    <col min="1" max="1" width="3.7109375" style="351" customWidth="1"/>
    <col min="2" max="2" width="160.7109375" style="57" customWidth="1"/>
  </cols>
  <sheetData>
    <row r="1" spans="1:2" x14ac:dyDescent="0.25">
      <c r="A1" s="351" t="s">
        <v>1218</v>
      </c>
      <c r="B1" s="57" t="s">
        <v>3598</v>
      </c>
    </row>
    <row r="2" spans="1:2" x14ac:dyDescent="0.25">
      <c r="A2" s="351" t="s">
        <v>1219</v>
      </c>
      <c r="B2" s="57" t="s">
        <v>3609</v>
      </c>
    </row>
    <row r="3" spans="1:2" x14ac:dyDescent="0.25">
      <c r="A3" s="351" t="s">
        <v>1220</v>
      </c>
      <c r="B3" s="57" t="s">
        <v>3655</v>
      </c>
    </row>
    <row r="4" spans="1:2" x14ac:dyDescent="0.25">
      <c r="A4" s="351" t="s">
        <v>215</v>
      </c>
      <c r="B4" s="57" t="s">
        <v>352</v>
      </c>
    </row>
    <row r="5" spans="1:2" x14ac:dyDescent="0.25">
      <c r="A5" s="351" t="s">
        <v>1221</v>
      </c>
      <c r="B5" s="57" t="s">
        <v>3666</v>
      </c>
    </row>
    <row r="6" spans="1:2" x14ac:dyDescent="0.25">
      <c r="A6" s="351" t="s">
        <v>1222</v>
      </c>
      <c r="B6" s="57" t="s">
        <v>3682</v>
      </c>
    </row>
    <row r="7" spans="1:2" x14ac:dyDescent="0.25">
      <c r="A7" s="351" t="s">
        <v>1223</v>
      </c>
      <c r="B7" s="57" t="s">
        <v>3686</v>
      </c>
    </row>
    <row r="8" spans="1:2" x14ac:dyDescent="0.25">
      <c r="A8" s="351" t="s">
        <v>1224</v>
      </c>
      <c r="B8" s="57" t="s">
        <v>3689</v>
      </c>
    </row>
    <row r="9" spans="1:2" x14ac:dyDescent="0.25">
      <c r="A9" s="351" t="s">
        <v>1225</v>
      </c>
      <c r="B9" s="57" t="s">
        <v>3691</v>
      </c>
    </row>
    <row r="10" spans="1:2" x14ac:dyDescent="0.25">
      <c r="A10" s="351" t="s">
        <v>1226</v>
      </c>
      <c r="B10" s="57" t="s">
        <v>3694</v>
      </c>
    </row>
    <row r="11" spans="1:2" x14ac:dyDescent="0.25">
      <c r="A11" s="351" t="s">
        <v>1227</v>
      </c>
      <c r="B11" s="57" t="s">
        <v>3696</v>
      </c>
    </row>
    <row r="12" spans="1:2" x14ac:dyDescent="0.25">
      <c r="A12" s="351" t="s">
        <v>4435</v>
      </c>
      <c r="B12" s="57" t="s">
        <v>3698</v>
      </c>
    </row>
    <row r="13" spans="1:2" x14ac:dyDescent="0.25">
      <c r="A13" s="351" t="s">
        <v>4436</v>
      </c>
      <c r="B13" s="57" t="s">
        <v>3741</v>
      </c>
    </row>
    <row r="14" spans="1:2" x14ac:dyDescent="0.25">
      <c r="A14" s="351" t="s">
        <v>216</v>
      </c>
      <c r="B14" s="57" t="s">
        <v>398</v>
      </c>
    </row>
    <row r="15" spans="1:2" x14ac:dyDescent="0.25">
      <c r="A15" s="351" t="s">
        <v>4437</v>
      </c>
      <c r="B15" s="57" t="s">
        <v>3780</v>
      </c>
    </row>
    <row r="16" spans="1:2" x14ac:dyDescent="0.25">
      <c r="A16" s="351" t="s">
        <v>3457</v>
      </c>
      <c r="B16" s="57" t="s">
        <v>3899</v>
      </c>
    </row>
    <row r="17" spans="1:2" x14ac:dyDescent="0.25">
      <c r="A17" s="351" t="s">
        <v>4438</v>
      </c>
      <c r="B17" s="57" t="s">
        <v>3926</v>
      </c>
    </row>
    <row r="18" spans="1:2" x14ac:dyDescent="0.25">
      <c r="A18" s="351" t="s">
        <v>4439</v>
      </c>
      <c r="B18" s="57" t="s">
        <v>2742</v>
      </c>
    </row>
    <row r="19" spans="1:2" x14ac:dyDescent="0.25">
      <c r="A19" s="351" t="s">
        <v>4440</v>
      </c>
      <c r="B19" s="57" t="s">
        <v>2771</v>
      </c>
    </row>
    <row r="20" spans="1:2" x14ac:dyDescent="0.25">
      <c r="A20" s="351" t="s">
        <v>3458</v>
      </c>
      <c r="B20" s="57" t="s">
        <v>2842</v>
      </c>
    </row>
    <row r="21" spans="1:2" x14ac:dyDescent="0.25">
      <c r="A21" s="351" t="s">
        <v>4441</v>
      </c>
      <c r="B21" s="57" t="s">
        <v>2855</v>
      </c>
    </row>
    <row r="22" spans="1:2" x14ac:dyDescent="0.25">
      <c r="A22" s="351" t="s">
        <v>4442</v>
      </c>
      <c r="B22" s="57" t="s">
        <v>2860</v>
      </c>
    </row>
    <row r="23" spans="1:2" x14ac:dyDescent="0.25">
      <c r="A23" s="351" t="s">
        <v>4443</v>
      </c>
      <c r="B23" s="57" t="s">
        <v>1228</v>
      </c>
    </row>
    <row r="24" spans="1:2" x14ac:dyDescent="0.25">
      <c r="A24" s="351" t="s">
        <v>4444</v>
      </c>
      <c r="B24" s="57" t="s">
        <v>3025</v>
      </c>
    </row>
    <row r="25" spans="1:2" ht="14.25" customHeight="1" x14ac:dyDescent="0.25">
      <c r="A25" s="351" t="s">
        <v>4445</v>
      </c>
      <c r="B25" s="57" t="s">
        <v>3043</v>
      </c>
    </row>
    <row r="26" spans="1:2" x14ac:dyDescent="0.25">
      <c r="A26" s="351" t="s">
        <v>3459</v>
      </c>
      <c r="B26" s="57" t="s">
        <v>3113</v>
      </c>
    </row>
    <row r="27" spans="1:2" x14ac:dyDescent="0.25">
      <c r="A27" s="351" t="s">
        <v>4446</v>
      </c>
      <c r="B27" s="57" t="s">
        <v>2291</v>
      </c>
    </row>
    <row r="28" spans="1:2" x14ac:dyDescent="0.25">
      <c r="A28" s="351" t="s">
        <v>4214</v>
      </c>
      <c r="B28" s="57" t="s">
        <v>2353</v>
      </c>
    </row>
    <row r="29" spans="1:2" x14ac:dyDescent="0.25">
      <c r="A29" s="351" t="s">
        <v>3460</v>
      </c>
      <c r="B29" s="57" t="s">
        <v>2419</v>
      </c>
    </row>
    <row r="30" spans="1:2" x14ac:dyDescent="0.25">
      <c r="A30" s="351" t="s">
        <v>3461</v>
      </c>
      <c r="B30" s="57" t="s">
        <v>2479</v>
      </c>
    </row>
    <row r="31" spans="1:2" x14ac:dyDescent="0.25">
      <c r="A31" s="351" t="s">
        <v>3462</v>
      </c>
      <c r="B31" s="57" t="s">
        <v>2540</v>
      </c>
    </row>
    <row r="32" spans="1:2" x14ac:dyDescent="0.25">
      <c r="A32" s="351" t="s">
        <v>3463</v>
      </c>
      <c r="B32" s="57" t="s">
        <v>2615</v>
      </c>
    </row>
    <row r="33" spans="1:2" x14ac:dyDescent="0.25">
      <c r="A33" s="351" t="s">
        <v>3464</v>
      </c>
      <c r="B33" s="57" t="s">
        <v>1815</v>
      </c>
    </row>
    <row r="34" spans="1:2" x14ac:dyDescent="0.25">
      <c r="A34" s="351" t="s">
        <v>3465</v>
      </c>
      <c r="B34" s="57" t="s">
        <v>1849</v>
      </c>
    </row>
    <row r="35" spans="1:2" x14ac:dyDescent="0.25">
      <c r="A35" s="351" t="s">
        <v>1229</v>
      </c>
      <c r="B35" s="57" t="s">
        <v>1900</v>
      </c>
    </row>
    <row r="36" spans="1:2" x14ac:dyDescent="0.25">
      <c r="A36" s="351" t="s">
        <v>3466</v>
      </c>
      <c r="B36" s="57" t="s">
        <v>1904</v>
      </c>
    </row>
    <row r="37" spans="1:2" x14ac:dyDescent="0.25">
      <c r="A37" s="351" t="s">
        <v>3467</v>
      </c>
      <c r="B37" s="57" t="s">
        <v>1906</v>
      </c>
    </row>
    <row r="38" spans="1:2" x14ac:dyDescent="0.25">
      <c r="A38" s="351" t="s">
        <v>3468</v>
      </c>
      <c r="B38" s="57" t="s">
        <v>1968</v>
      </c>
    </row>
    <row r="39" spans="1:2" x14ac:dyDescent="0.25">
      <c r="A39" s="351" t="s">
        <v>1118</v>
      </c>
      <c r="B39" s="57" t="s">
        <v>123</v>
      </c>
    </row>
    <row r="40" spans="1:2" x14ac:dyDescent="0.25">
      <c r="A40" s="351" t="s">
        <v>1201</v>
      </c>
      <c r="B40" s="57" t="s">
        <v>1202</v>
      </c>
    </row>
    <row r="41" spans="1:2" x14ac:dyDescent="0.25">
      <c r="A41" s="351" t="s">
        <v>1203</v>
      </c>
      <c r="B41" s="57" t="s">
        <v>1204</v>
      </c>
    </row>
    <row r="42" spans="1:2" x14ac:dyDescent="0.25">
      <c r="A42" s="351" t="s">
        <v>3469</v>
      </c>
      <c r="B42" s="57" t="s">
        <v>1972</v>
      </c>
    </row>
    <row r="43" spans="1:2" x14ac:dyDescent="0.25">
      <c r="A43" s="351" t="s">
        <v>3470</v>
      </c>
      <c r="B43" s="57" t="s">
        <v>2057</v>
      </c>
    </row>
    <row r="44" spans="1:2" x14ac:dyDescent="0.25">
      <c r="A44" s="351" t="s">
        <v>3471</v>
      </c>
      <c r="B44" s="57" t="s">
        <v>2130</v>
      </c>
    </row>
    <row r="45" spans="1:2" x14ac:dyDescent="0.25">
      <c r="A45" s="351" t="s">
        <v>217</v>
      </c>
      <c r="B45" s="57" t="s">
        <v>150</v>
      </c>
    </row>
    <row r="46" spans="1:2" x14ac:dyDescent="0.25">
      <c r="A46" s="351" t="s">
        <v>3472</v>
      </c>
      <c r="B46" s="57" t="s">
        <v>2192</v>
      </c>
    </row>
    <row r="47" spans="1:2" x14ac:dyDescent="0.25">
      <c r="A47" s="351" t="s">
        <v>3473</v>
      </c>
      <c r="B47" s="57" t="s">
        <v>2200</v>
      </c>
    </row>
    <row r="48" spans="1:2" x14ac:dyDescent="0.25">
      <c r="A48" s="351" t="s">
        <v>3474</v>
      </c>
      <c r="B48" s="57" t="s">
        <v>2216</v>
      </c>
    </row>
    <row r="49" spans="1:2" x14ac:dyDescent="0.25">
      <c r="A49" s="351" t="s">
        <v>1673</v>
      </c>
      <c r="B49" s="57" t="s">
        <v>3108</v>
      </c>
    </row>
    <row r="50" spans="1:2" x14ac:dyDescent="0.25">
      <c r="A50" s="351" t="s">
        <v>3475</v>
      </c>
      <c r="B50" s="57" t="s">
        <v>2222</v>
      </c>
    </row>
    <row r="51" spans="1:2" x14ac:dyDescent="0.25">
      <c r="A51" s="351" t="s">
        <v>3476</v>
      </c>
      <c r="B51" s="57" t="s">
        <v>2896</v>
      </c>
    </row>
    <row r="52" spans="1:2" x14ac:dyDescent="0.25">
      <c r="A52" s="351" t="s">
        <v>3477</v>
      </c>
      <c r="B52" s="57" t="s">
        <v>2230</v>
      </c>
    </row>
    <row r="53" spans="1:2" x14ac:dyDescent="0.25">
      <c r="A53" s="351" t="s">
        <v>3478</v>
      </c>
      <c r="B53" s="57" t="s">
        <v>2233</v>
      </c>
    </row>
    <row r="54" spans="1:2" x14ac:dyDescent="0.25">
      <c r="A54" s="351" t="s">
        <v>3479</v>
      </c>
      <c r="B54" s="57" t="s">
        <v>2235</v>
      </c>
    </row>
    <row r="55" spans="1:2" x14ac:dyDescent="0.25">
      <c r="A55" s="351" t="s">
        <v>3480</v>
      </c>
      <c r="B55" s="57" t="s">
        <v>2250</v>
      </c>
    </row>
    <row r="56" spans="1:2" x14ac:dyDescent="0.25">
      <c r="A56" s="351" t="s">
        <v>3481</v>
      </c>
      <c r="B56" s="57" t="s">
        <v>2259</v>
      </c>
    </row>
    <row r="57" spans="1:2" x14ac:dyDescent="0.25">
      <c r="A57" s="351" t="s">
        <v>218</v>
      </c>
      <c r="B57" s="57" t="s">
        <v>160</v>
      </c>
    </row>
    <row r="58" spans="1:2" x14ac:dyDescent="0.25">
      <c r="A58" s="351" t="s">
        <v>219</v>
      </c>
      <c r="B58" s="57" t="s">
        <v>165</v>
      </c>
    </row>
    <row r="59" spans="1:2" x14ac:dyDescent="0.25">
      <c r="A59" s="351" t="s">
        <v>220</v>
      </c>
      <c r="B59" s="57" t="s">
        <v>171</v>
      </c>
    </row>
    <row r="60" spans="1:2" x14ac:dyDescent="0.25">
      <c r="A60" s="351" t="s">
        <v>3482</v>
      </c>
      <c r="B60" s="57" t="s">
        <v>1333</v>
      </c>
    </row>
    <row r="61" spans="1:2" x14ac:dyDescent="0.25">
      <c r="A61" s="351" t="s">
        <v>3483</v>
      </c>
      <c r="B61" s="57" t="s">
        <v>1338</v>
      </c>
    </row>
    <row r="62" spans="1:2" x14ac:dyDescent="0.25">
      <c r="A62" s="351" t="s">
        <v>3484</v>
      </c>
      <c r="B62" s="57" t="s">
        <v>1359</v>
      </c>
    </row>
    <row r="63" spans="1:2" x14ac:dyDescent="0.25">
      <c r="A63" s="351" t="s">
        <v>3485</v>
      </c>
      <c r="B63" s="57" t="s">
        <v>1363</v>
      </c>
    </row>
    <row r="64" spans="1:2" x14ac:dyDescent="0.25">
      <c r="A64" s="351" t="s">
        <v>3486</v>
      </c>
      <c r="B64" s="57" t="s">
        <v>1372</v>
      </c>
    </row>
    <row r="65" spans="1:2" x14ac:dyDescent="0.25">
      <c r="A65" s="351" t="s">
        <v>3487</v>
      </c>
      <c r="B65" s="57" t="s">
        <v>1380</v>
      </c>
    </row>
    <row r="66" spans="1:2" x14ac:dyDescent="0.25">
      <c r="A66" s="351" t="s">
        <v>3488</v>
      </c>
      <c r="B66" s="57" t="s">
        <v>1384</v>
      </c>
    </row>
    <row r="67" spans="1:2" x14ac:dyDescent="0.25">
      <c r="A67" s="351" t="s">
        <v>3489</v>
      </c>
      <c r="B67" s="57" t="s">
        <v>1405</v>
      </c>
    </row>
    <row r="68" spans="1:2" x14ac:dyDescent="0.25">
      <c r="A68" s="351" t="s">
        <v>3490</v>
      </c>
      <c r="B68" s="57" t="s">
        <v>1410</v>
      </c>
    </row>
    <row r="69" spans="1:2" x14ac:dyDescent="0.25">
      <c r="A69" s="351" t="s">
        <v>3491</v>
      </c>
      <c r="B69" s="57" t="s">
        <v>1415</v>
      </c>
    </row>
    <row r="70" spans="1:2" x14ac:dyDescent="0.25">
      <c r="A70" s="351" t="s">
        <v>3492</v>
      </c>
      <c r="B70" s="57" t="s">
        <v>1419</v>
      </c>
    </row>
    <row r="71" spans="1:2" x14ac:dyDescent="0.25">
      <c r="A71" s="351" t="s">
        <v>3493</v>
      </c>
      <c r="B71" s="57" t="s">
        <v>1422</v>
      </c>
    </row>
    <row r="72" spans="1:2" x14ac:dyDescent="0.25">
      <c r="A72" s="351" t="s">
        <v>3494</v>
      </c>
      <c r="B72" s="57" t="s">
        <v>1425</v>
      </c>
    </row>
    <row r="73" spans="1:2" x14ac:dyDescent="0.25">
      <c r="A73" s="351" t="s">
        <v>3495</v>
      </c>
      <c r="B73" s="57" t="s">
        <v>1430</v>
      </c>
    </row>
    <row r="74" spans="1:2" x14ac:dyDescent="0.25">
      <c r="A74" s="351" t="s">
        <v>1582</v>
      </c>
      <c r="B74" s="57" t="s">
        <v>1435</v>
      </c>
    </row>
    <row r="75" spans="1:2" x14ac:dyDescent="0.25">
      <c r="A75" s="351" t="s">
        <v>3496</v>
      </c>
      <c r="B75" s="57" t="s">
        <v>1442</v>
      </c>
    </row>
    <row r="76" spans="1:2" x14ac:dyDescent="0.25">
      <c r="A76" s="351" t="s">
        <v>3497</v>
      </c>
      <c r="B76" s="57" t="s">
        <v>1660</v>
      </c>
    </row>
    <row r="77" spans="1:2" x14ac:dyDescent="0.25">
      <c r="A77" s="351" t="s">
        <v>1674</v>
      </c>
      <c r="B77" s="57" t="s">
        <v>1230</v>
      </c>
    </row>
    <row r="78" spans="1:2" x14ac:dyDescent="0.25">
      <c r="A78" s="351" t="s">
        <v>3498</v>
      </c>
      <c r="B78" s="57" t="s">
        <v>1463</v>
      </c>
    </row>
    <row r="79" spans="1:2" x14ac:dyDescent="0.25">
      <c r="A79" s="351" t="s">
        <v>3499</v>
      </c>
      <c r="B79" s="57" t="s">
        <v>1471</v>
      </c>
    </row>
    <row r="80" spans="1:2" x14ac:dyDescent="0.25">
      <c r="A80" s="351" t="s">
        <v>3500</v>
      </c>
      <c r="B80" s="57" t="s">
        <v>2714</v>
      </c>
    </row>
    <row r="81" spans="1:2" x14ac:dyDescent="0.25">
      <c r="A81" s="351" t="s">
        <v>3501</v>
      </c>
      <c r="B81" s="57" t="s">
        <v>1474</v>
      </c>
    </row>
    <row r="82" spans="1:2" x14ac:dyDescent="0.25">
      <c r="A82" s="351" t="s">
        <v>3502</v>
      </c>
      <c r="B82" s="57" t="s">
        <v>1477</v>
      </c>
    </row>
    <row r="83" spans="1:2" x14ac:dyDescent="0.25">
      <c r="A83" s="351" t="s">
        <v>3503</v>
      </c>
      <c r="B83" s="57" t="s">
        <v>1482</v>
      </c>
    </row>
    <row r="84" spans="1:2" x14ac:dyDescent="0.25">
      <c r="A84" s="351" t="s">
        <v>3504</v>
      </c>
      <c r="B84" s="57" t="s">
        <v>1485</v>
      </c>
    </row>
    <row r="85" spans="1:2" x14ac:dyDescent="0.25">
      <c r="A85" s="351" t="s">
        <v>3505</v>
      </c>
      <c r="B85" s="57" t="s">
        <v>1488</v>
      </c>
    </row>
    <row r="86" spans="1:2" x14ac:dyDescent="0.25">
      <c r="A86" s="351" t="s">
        <v>3506</v>
      </c>
      <c r="B86" s="57" t="s">
        <v>1491</v>
      </c>
    </row>
    <row r="87" spans="1:2" x14ac:dyDescent="0.25">
      <c r="A87" s="351" t="s">
        <v>3507</v>
      </c>
      <c r="B87" s="57" t="s">
        <v>1494</v>
      </c>
    </row>
    <row r="88" spans="1:2" x14ac:dyDescent="0.25">
      <c r="A88" s="351" t="s">
        <v>3508</v>
      </c>
      <c r="B88" s="57" t="s">
        <v>1499</v>
      </c>
    </row>
    <row r="89" spans="1:2" x14ac:dyDescent="0.25">
      <c r="A89" s="351" t="s">
        <v>3509</v>
      </c>
      <c r="B89" s="57" t="s">
        <v>1105</v>
      </c>
    </row>
    <row r="90" spans="1:2" x14ac:dyDescent="0.25">
      <c r="A90" s="351" t="s">
        <v>3510</v>
      </c>
      <c r="B90" s="57" t="s">
        <v>1502</v>
      </c>
    </row>
    <row r="91" spans="1:2" x14ac:dyDescent="0.25">
      <c r="A91" s="351" t="s">
        <v>3511</v>
      </c>
      <c r="B91" s="57" t="s">
        <v>1505</v>
      </c>
    </row>
    <row r="92" spans="1:2" x14ac:dyDescent="0.25">
      <c r="A92" s="351" t="s">
        <v>3512</v>
      </c>
      <c r="B92" s="57" t="s">
        <v>1508</v>
      </c>
    </row>
    <row r="93" spans="1:2" x14ac:dyDescent="0.25">
      <c r="A93" s="351" t="s">
        <v>3513</v>
      </c>
      <c r="B93" s="57" t="s">
        <v>1511</v>
      </c>
    </row>
    <row r="94" spans="1:2" x14ac:dyDescent="0.25">
      <c r="A94" s="351" t="s">
        <v>3514</v>
      </c>
      <c r="B94" s="57" t="s">
        <v>1516</v>
      </c>
    </row>
    <row r="95" spans="1:2" x14ac:dyDescent="0.25">
      <c r="A95" s="351" t="s">
        <v>3515</v>
      </c>
      <c r="B95" s="57" t="s">
        <v>1519</v>
      </c>
    </row>
    <row r="96" spans="1:2" x14ac:dyDescent="0.25">
      <c r="A96" s="351" t="s">
        <v>3516</v>
      </c>
      <c r="B96" s="57" t="s">
        <v>1522</v>
      </c>
    </row>
    <row r="97" spans="1:2" x14ac:dyDescent="0.25">
      <c r="A97" s="351" t="s">
        <v>3517</v>
      </c>
      <c r="B97" s="57" t="s">
        <v>1525</v>
      </c>
    </row>
    <row r="98" spans="1:2" x14ac:dyDescent="0.25">
      <c r="A98" s="351" t="s">
        <v>3518</v>
      </c>
      <c r="B98" s="57" t="s">
        <v>1528</v>
      </c>
    </row>
    <row r="99" spans="1:2" x14ac:dyDescent="0.25">
      <c r="A99" s="351" t="s">
        <v>3519</v>
      </c>
      <c r="B99" s="57" t="s">
        <v>1531</v>
      </c>
    </row>
    <row r="100" spans="1:2" x14ac:dyDescent="0.25">
      <c r="A100" s="351" t="s">
        <v>3520</v>
      </c>
      <c r="B100" s="57" t="s">
        <v>1536</v>
      </c>
    </row>
    <row r="101" spans="1:2" x14ac:dyDescent="0.25">
      <c r="A101" s="351" t="s">
        <v>3521</v>
      </c>
      <c r="B101" s="57" t="s">
        <v>1539</v>
      </c>
    </row>
    <row r="102" spans="1:2" x14ac:dyDescent="0.25">
      <c r="A102" s="351" t="s">
        <v>3522</v>
      </c>
      <c r="B102" s="57" t="s">
        <v>1542</v>
      </c>
    </row>
    <row r="103" spans="1:2" x14ac:dyDescent="0.25">
      <c r="A103" s="351" t="s">
        <v>3523</v>
      </c>
      <c r="B103" s="57" t="s">
        <v>1545</v>
      </c>
    </row>
    <row r="104" spans="1:2" x14ac:dyDescent="0.25">
      <c r="A104" s="351" t="s">
        <v>3524</v>
      </c>
      <c r="B104" s="57" t="s">
        <v>1548</v>
      </c>
    </row>
    <row r="105" spans="1:2" x14ac:dyDescent="0.25">
      <c r="A105" s="351" t="s">
        <v>3525</v>
      </c>
      <c r="B105" s="57" t="s">
        <v>1553</v>
      </c>
    </row>
    <row r="106" spans="1:2" x14ac:dyDescent="0.25">
      <c r="A106" s="351" t="s">
        <v>1231</v>
      </c>
      <c r="B106" s="57" t="s">
        <v>1232</v>
      </c>
    </row>
    <row r="107" spans="1:2" x14ac:dyDescent="0.25">
      <c r="A107" s="351" t="s">
        <v>3526</v>
      </c>
      <c r="B107" s="57" t="s">
        <v>1561</v>
      </c>
    </row>
    <row r="108" spans="1:2" x14ac:dyDescent="0.25">
      <c r="A108" s="351" t="s">
        <v>1675</v>
      </c>
      <c r="B108" s="57" t="s">
        <v>213</v>
      </c>
    </row>
    <row r="109" spans="1:2" x14ac:dyDescent="0.25">
      <c r="A109" s="351" t="s">
        <v>4334</v>
      </c>
      <c r="B109" s="57" t="s">
        <v>4334</v>
      </c>
    </row>
  </sheetData>
  <phoneticPr fontId="0" type="noConversion"/>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8"/>
  <dimension ref="A1:Q89"/>
  <sheetViews>
    <sheetView workbookViewId="0">
      <selection activeCell="B59" sqref="B59"/>
    </sheetView>
  </sheetViews>
  <sheetFormatPr defaultRowHeight="15" x14ac:dyDescent="0.25"/>
  <cols>
    <col min="1" max="1" width="2" bestFit="1" customWidth="1"/>
    <col min="4" max="4" width="3" bestFit="1" customWidth="1"/>
    <col min="5" max="5" width="11.140625" customWidth="1"/>
    <col min="6" max="6" width="11" customWidth="1"/>
    <col min="7" max="7" width="10.7109375" customWidth="1"/>
    <col min="8" max="8" width="11.85546875" customWidth="1"/>
    <col min="10" max="10" width="2" bestFit="1" customWidth="1"/>
  </cols>
  <sheetData>
    <row r="1" spans="1:17" x14ac:dyDescent="0.25">
      <c r="A1" s="206"/>
      <c r="E1" s="200" t="s">
        <v>4721</v>
      </c>
    </row>
    <row r="2" spans="1:17" x14ac:dyDescent="0.25">
      <c r="E2" s="1269" t="str">
        <f>ЗАПОЛНИТЬ!$B$3</f>
        <v>Дрогобицький міський центр соціальних служб для сім'ї, дітей та молоді</v>
      </c>
      <c r="F2" s="1269"/>
      <c r="G2" s="1269"/>
      <c r="H2" s="1269"/>
      <c r="N2" s="1269" t="str">
        <f>ЗАПОЛНИТЬ!$B$3</f>
        <v>Дрогобицький міський центр соціальних служб для сім'ї, дітей та молоді</v>
      </c>
      <c r="O2" s="1269"/>
      <c r="P2" s="1269"/>
      <c r="Q2" s="1269"/>
    </row>
    <row r="3" spans="1:17" ht="30" x14ac:dyDescent="0.25">
      <c r="B3" s="57"/>
      <c r="E3" s="201" t="s">
        <v>4714</v>
      </c>
      <c r="F3" s="201" t="s">
        <v>4715</v>
      </c>
      <c r="G3" s="201" t="s">
        <v>4716</v>
      </c>
      <c r="H3" s="201" t="s">
        <v>4717</v>
      </c>
      <c r="I3" s="202"/>
      <c r="K3" s="57"/>
      <c r="N3" s="203" t="s">
        <v>4718</v>
      </c>
      <c r="O3" s="203" t="s">
        <v>4715</v>
      </c>
      <c r="P3" s="203" t="s">
        <v>4719</v>
      </c>
      <c r="Q3" s="203" t="s">
        <v>4720</v>
      </c>
    </row>
    <row r="4" spans="1:17" x14ac:dyDescent="0.25">
      <c r="A4">
        <f t="shared" ref="A4:A9" si="0">$A$1</f>
        <v>0</v>
      </c>
      <c r="B4" s="57" t="str">
        <f>Ф.4.1.КФК1!$E$15</f>
        <v>091102</v>
      </c>
      <c r="C4">
        <v>25010000</v>
      </c>
      <c r="D4">
        <v>10</v>
      </c>
      <c r="E4" s="204">
        <f>Ф.4.1.КФК1!$E$21</f>
        <v>51.3</v>
      </c>
      <c r="F4" s="204">
        <f>Ф.4.1.КФК1!$I$21</f>
        <v>0</v>
      </c>
      <c r="G4" s="205"/>
      <c r="H4" s="204">
        <f>Ф.4.1.КФК1!$N$21</f>
        <v>51.3</v>
      </c>
      <c r="J4">
        <f>$A$1</f>
        <v>0</v>
      </c>
      <c r="K4" s="57" t="str">
        <f>Ф.4.2.КФК1!$D$15</f>
        <v>091102</v>
      </c>
      <c r="L4">
        <v>25020000</v>
      </c>
      <c r="M4">
        <v>10</v>
      </c>
      <c r="N4" s="204">
        <f>Ф.4.2.КФК1!$E$22</f>
        <v>1600.01</v>
      </c>
      <c r="O4" s="204">
        <f>Ф.4.2.КФК1!$H$22</f>
        <v>12450.8</v>
      </c>
      <c r="P4" s="205"/>
      <c r="Q4" s="204">
        <f>Ф.4.2.КФК1!$K$22</f>
        <v>5385.4</v>
      </c>
    </row>
    <row r="5" spans="1:17" x14ac:dyDescent="0.25">
      <c r="A5">
        <f t="shared" si="0"/>
        <v>0</v>
      </c>
      <c r="B5" s="57" t="str">
        <f>Ф.4.1.КФК1!$E$15</f>
        <v>091102</v>
      </c>
      <c r="C5">
        <v>25010100</v>
      </c>
      <c r="D5">
        <v>20</v>
      </c>
      <c r="E5" s="205"/>
      <c r="F5" s="204">
        <f>Ф.4.1.КФК1!$I$22</f>
        <v>0</v>
      </c>
      <c r="G5" s="205"/>
      <c r="H5" s="205"/>
      <c r="J5">
        <f>$A$1</f>
        <v>0</v>
      </c>
      <c r="K5" s="57" t="str">
        <f>Ф.4.2.КФК1!$D$15</f>
        <v>091102</v>
      </c>
      <c r="L5">
        <v>25020100</v>
      </c>
      <c r="M5">
        <v>20</v>
      </c>
      <c r="N5" s="205"/>
      <c r="O5" s="204">
        <f>Ф.4.2.КФК1!$H$23</f>
        <v>12450.8</v>
      </c>
      <c r="P5" s="205"/>
      <c r="Q5" s="205"/>
    </row>
    <row r="6" spans="1:17" x14ac:dyDescent="0.25">
      <c r="A6">
        <f t="shared" si="0"/>
        <v>0</v>
      </c>
      <c r="B6" s="57" t="str">
        <f>Ф.4.1.КФК1!$E$15</f>
        <v>091102</v>
      </c>
      <c r="C6">
        <v>25010200</v>
      </c>
      <c r="D6">
        <v>30</v>
      </c>
      <c r="E6" s="205"/>
      <c r="F6" s="204">
        <f>Ф.4.1.КФК1!$I$23</f>
        <v>0</v>
      </c>
      <c r="G6" s="205"/>
      <c r="H6" s="205"/>
      <c r="J6">
        <f>$A$1</f>
        <v>0</v>
      </c>
      <c r="K6" s="57" t="str">
        <f>Ф.4.2.КФК1!$D$15</f>
        <v>091102</v>
      </c>
      <c r="L6">
        <v>25020200</v>
      </c>
      <c r="M6">
        <v>30</v>
      </c>
      <c r="N6" s="205"/>
      <c r="O6" s="204">
        <f>Ф.4.2.КФК1!$H$24</f>
        <v>0</v>
      </c>
      <c r="P6" s="205"/>
      <c r="Q6" s="205"/>
    </row>
    <row r="7" spans="1:17" x14ac:dyDescent="0.25">
      <c r="A7">
        <f t="shared" si="0"/>
        <v>0</v>
      </c>
      <c r="B7" s="57" t="str">
        <f>Ф.4.1.КФК1!$E$15</f>
        <v>091102</v>
      </c>
      <c r="C7">
        <v>25010300</v>
      </c>
      <c r="D7">
        <v>40</v>
      </c>
      <c r="E7" s="205"/>
      <c r="F7" s="204">
        <f>Ф.4.1.КФК1!$I$24</f>
        <v>0</v>
      </c>
      <c r="G7" s="205"/>
      <c r="H7" s="205"/>
      <c r="J7">
        <f>$A$1</f>
        <v>0</v>
      </c>
      <c r="K7" s="57" t="str">
        <f>Ф.4.2.КФК1!$D$15</f>
        <v>091102</v>
      </c>
      <c r="M7">
        <v>50</v>
      </c>
      <c r="N7" s="205"/>
      <c r="O7" s="204"/>
      <c r="P7" s="204">
        <f>Ф.4.2.КФК1!$I$28</f>
        <v>8665.41</v>
      </c>
      <c r="Q7" s="205"/>
    </row>
    <row r="8" spans="1:17" x14ac:dyDescent="0.25">
      <c r="A8">
        <f t="shared" si="0"/>
        <v>0</v>
      </c>
      <c r="B8" s="57" t="str">
        <f>Ф.4.1.КФК1!$E$15</f>
        <v>091102</v>
      </c>
      <c r="C8">
        <v>25010400</v>
      </c>
      <c r="D8">
        <v>50</v>
      </c>
      <c r="E8" s="205"/>
      <c r="F8" s="204">
        <f>Ф.4.1.КФК1!$I$25</f>
        <v>0</v>
      </c>
      <c r="G8" s="205"/>
      <c r="H8" s="205"/>
      <c r="N8" s="1269" t="str">
        <f>ЗАПОЛНИТЬ!$B$3</f>
        <v>Дрогобицький міський центр соціальних служб для сім'ї, дітей та молоді</v>
      </c>
      <c r="O8" s="1269"/>
      <c r="P8" s="1269"/>
      <c r="Q8" s="1269"/>
    </row>
    <row r="9" spans="1:17" x14ac:dyDescent="0.25">
      <c r="A9">
        <f t="shared" si="0"/>
        <v>0</v>
      </c>
      <c r="B9" s="57" t="str">
        <f>Ф.4.1.КФК1!$E$15</f>
        <v>091102</v>
      </c>
      <c r="D9">
        <v>70</v>
      </c>
      <c r="E9" s="205"/>
      <c r="F9" s="205"/>
      <c r="G9" s="204">
        <f>Ф.4.1.КФК1!$J$27</f>
        <v>0</v>
      </c>
      <c r="H9" s="205"/>
      <c r="K9" s="57"/>
      <c r="N9" s="203" t="s">
        <v>4718</v>
      </c>
      <c r="O9" s="203" t="s">
        <v>4715</v>
      </c>
      <c r="P9" s="203" t="s">
        <v>4719</v>
      </c>
      <c r="Q9" s="203" t="s">
        <v>4720</v>
      </c>
    </row>
    <row r="10" spans="1:17" x14ac:dyDescent="0.25">
      <c r="E10" s="1269" t="str">
        <f>ЗАПОЛНИТЬ!$B$3</f>
        <v>Дрогобицький міський центр соціальних служб для сім'ї, дітей та молоді</v>
      </c>
      <c r="F10" s="1269"/>
      <c r="G10" s="1269"/>
      <c r="H10" s="1269"/>
      <c r="J10">
        <f>$A$1</f>
        <v>0</v>
      </c>
      <c r="K10" s="57">
        <f>Ф.4.2.КФК2!$D$15</f>
        <v>0</v>
      </c>
      <c r="L10">
        <v>25020000</v>
      </c>
      <c r="M10">
        <v>10</v>
      </c>
      <c r="N10" s="204">
        <f>Ф.4.2.КФК2!$E$22</f>
        <v>0</v>
      </c>
      <c r="O10" s="204">
        <f>Ф.4.2.КФК2!$H$22</f>
        <v>0</v>
      </c>
      <c r="P10" s="205"/>
      <c r="Q10" s="204">
        <f>Ф.4.2.КФК2!$K$22</f>
        <v>0</v>
      </c>
    </row>
    <row r="11" spans="1:17" ht="30" x14ac:dyDescent="0.25">
      <c r="B11" s="57"/>
      <c r="E11" s="201" t="s">
        <v>4714</v>
      </c>
      <c r="F11" s="201" t="s">
        <v>4715</v>
      </c>
      <c r="G11" s="201" t="s">
        <v>4716</v>
      </c>
      <c r="H11" s="201" t="s">
        <v>4717</v>
      </c>
      <c r="J11">
        <f>$A$1</f>
        <v>0</v>
      </c>
      <c r="K11" s="57">
        <f>Ф.4.2.КФК2!$D$15</f>
        <v>0</v>
      </c>
      <c r="L11">
        <v>25020100</v>
      </c>
      <c r="M11">
        <v>20</v>
      </c>
      <c r="N11" s="205"/>
      <c r="O11" s="204">
        <f>Ф.4.2.КФК2!$H$23</f>
        <v>0</v>
      </c>
      <c r="P11" s="205"/>
      <c r="Q11" s="205"/>
    </row>
    <row r="12" spans="1:17" x14ac:dyDescent="0.25">
      <c r="A12">
        <f t="shared" ref="A12:A17" si="1">$A$1</f>
        <v>0</v>
      </c>
      <c r="B12" s="57">
        <f>Ф.4.1.КФК2!$E$15</f>
        <v>0</v>
      </c>
      <c r="C12">
        <v>25010000</v>
      </c>
      <c r="D12">
        <v>10</v>
      </c>
      <c r="E12" s="204">
        <f>Ф.4.1.КФК2!$E$21</f>
        <v>0</v>
      </c>
      <c r="F12" s="204">
        <f>Ф.4.1.КФК2!$I$21</f>
        <v>0</v>
      </c>
      <c r="G12" s="205"/>
      <c r="H12" s="204">
        <f>Ф.4.1.КФК2!$N$21</f>
        <v>0</v>
      </c>
      <c r="J12">
        <f>$A$1</f>
        <v>0</v>
      </c>
      <c r="K12" s="57">
        <f>Ф.4.2.КФК2!$D$15</f>
        <v>0</v>
      </c>
      <c r="L12">
        <v>25020200</v>
      </c>
      <c r="M12">
        <v>30</v>
      </c>
      <c r="N12" s="205"/>
      <c r="O12" s="204">
        <f>Ф.4.2.КФК2!$H$24</f>
        <v>0</v>
      </c>
      <c r="P12" s="205"/>
      <c r="Q12" s="205"/>
    </row>
    <row r="13" spans="1:17" x14ac:dyDescent="0.25">
      <c r="A13">
        <f t="shared" si="1"/>
        <v>0</v>
      </c>
      <c r="B13" s="57">
        <f>Ф.4.1.КФК2!$E$15</f>
        <v>0</v>
      </c>
      <c r="C13">
        <v>25010100</v>
      </c>
      <c r="D13">
        <v>20</v>
      </c>
      <c r="E13" s="205"/>
      <c r="F13" s="204">
        <f>Ф.4.1.КФК2!$I$22</f>
        <v>0</v>
      </c>
      <c r="G13" s="205"/>
      <c r="H13" s="205"/>
      <c r="J13">
        <f>$A$1</f>
        <v>0</v>
      </c>
      <c r="K13" s="57">
        <f>Ф.4.2.КФК2!$D$15</f>
        <v>0</v>
      </c>
      <c r="M13">
        <v>50</v>
      </c>
      <c r="N13" s="205"/>
      <c r="O13" s="204"/>
      <c r="P13" s="204">
        <f>Ф.4.2.КФК2!$I$28</f>
        <v>0</v>
      </c>
      <c r="Q13" s="205"/>
    </row>
    <row r="14" spans="1:17" x14ac:dyDescent="0.25">
      <c r="A14">
        <f t="shared" si="1"/>
        <v>0</v>
      </c>
      <c r="B14" s="57">
        <f>Ф.4.1.КФК2!$E$15</f>
        <v>0</v>
      </c>
      <c r="C14">
        <v>25010200</v>
      </c>
      <c r="D14">
        <v>30</v>
      </c>
      <c r="E14" s="205"/>
      <c r="F14" s="204">
        <f>Ф.4.1.КФК2!$I$23</f>
        <v>0</v>
      </c>
      <c r="G14" s="205"/>
      <c r="H14" s="205"/>
      <c r="N14" s="1269" t="str">
        <f>ЗАПОЛНИТЬ!$B$3</f>
        <v>Дрогобицький міський центр соціальних служб для сім'ї, дітей та молоді</v>
      </c>
      <c r="O14" s="1269"/>
      <c r="P14" s="1269"/>
      <c r="Q14" s="1269"/>
    </row>
    <row r="15" spans="1:17" x14ac:dyDescent="0.25">
      <c r="A15">
        <f t="shared" si="1"/>
        <v>0</v>
      </c>
      <c r="B15" s="57">
        <f>Ф.4.1.КФК2!$E$15</f>
        <v>0</v>
      </c>
      <c r="C15">
        <v>25010300</v>
      </c>
      <c r="D15">
        <v>40</v>
      </c>
      <c r="E15" s="205"/>
      <c r="F15" s="204">
        <f>Ф.4.1.КФК2!$I$24</f>
        <v>0</v>
      </c>
      <c r="G15" s="205"/>
      <c r="H15" s="205"/>
      <c r="K15" s="57"/>
      <c r="N15" s="203" t="s">
        <v>4718</v>
      </c>
      <c r="O15" s="203" t="s">
        <v>4715</v>
      </c>
      <c r="P15" s="203" t="s">
        <v>4719</v>
      </c>
      <c r="Q15" s="203" t="s">
        <v>4720</v>
      </c>
    </row>
    <row r="16" spans="1:17" x14ac:dyDescent="0.25">
      <c r="A16">
        <f t="shared" si="1"/>
        <v>0</v>
      </c>
      <c r="B16" s="57">
        <f>Ф.4.1.КФК2!$E$15</f>
        <v>0</v>
      </c>
      <c r="C16">
        <v>25010400</v>
      </c>
      <c r="D16">
        <v>50</v>
      </c>
      <c r="E16" s="205"/>
      <c r="F16" s="204">
        <f>Ф.4.1.КФК2!$I$25</f>
        <v>0</v>
      </c>
      <c r="G16" s="205"/>
      <c r="H16" s="205"/>
      <c r="J16">
        <f>$A$1</f>
        <v>0</v>
      </c>
      <c r="K16" s="57">
        <f>Ф.4.2.КФК3!$D$15</f>
        <v>0</v>
      </c>
      <c r="L16">
        <v>25020000</v>
      </c>
      <c r="M16">
        <v>10</v>
      </c>
      <c r="N16" s="204">
        <f>Ф.4.2.КФК3!$E$22</f>
        <v>0</v>
      </c>
      <c r="O16" s="204">
        <f>Ф.4.2.КФК3!$H$22</f>
        <v>0</v>
      </c>
      <c r="P16" s="205"/>
      <c r="Q16" s="204">
        <f>Ф.4.2.КФК3!$K$22</f>
        <v>0</v>
      </c>
    </row>
    <row r="17" spans="1:17" x14ac:dyDescent="0.25">
      <c r="A17">
        <f t="shared" si="1"/>
        <v>0</v>
      </c>
      <c r="B17" s="57">
        <f>Ф.4.1.КФК2!$E$15</f>
        <v>0</v>
      </c>
      <c r="D17">
        <v>70</v>
      </c>
      <c r="E17" s="205"/>
      <c r="F17" s="205"/>
      <c r="G17" s="204">
        <f>Ф.4.1.КФК2!$J$27</f>
        <v>0</v>
      </c>
      <c r="H17" s="205"/>
      <c r="J17">
        <f>$A$1</f>
        <v>0</v>
      </c>
      <c r="K17" s="57">
        <f>Ф.4.2.КФК3!$D$15</f>
        <v>0</v>
      </c>
      <c r="L17">
        <v>25020100</v>
      </c>
      <c r="M17">
        <v>20</v>
      </c>
      <c r="N17" s="205"/>
      <c r="O17" s="204">
        <f>Ф.4.2.КФК3!$H$23</f>
        <v>0</v>
      </c>
      <c r="P17" s="205"/>
      <c r="Q17" s="205"/>
    </row>
    <row r="18" spans="1:17" x14ac:dyDescent="0.25">
      <c r="E18" s="1269" t="str">
        <f>ЗАПОЛНИТЬ!$B$3</f>
        <v>Дрогобицький міський центр соціальних служб для сім'ї, дітей та молоді</v>
      </c>
      <c r="F18" s="1269"/>
      <c r="G18" s="1269"/>
      <c r="H18" s="1269"/>
      <c r="J18">
        <f>$A$1</f>
        <v>0</v>
      </c>
      <c r="K18" s="57">
        <f>Ф.4.2.КФК3!$D$15</f>
        <v>0</v>
      </c>
      <c r="L18">
        <v>25020200</v>
      </c>
      <c r="M18">
        <v>30</v>
      </c>
      <c r="N18" s="205"/>
      <c r="O18" s="204">
        <f>Ф.4.2.КФК3!$H$24</f>
        <v>0</v>
      </c>
      <c r="P18" s="205"/>
      <c r="Q18" s="205"/>
    </row>
    <row r="19" spans="1:17" ht="30" x14ac:dyDescent="0.25">
      <c r="B19" s="57"/>
      <c r="E19" s="201" t="s">
        <v>4714</v>
      </c>
      <c r="F19" s="201" t="s">
        <v>4715</v>
      </c>
      <c r="G19" s="201" t="s">
        <v>4716</v>
      </c>
      <c r="H19" s="201" t="s">
        <v>4717</v>
      </c>
      <c r="J19">
        <f>$A$1</f>
        <v>0</v>
      </c>
      <c r="K19" s="57">
        <f>Ф.4.2.КФК3!$D$15</f>
        <v>0</v>
      </c>
      <c r="M19">
        <v>50</v>
      </c>
      <c r="N19" s="205"/>
      <c r="O19" s="204"/>
      <c r="P19" s="204">
        <f>Ф.4.2.КФК3!$I$28</f>
        <v>0</v>
      </c>
      <c r="Q19" s="205"/>
    </row>
    <row r="20" spans="1:17" x14ac:dyDescent="0.25">
      <c r="A20">
        <f t="shared" ref="A20:A25" si="2">$A$1</f>
        <v>0</v>
      </c>
      <c r="B20" s="57">
        <f>Ф.4.1.КФК3!$E$15</f>
        <v>0</v>
      </c>
      <c r="C20">
        <v>25010000</v>
      </c>
      <c r="D20">
        <v>10</v>
      </c>
      <c r="E20" s="204">
        <f>Ф.4.1.КФК3!$E$21</f>
        <v>0</v>
      </c>
      <c r="F20" s="204">
        <f>Ф.4.1.КФК3!$I$21</f>
        <v>0</v>
      </c>
      <c r="G20" s="205"/>
      <c r="H20" s="204">
        <f>Ф.4.1.КФК3!$N$21</f>
        <v>0</v>
      </c>
      <c r="N20" s="1269" t="str">
        <f>ЗАПОЛНИТЬ!$B$3</f>
        <v>Дрогобицький міський центр соціальних служб для сім'ї, дітей та молоді</v>
      </c>
      <c r="O20" s="1269"/>
      <c r="P20" s="1269"/>
      <c r="Q20" s="1269"/>
    </row>
    <row r="21" spans="1:17" x14ac:dyDescent="0.25">
      <c r="A21">
        <f t="shared" si="2"/>
        <v>0</v>
      </c>
      <c r="B21" s="57">
        <f>Ф.4.1.КФК3!$E$15</f>
        <v>0</v>
      </c>
      <c r="C21">
        <v>25010100</v>
      </c>
      <c r="D21">
        <v>20</v>
      </c>
      <c r="E21" s="205"/>
      <c r="F21" s="204">
        <f>Ф.4.1.КФК3!$I$22</f>
        <v>0</v>
      </c>
      <c r="G21" s="205"/>
      <c r="H21" s="205"/>
      <c r="K21" s="57"/>
      <c r="N21" s="203" t="s">
        <v>4718</v>
      </c>
      <c r="O21" s="203" t="s">
        <v>4715</v>
      </c>
      <c r="P21" s="203" t="s">
        <v>4719</v>
      </c>
      <c r="Q21" s="203" t="s">
        <v>4720</v>
      </c>
    </row>
    <row r="22" spans="1:17" x14ac:dyDescent="0.25">
      <c r="A22">
        <f t="shared" si="2"/>
        <v>0</v>
      </c>
      <c r="B22" s="57">
        <f>Ф.4.1.КФК3!$E$15</f>
        <v>0</v>
      </c>
      <c r="C22">
        <v>25010200</v>
      </c>
      <c r="D22">
        <v>30</v>
      </c>
      <c r="E22" s="205"/>
      <c r="F22" s="204">
        <f>Ф.4.1.КФК3!$I$23</f>
        <v>0</v>
      </c>
      <c r="G22" s="205"/>
      <c r="H22" s="205"/>
      <c r="J22">
        <f>$A$1</f>
        <v>0</v>
      </c>
      <c r="K22" s="57">
        <f>Ф.4.2.КФК4!$D$15</f>
        <v>0</v>
      </c>
      <c r="L22">
        <v>25020000</v>
      </c>
      <c r="M22">
        <v>10</v>
      </c>
      <c r="N22" s="204">
        <f>Ф.4.2.КФК4!$E$22</f>
        <v>0</v>
      </c>
      <c r="O22" s="204">
        <f>Ф.4.2.КФК4!$H$22</f>
        <v>0</v>
      </c>
      <c r="P22" s="205"/>
      <c r="Q22" s="204">
        <f>Ф.4.2.КФК4!$K$22</f>
        <v>0</v>
      </c>
    </row>
    <row r="23" spans="1:17" x14ac:dyDescent="0.25">
      <c r="A23">
        <f t="shared" si="2"/>
        <v>0</v>
      </c>
      <c r="B23" s="57">
        <f>Ф.4.1.КФК3!$E$15</f>
        <v>0</v>
      </c>
      <c r="C23">
        <v>25010300</v>
      </c>
      <c r="D23">
        <v>40</v>
      </c>
      <c r="E23" s="205"/>
      <c r="F23" s="204">
        <f>Ф.4.1.КФК3!$I$24</f>
        <v>0</v>
      </c>
      <c r="G23" s="205"/>
      <c r="H23" s="205"/>
      <c r="J23">
        <f>$A$1</f>
        <v>0</v>
      </c>
      <c r="K23" s="57">
        <f>Ф.4.2.КФК4!$D$15</f>
        <v>0</v>
      </c>
      <c r="L23">
        <v>25020100</v>
      </c>
      <c r="M23">
        <v>20</v>
      </c>
      <c r="N23" s="205"/>
      <c r="O23" s="204">
        <f>Ф.4.2.КФК4!$H$23</f>
        <v>0</v>
      </c>
      <c r="P23" s="205"/>
      <c r="Q23" s="205"/>
    </row>
    <row r="24" spans="1:17" x14ac:dyDescent="0.25">
      <c r="A24">
        <f t="shared" si="2"/>
        <v>0</v>
      </c>
      <c r="B24" s="57">
        <f>Ф.4.1.КФК3!$E$15</f>
        <v>0</v>
      </c>
      <c r="C24">
        <v>25010400</v>
      </c>
      <c r="D24">
        <v>50</v>
      </c>
      <c r="E24" s="205"/>
      <c r="F24" s="204">
        <f>Ф.4.1.КФК3!$I$25</f>
        <v>0</v>
      </c>
      <c r="G24" s="205"/>
      <c r="H24" s="205"/>
      <c r="J24">
        <f>$A$1</f>
        <v>0</v>
      </c>
      <c r="K24" s="57">
        <f>Ф.4.2.КФК4!$D$15</f>
        <v>0</v>
      </c>
      <c r="L24">
        <v>25020200</v>
      </c>
      <c r="M24">
        <v>30</v>
      </c>
      <c r="N24" s="205"/>
      <c r="O24" s="204">
        <f>Ф.4.2.КФК4!$H$24</f>
        <v>0</v>
      </c>
      <c r="P24" s="205"/>
      <c r="Q24" s="205"/>
    </row>
    <row r="25" spans="1:17" x14ac:dyDescent="0.25">
      <c r="A25">
        <f t="shared" si="2"/>
        <v>0</v>
      </c>
      <c r="B25" s="57">
        <f>Ф.4.1.КФК3!$E$15</f>
        <v>0</v>
      </c>
      <c r="D25">
        <v>70</v>
      </c>
      <c r="E25" s="205"/>
      <c r="F25" s="205"/>
      <c r="G25" s="204">
        <f>Ф.4.1.КФК3!$J$27</f>
        <v>0</v>
      </c>
      <c r="H25" s="205"/>
      <c r="J25">
        <f>$A$1</f>
        <v>0</v>
      </c>
      <c r="K25" s="57">
        <f>Ф.4.2.КФК4!$D$15</f>
        <v>0</v>
      </c>
      <c r="M25">
        <v>50</v>
      </c>
      <c r="N25" s="205"/>
      <c r="O25" s="204"/>
      <c r="P25" s="204">
        <f>Ф.4.2.КФК4!$I$28</f>
        <v>0</v>
      </c>
      <c r="Q25" s="205"/>
    </row>
    <row r="26" spans="1:17" x14ac:dyDescent="0.25">
      <c r="E26" s="1269" t="str">
        <f>ЗАПОЛНИТЬ!$B$3</f>
        <v>Дрогобицький міський центр соціальних служб для сім'ї, дітей та молоді</v>
      </c>
      <c r="F26" s="1269"/>
      <c r="G26" s="1269"/>
      <c r="H26" s="1269"/>
      <c r="N26" s="1269" t="str">
        <f>ЗАПОЛНИТЬ!$B$3</f>
        <v>Дрогобицький міський центр соціальних служб для сім'ї, дітей та молоді</v>
      </c>
      <c r="O26" s="1269"/>
      <c r="P26" s="1269"/>
      <c r="Q26" s="1269"/>
    </row>
    <row r="27" spans="1:17" ht="30" x14ac:dyDescent="0.25">
      <c r="B27" s="57"/>
      <c r="E27" s="201" t="s">
        <v>4714</v>
      </c>
      <c r="F27" s="201" t="s">
        <v>4715</v>
      </c>
      <c r="G27" s="201" t="s">
        <v>4716</v>
      </c>
      <c r="H27" s="201" t="s">
        <v>4717</v>
      </c>
      <c r="K27" s="57"/>
      <c r="N27" s="203" t="s">
        <v>4718</v>
      </c>
      <c r="O27" s="203" t="s">
        <v>4715</v>
      </c>
      <c r="P27" s="203" t="s">
        <v>4719</v>
      </c>
      <c r="Q27" s="203" t="s">
        <v>4720</v>
      </c>
    </row>
    <row r="28" spans="1:17" x14ac:dyDescent="0.25">
      <c r="A28">
        <f t="shared" ref="A28:A33" si="3">$A$1</f>
        <v>0</v>
      </c>
      <c r="B28" s="57">
        <f>Ф.4.1.КФК4!$E$15</f>
        <v>0</v>
      </c>
      <c r="C28">
        <v>25010000</v>
      </c>
      <c r="D28">
        <v>10</v>
      </c>
      <c r="E28" s="204">
        <f>Ф.4.1.КФК4!$E$21</f>
        <v>0</v>
      </c>
      <c r="F28" s="204">
        <f>Ф.4.1.КФК4!$I$21</f>
        <v>0</v>
      </c>
      <c r="G28" s="205"/>
      <c r="H28" s="204">
        <f>Ф.4.1.КФК4!$N$21</f>
        <v>0</v>
      </c>
      <c r="J28">
        <f>$A$1</f>
        <v>0</v>
      </c>
      <c r="K28" s="57">
        <f>Ф.4.2.КФК5!$D$15</f>
        <v>0</v>
      </c>
      <c r="L28">
        <v>25020000</v>
      </c>
      <c r="M28">
        <v>10</v>
      </c>
      <c r="N28" s="204">
        <f>Ф.4.2.КФК5!$E$22</f>
        <v>0</v>
      </c>
      <c r="O28" s="204">
        <f>Ф.4.2.КФК5!$H$22</f>
        <v>0</v>
      </c>
      <c r="P28" s="205"/>
      <c r="Q28" s="204">
        <f>Ф.4.2.КФК5!$K$22</f>
        <v>0</v>
      </c>
    </row>
    <row r="29" spans="1:17" x14ac:dyDescent="0.25">
      <c r="A29">
        <f t="shared" si="3"/>
        <v>0</v>
      </c>
      <c r="B29" s="57">
        <f>Ф.4.1.КФК4!$E$15</f>
        <v>0</v>
      </c>
      <c r="C29">
        <v>25010100</v>
      </c>
      <c r="D29">
        <v>20</v>
      </c>
      <c r="E29" s="205"/>
      <c r="F29" s="204">
        <f>Ф.4.1.КФК4!$I$22</f>
        <v>0</v>
      </c>
      <c r="G29" s="205"/>
      <c r="H29" s="205"/>
      <c r="J29">
        <f>$A$1</f>
        <v>0</v>
      </c>
      <c r="K29" s="57">
        <f>Ф.4.2.КФК5!$D$15</f>
        <v>0</v>
      </c>
      <c r="L29">
        <v>25020100</v>
      </c>
      <c r="M29">
        <v>20</v>
      </c>
      <c r="N29" s="205"/>
      <c r="O29" s="204">
        <f>Ф.4.2.КФК5!$H$23</f>
        <v>0</v>
      </c>
      <c r="P29" s="205"/>
      <c r="Q29" s="205"/>
    </row>
    <row r="30" spans="1:17" x14ac:dyDescent="0.25">
      <c r="A30">
        <f t="shared" si="3"/>
        <v>0</v>
      </c>
      <c r="B30" s="57">
        <f>Ф.4.1.КФК4!$E$15</f>
        <v>0</v>
      </c>
      <c r="C30">
        <v>25010200</v>
      </c>
      <c r="D30">
        <v>30</v>
      </c>
      <c r="E30" s="205"/>
      <c r="F30" s="204">
        <f>Ф.4.1.КФК4!$I$23</f>
        <v>0</v>
      </c>
      <c r="G30" s="205"/>
      <c r="H30" s="205"/>
      <c r="J30">
        <f>$A$1</f>
        <v>0</v>
      </c>
      <c r="K30" s="57">
        <f>Ф.4.2.КФК5!$D$15</f>
        <v>0</v>
      </c>
      <c r="L30">
        <v>25020200</v>
      </c>
      <c r="M30">
        <v>30</v>
      </c>
      <c r="N30" s="205"/>
      <c r="O30" s="204">
        <f>Ф.4.2.КФК5!$H$24</f>
        <v>0</v>
      </c>
      <c r="P30" s="205"/>
      <c r="Q30" s="205"/>
    </row>
    <row r="31" spans="1:17" x14ac:dyDescent="0.25">
      <c r="A31">
        <f t="shared" si="3"/>
        <v>0</v>
      </c>
      <c r="B31" s="57">
        <f>Ф.4.1.КФК4!$E$15</f>
        <v>0</v>
      </c>
      <c r="C31">
        <v>25010300</v>
      </c>
      <c r="D31">
        <v>40</v>
      </c>
      <c r="E31" s="205"/>
      <c r="F31" s="204">
        <f>Ф.4.1.КФК4!$I$24</f>
        <v>0</v>
      </c>
      <c r="G31" s="205"/>
      <c r="H31" s="205"/>
      <c r="J31">
        <f>$A$1</f>
        <v>0</v>
      </c>
      <c r="K31" s="57">
        <f>Ф.4.2.КФК5!$D$15</f>
        <v>0</v>
      </c>
      <c r="M31">
        <v>50</v>
      </c>
      <c r="N31" s="205"/>
      <c r="O31" s="204"/>
      <c r="P31" s="204">
        <f>Ф.4.2.КФК5!$I$28</f>
        <v>0</v>
      </c>
      <c r="Q31" s="205"/>
    </row>
    <row r="32" spans="1:17" x14ac:dyDescent="0.25">
      <c r="A32">
        <f t="shared" si="3"/>
        <v>0</v>
      </c>
      <c r="B32" s="57">
        <f>Ф.4.1.КФК4!$E$15</f>
        <v>0</v>
      </c>
      <c r="C32">
        <v>25010400</v>
      </c>
      <c r="D32">
        <v>50</v>
      </c>
      <c r="E32" s="205"/>
      <c r="F32" s="204">
        <f>Ф.4.1.КФК4!$I$25</f>
        <v>0</v>
      </c>
      <c r="G32" s="205"/>
      <c r="H32" s="205"/>
      <c r="N32" s="1269" t="str">
        <f>ЗАПОЛНИТЬ!$B$3</f>
        <v>Дрогобицький міський центр соціальних служб для сім'ї, дітей та молоді</v>
      </c>
      <c r="O32" s="1269"/>
      <c r="P32" s="1269"/>
      <c r="Q32" s="1269"/>
    </row>
    <row r="33" spans="1:17" x14ac:dyDescent="0.25">
      <c r="A33">
        <f t="shared" si="3"/>
        <v>0</v>
      </c>
      <c r="B33" s="57">
        <f>Ф.4.1.КФК4!$E$15</f>
        <v>0</v>
      </c>
      <c r="D33">
        <v>70</v>
      </c>
      <c r="E33" s="205"/>
      <c r="F33" s="205"/>
      <c r="G33" s="204">
        <f>Ф.4.1.КФК4!$J$27</f>
        <v>0</v>
      </c>
      <c r="H33" s="205"/>
      <c r="K33" s="57"/>
      <c r="N33" s="203" t="s">
        <v>4718</v>
      </c>
      <c r="O33" s="203" t="s">
        <v>4715</v>
      </c>
      <c r="P33" s="203" t="s">
        <v>4719</v>
      </c>
      <c r="Q33" s="203" t="s">
        <v>4720</v>
      </c>
    </row>
    <row r="34" spans="1:17" x14ac:dyDescent="0.25">
      <c r="E34" s="1269" t="str">
        <f>ЗАПОЛНИТЬ!$B$3</f>
        <v>Дрогобицький міський центр соціальних служб для сім'ї, дітей та молоді</v>
      </c>
      <c r="F34" s="1269"/>
      <c r="G34" s="1269"/>
      <c r="H34" s="1269"/>
      <c r="J34">
        <f>$A$1</f>
        <v>0</v>
      </c>
      <c r="K34" s="57">
        <f>Ф.4.2.КФК6!$D$15</f>
        <v>0</v>
      </c>
      <c r="L34">
        <v>25020000</v>
      </c>
      <c r="M34">
        <v>10</v>
      </c>
      <c r="N34" s="204">
        <f>Ф.4.2.КФК6!$E$22</f>
        <v>0</v>
      </c>
      <c r="O34" s="204">
        <f>Ф.4.2.КФК6!$H$22</f>
        <v>0</v>
      </c>
      <c r="P34" s="205"/>
      <c r="Q34" s="204">
        <f>Ф.4.2.КФК6!$K$22</f>
        <v>0</v>
      </c>
    </row>
    <row r="35" spans="1:17" ht="30" x14ac:dyDescent="0.25">
      <c r="B35" s="57"/>
      <c r="E35" s="201" t="s">
        <v>4714</v>
      </c>
      <c r="F35" s="201" t="s">
        <v>4715</v>
      </c>
      <c r="G35" s="201" t="s">
        <v>4716</v>
      </c>
      <c r="H35" s="201" t="s">
        <v>4717</v>
      </c>
      <c r="J35">
        <f>$A$1</f>
        <v>0</v>
      </c>
      <c r="K35" s="57">
        <f>Ф.4.2.КФК6!$D$15</f>
        <v>0</v>
      </c>
      <c r="L35">
        <v>25020100</v>
      </c>
      <c r="M35">
        <v>20</v>
      </c>
      <c r="N35" s="205"/>
      <c r="O35" s="204">
        <f>Ф.4.2.КФК6!$H$23</f>
        <v>0</v>
      </c>
      <c r="P35" s="205"/>
      <c r="Q35" s="205"/>
    </row>
    <row r="36" spans="1:17" x14ac:dyDescent="0.25">
      <c r="A36">
        <f t="shared" ref="A36:A41" si="4">$A$1</f>
        <v>0</v>
      </c>
      <c r="B36" s="57">
        <f>Ф.4.1.КФК4!$E$15</f>
        <v>0</v>
      </c>
      <c r="C36">
        <v>25010000</v>
      </c>
      <c r="D36">
        <v>10</v>
      </c>
      <c r="E36" s="204">
        <f>Ф.4.1.КФК4!$E$21</f>
        <v>0</v>
      </c>
      <c r="F36" s="204">
        <f>Ф.4.1.КФК4!$I$21</f>
        <v>0</v>
      </c>
      <c r="G36" s="205"/>
      <c r="H36" s="204">
        <f>Ф.4.1.КФК4!$N$21</f>
        <v>0</v>
      </c>
      <c r="J36">
        <f>$A$1</f>
        <v>0</v>
      </c>
      <c r="K36" s="57">
        <f>Ф.4.2.КФК6!$D$15</f>
        <v>0</v>
      </c>
      <c r="L36">
        <v>25020200</v>
      </c>
      <c r="M36">
        <v>30</v>
      </c>
      <c r="N36" s="205"/>
      <c r="O36" s="204">
        <f>Ф.4.2.КФК6!$H$24</f>
        <v>0</v>
      </c>
      <c r="P36" s="205"/>
      <c r="Q36" s="205"/>
    </row>
    <row r="37" spans="1:17" x14ac:dyDescent="0.25">
      <c r="A37">
        <f t="shared" si="4"/>
        <v>0</v>
      </c>
      <c r="B37" s="57">
        <f>Ф.4.1.КФК4!$E$15</f>
        <v>0</v>
      </c>
      <c r="C37">
        <v>25010100</v>
      </c>
      <c r="D37">
        <v>20</v>
      </c>
      <c r="E37" s="205"/>
      <c r="F37" s="204">
        <f>Ф.4.1.КФК4!$I$22</f>
        <v>0</v>
      </c>
      <c r="G37" s="205"/>
      <c r="H37" s="205"/>
      <c r="J37">
        <f>$A$1</f>
        <v>0</v>
      </c>
      <c r="K37" s="57">
        <f>Ф.4.2.КФК6!$D$15</f>
        <v>0</v>
      </c>
      <c r="M37">
        <v>50</v>
      </c>
      <c r="N37" s="205"/>
      <c r="O37" s="204"/>
      <c r="P37" s="204">
        <f>Ф.4.2.КФК6!$I$28</f>
        <v>0</v>
      </c>
      <c r="Q37" s="205"/>
    </row>
    <row r="38" spans="1:17" x14ac:dyDescent="0.25">
      <c r="A38">
        <f t="shared" si="4"/>
        <v>0</v>
      </c>
      <c r="B38" s="57">
        <f>Ф.4.1.КФК4!$E$15</f>
        <v>0</v>
      </c>
      <c r="C38">
        <v>25010200</v>
      </c>
      <c r="D38">
        <v>30</v>
      </c>
      <c r="E38" s="205"/>
      <c r="F38" s="204">
        <f>Ф.4.1.КФК4!$I$23</f>
        <v>0</v>
      </c>
      <c r="G38" s="205"/>
      <c r="H38" s="205"/>
      <c r="N38" s="1269" t="str">
        <f>ЗАПОЛНИТЬ!$B$3</f>
        <v>Дрогобицький міський центр соціальних служб для сім'ї, дітей та молоді</v>
      </c>
      <c r="O38" s="1269"/>
      <c r="P38" s="1269"/>
      <c r="Q38" s="1269"/>
    </row>
    <row r="39" spans="1:17" x14ac:dyDescent="0.25">
      <c r="A39">
        <f t="shared" si="4"/>
        <v>0</v>
      </c>
      <c r="B39" s="57">
        <f>Ф.4.1.КФК4!$E$15</f>
        <v>0</v>
      </c>
      <c r="C39">
        <v>25010300</v>
      </c>
      <c r="D39">
        <v>40</v>
      </c>
      <c r="E39" s="205"/>
      <c r="F39" s="204">
        <f>Ф.4.1.КФК4!$I$24</f>
        <v>0</v>
      </c>
      <c r="G39" s="205"/>
      <c r="H39" s="205"/>
      <c r="K39" s="57"/>
      <c r="N39" s="203" t="s">
        <v>4718</v>
      </c>
      <c r="O39" s="203" t="s">
        <v>4715</v>
      </c>
      <c r="P39" s="203" t="s">
        <v>4719</v>
      </c>
      <c r="Q39" s="203" t="s">
        <v>4720</v>
      </c>
    </row>
    <row r="40" spans="1:17" x14ac:dyDescent="0.25">
      <c r="A40">
        <f t="shared" si="4"/>
        <v>0</v>
      </c>
      <c r="B40" s="57">
        <f>Ф.4.1.КФК4!$E$15</f>
        <v>0</v>
      </c>
      <c r="C40">
        <v>25010400</v>
      </c>
      <c r="D40">
        <v>50</v>
      </c>
      <c r="E40" s="205"/>
      <c r="F40" s="204">
        <f>Ф.4.1.КФК4!$I$25</f>
        <v>0</v>
      </c>
      <c r="G40" s="205"/>
      <c r="H40" s="205"/>
      <c r="J40">
        <f>$A$1</f>
        <v>0</v>
      </c>
      <c r="K40" s="57">
        <f>Ф.4.2.КФК7!$D$15</f>
        <v>0</v>
      </c>
      <c r="L40">
        <v>25020000</v>
      </c>
      <c r="M40">
        <v>10</v>
      </c>
      <c r="N40" s="204">
        <f>Ф.4.2.КФК7!$E$22</f>
        <v>0</v>
      </c>
      <c r="O40" s="204">
        <f>Ф.4.2.КФК7!$H$22</f>
        <v>0</v>
      </c>
      <c r="P40" s="205"/>
      <c r="Q40" s="204">
        <f>Ф.4.2.КФК7!$K$22</f>
        <v>0</v>
      </c>
    </row>
    <row r="41" spans="1:17" x14ac:dyDescent="0.25">
      <c r="A41">
        <f t="shared" si="4"/>
        <v>0</v>
      </c>
      <c r="B41" s="57">
        <f>Ф.4.1.КФК4!$E$15</f>
        <v>0</v>
      </c>
      <c r="D41">
        <v>70</v>
      </c>
      <c r="E41" s="205"/>
      <c r="F41" s="205"/>
      <c r="G41" s="204">
        <f>Ф.4.1.КФК4!$J$27</f>
        <v>0</v>
      </c>
      <c r="H41" s="205"/>
      <c r="J41">
        <f>$A$1</f>
        <v>0</v>
      </c>
      <c r="K41" s="57">
        <f>Ф.4.2.КФК7!$D$15</f>
        <v>0</v>
      </c>
      <c r="L41">
        <v>25020100</v>
      </c>
      <c r="M41">
        <v>20</v>
      </c>
      <c r="N41" s="205"/>
      <c r="O41" s="204">
        <f>Ф.4.2.КФК7!$H$23</f>
        <v>0</v>
      </c>
      <c r="P41" s="205"/>
      <c r="Q41" s="205"/>
    </row>
    <row r="42" spans="1:17" x14ac:dyDescent="0.25">
      <c r="E42" s="1269" t="str">
        <f>ЗАПОЛНИТЬ!$B$3</f>
        <v>Дрогобицький міський центр соціальних служб для сім'ї, дітей та молоді</v>
      </c>
      <c r="F42" s="1269"/>
      <c r="G42" s="1269"/>
      <c r="H42" s="1269"/>
      <c r="J42">
        <f>$A$1</f>
        <v>0</v>
      </c>
      <c r="K42" s="57">
        <f>Ф.4.2.КФК7!$D$15</f>
        <v>0</v>
      </c>
      <c r="L42">
        <v>25020200</v>
      </c>
      <c r="M42">
        <v>30</v>
      </c>
      <c r="N42" s="205"/>
      <c r="O42" s="204">
        <f>Ф.4.2.КФК7!$H$24</f>
        <v>0</v>
      </c>
      <c r="P42" s="205"/>
      <c r="Q42" s="205"/>
    </row>
    <row r="43" spans="1:17" ht="30" x14ac:dyDescent="0.25">
      <c r="B43" s="57"/>
      <c r="E43" s="201" t="s">
        <v>4714</v>
      </c>
      <c r="F43" s="201" t="s">
        <v>4715</v>
      </c>
      <c r="G43" s="201" t="s">
        <v>4716</v>
      </c>
      <c r="H43" s="201" t="s">
        <v>4717</v>
      </c>
      <c r="J43">
        <f>$A$1</f>
        <v>0</v>
      </c>
      <c r="K43" s="57">
        <f>Ф.4.2.КФК7!$D$15</f>
        <v>0</v>
      </c>
      <c r="M43">
        <v>50</v>
      </c>
      <c r="N43" s="205"/>
      <c r="O43" s="204"/>
      <c r="P43" s="204">
        <f>Ф.4.2.КФК7!$I$28</f>
        <v>0</v>
      </c>
      <c r="Q43" s="205"/>
    </row>
    <row r="44" spans="1:17" x14ac:dyDescent="0.25">
      <c r="A44">
        <f t="shared" ref="A44:A49" si="5">$A$1</f>
        <v>0</v>
      </c>
      <c r="B44" s="57">
        <f>Ф.4.1.КФК5!$E$15</f>
        <v>0</v>
      </c>
      <c r="C44">
        <v>25010000</v>
      </c>
      <c r="D44">
        <v>10</v>
      </c>
      <c r="E44" s="204">
        <f>Ф.4.1.КФК5!$E$21</f>
        <v>0</v>
      </c>
      <c r="F44" s="204">
        <f>Ф.4.1.КФК5!$I$21</f>
        <v>0</v>
      </c>
      <c r="G44" s="205"/>
      <c r="H44" s="204">
        <f>Ф.4.1.КФК5!$N$21</f>
        <v>0</v>
      </c>
      <c r="N44" s="1269" t="str">
        <f>ЗАПОЛНИТЬ!$B$3</f>
        <v>Дрогобицький міський центр соціальних служб для сім'ї, дітей та молоді</v>
      </c>
      <c r="O44" s="1269"/>
      <c r="P44" s="1269"/>
      <c r="Q44" s="1269"/>
    </row>
    <row r="45" spans="1:17" x14ac:dyDescent="0.25">
      <c r="A45">
        <f t="shared" si="5"/>
        <v>0</v>
      </c>
      <c r="B45" s="57">
        <f>Ф.4.1.КФК5!$E$15</f>
        <v>0</v>
      </c>
      <c r="C45">
        <v>25010100</v>
      </c>
      <c r="D45">
        <v>20</v>
      </c>
      <c r="E45" s="205"/>
      <c r="F45" s="204">
        <f>Ф.4.1.КФК5!$I$22</f>
        <v>0</v>
      </c>
      <c r="G45" s="205"/>
      <c r="H45" s="205"/>
      <c r="K45" s="57"/>
      <c r="N45" s="203" t="s">
        <v>4718</v>
      </c>
      <c r="O45" s="203" t="s">
        <v>4715</v>
      </c>
      <c r="P45" s="203" t="s">
        <v>4719</v>
      </c>
      <c r="Q45" s="203" t="s">
        <v>4720</v>
      </c>
    </row>
    <row r="46" spans="1:17" x14ac:dyDescent="0.25">
      <c r="A46">
        <f t="shared" si="5"/>
        <v>0</v>
      </c>
      <c r="B46" s="57">
        <f>Ф.4.1.КФК5!$E$15</f>
        <v>0</v>
      </c>
      <c r="C46">
        <v>25010200</v>
      </c>
      <c r="D46">
        <v>30</v>
      </c>
      <c r="E46" s="205"/>
      <c r="F46" s="204">
        <f>Ф.4.1.КФК5!$I$23</f>
        <v>0</v>
      </c>
      <c r="G46" s="205"/>
      <c r="H46" s="205"/>
      <c r="J46">
        <f>$A$1</f>
        <v>0</v>
      </c>
      <c r="K46" s="57">
        <f>Ф.4.2.КФК8!$D$15</f>
        <v>0</v>
      </c>
      <c r="L46">
        <v>25020000</v>
      </c>
      <c r="M46">
        <v>10</v>
      </c>
      <c r="N46" s="204">
        <f>Ф.4.2.КФК8!$E$22</f>
        <v>0</v>
      </c>
      <c r="O46" s="204">
        <f>Ф.4.2.КФК8!$H$22</f>
        <v>0</v>
      </c>
      <c r="P46" s="205"/>
      <c r="Q46" s="204">
        <f>Ф.4.2.КФК8!$K$22</f>
        <v>0</v>
      </c>
    </row>
    <row r="47" spans="1:17" x14ac:dyDescent="0.25">
      <c r="A47">
        <f t="shared" si="5"/>
        <v>0</v>
      </c>
      <c r="B47" s="57">
        <f>Ф.4.1.КФК5!$E$15</f>
        <v>0</v>
      </c>
      <c r="C47">
        <v>25010300</v>
      </c>
      <c r="D47">
        <v>40</v>
      </c>
      <c r="E47" s="205"/>
      <c r="F47" s="204">
        <f>Ф.4.1.КФК5!$I$24</f>
        <v>0</v>
      </c>
      <c r="G47" s="205"/>
      <c r="H47" s="205"/>
      <c r="J47">
        <f>$A$1</f>
        <v>0</v>
      </c>
      <c r="K47" s="57">
        <f>Ф.4.2.КФК8!$D$15</f>
        <v>0</v>
      </c>
      <c r="L47">
        <v>25020100</v>
      </c>
      <c r="M47">
        <v>20</v>
      </c>
      <c r="N47" s="205"/>
      <c r="O47" s="204">
        <f>Ф.4.2.КФК8!$H$23</f>
        <v>0</v>
      </c>
      <c r="P47" s="205"/>
      <c r="Q47" s="205"/>
    </row>
    <row r="48" spans="1:17" x14ac:dyDescent="0.25">
      <c r="A48">
        <f t="shared" si="5"/>
        <v>0</v>
      </c>
      <c r="B48" s="57">
        <f>Ф.4.1.КФК5!$E$15</f>
        <v>0</v>
      </c>
      <c r="C48">
        <v>25010400</v>
      </c>
      <c r="D48">
        <v>50</v>
      </c>
      <c r="E48" s="205"/>
      <c r="F48" s="204">
        <f>Ф.4.1.КФК5!$I$25</f>
        <v>0</v>
      </c>
      <c r="G48" s="205"/>
      <c r="H48" s="205"/>
      <c r="J48">
        <f>$A$1</f>
        <v>0</v>
      </c>
      <c r="K48" s="57">
        <f>Ф.4.2.КФК8!$D$15</f>
        <v>0</v>
      </c>
      <c r="L48">
        <v>25020200</v>
      </c>
      <c r="M48">
        <v>30</v>
      </c>
      <c r="N48" s="205"/>
      <c r="O48" s="204">
        <f>Ф.4.2.КФК8!$H$24</f>
        <v>0</v>
      </c>
      <c r="P48" s="205"/>
      <c r="Q48" s="205"/>
    </row>
    <row r="49" spans="1:17" x14ac:dyDescent="0.25">
      <c r="A49">
        <f t="shared" si="5"/>
        <v>0</v>
      </c>
      <c r="B49" s="57">
        <f>Ф.4.1.КФК5!$E$15</f>
        <v>0</v>
      </c>
      <c r="D49">
        <v>70</v>
      </c>
      <c r="E49" s="205"/>
      <c r="F49" s="205"/>
      <c r="G49" s="204">
        <f>Ф.4.1.КФК5!$J$27</f>
        <v>0</v>
      </c>
      <c r="H49" s="205"/>
      <c r="J49">
        <f>$A$1</f>
        <v>0</v>
      </c>
      <c r="K49" s="57">
        <f>Ф.4.2.КФК8!$D$15</f>
        <v>0</v>
      </c>
      <c r="M49">
        <v>50</v>
      </c>
      <c r="N49" s="205"/>
      <c r="O49" s="204"/>
      <c r="P49" s="204">
        <f>Ф.4.2.КФК8!$I$28</f>
        <v>0</v>
      </c>
      <c r="Q49" s="205"/>
    </row>
    <row r="50" spans="1:17" x14ac:dyDescent="0.25">
      <c r="E50" s="1269" t="str">
        <f>ЗАПОЛНИТЬ!$B$3</f>
        <v>Дрогобицький міський центр соціальних служб для сім'ї, дітей та молоді</v>
      </c>
      <c r="F50" s="1269"/>
      <c r="G50" s="1269"/>
      <c r="H50" s="1269"/>
      <c r="N50" s="1269" t="str">
        <f>ЗАПОЛНИТЬ!$B$3</f>
        <v>Дрогобицький міський центр соціальних служб для сім'ї, дітей та молоді</v>
      </c>
      <c r="O50" s="1269"/>
      <c r="P50" s="1269"/>
      <c r="Q50" s="1269"/>
    </row>
    <row r="51" spans="1:17" ht="30" x14ac:dyDescent="0.25">
      <c r="B51" s="57"/>
      <c r="E51" s="201" t="s">
        <v>4714</v>
      </c>
      <c r="F51" s="201" t="s">
        <v>4715</v>
      </c>
      <c r="G51" s="201" t="s">
        <v>4716</v>
      </c>
      <c r="H51" s="201" t="s">
        <v>4717</v>
      </c>
      <c r="K51" s="57"/>
      <c r="N51" s="203" t="s">
        <v>4718</v>
      </c>
      <c r="O51" s="203" t="s">
        <v>4715</v>
      </c>
      <c r="P51" s="203" t="s">
        <v>4719</v>
      </c>
      <c r="Q51" s="203" t="s">
        <v>4720</v>
      </c>
    </row>
    <row r="52" spans="1:17" x14ac:dyDescent="0.25">
      <c r="A52">
        <f t="shared" ref="A52:A57" si="6">$A$1</f>
        <v>0</v>
      </c>
      <c r="B52" s="57">
        <f>Ф.4.1.КФК6!$E$15</f>
        <v>0</v>
      </c>
      <c r="C52">
        <v>25010000</v>
      </c>
      <c r="D52">
        <v>10</v>
      </c>
      <c r="E52" s="204">
        <f>Ф.4.1.КФК6!$E$21</f>
        <v>0</v>
      </c>
      <c r="F52" s="204">
        <f>Ф.4.1.КФК6!$I$21</f>
        <v>0</v>
      </c>
      <c r="G52" s="205"/>
      <c r="H52" s="204">
        <f>Ф.4.1.КФК6!$N$21</f>
        <v>0</v>
      </c>
      <c r="J52">
        <f>$A$1</f>
        <v>0</v>
      </c>
      <c r="K52" s="57">
        <f>Ф.4.2.КФК9!$D$15</f>
        <v>0</v>
      </c>
      <c r="L52">
        <v>25020000</v>
      </c>
      <c r="M52">
        <v>10</v>
      </c>
      <c r="N52" s="204">
        <f>Ф.4.2.КФК9!$E$22</f>
        <v>0</v>
      </c>
      <c r="O52" s="204">
        <f>Ф.4.2.КФК9!$H$22</f>
        <v>0</v>
      </c>
      <c r="P52" s="205"/>
      <c r="Q52" s="204">
        <f>Ф.4.2.КФК9!$K$22</f>
        <v>0</v>
      </c>
    </row>
    <row r="53" spans="1:17" x14ac:dyDescent="0.25">
      <c r="A53">
        <f t="shared" si="6"/>
        <v>0</v>
      </c>
      <c r="B53" s="57">
        <f>Ф.4.1.КФК6!$E$15</f>
        <v>0</v>
      </c>
      <c r="C53">
        <v>25010100</v>
      </c>
      <c r="D53">
        <v>20</v>
      </c>
      <c r="E53" s="205"/>
      <c r="F53" s="204">
        <f>Ф.4.1.КФК6!$I$22</f>
        <v>0</v>
      </c>
      <c r="G53" s="205"/>
      <c r="H53" s="205"/>
      <c r="J53">
        <f>$A$1</f>
        <v>0</v>
      </c>
      <c r="K53" s="57">
        <f>Ф.4.2.КФК9!$D$15</f>
        <v>0</v>
      </c>
      <c r="L53">
        <v>25020100</v>
      </c>
      <c r="M53">
        <v>20</v>
      </c>
      <c r="N53" s="205"/>
      <c r="O53" s="204">
        <f>Ф.4.2.КФК9!$H$23</f>
        <v>0</v>
      </c>
      <c r="P53" s="205"/>
      <c r="Q53" s="205"/>
    </row>
    <row r="54" spans="1:17" x14ac:dyDescent="0.25">
      <c r="A54">
        <f t="shared" si="6"/>
        <v>0</v>
      </c>
      <c r="B54" s="57">
        <f>Ф.4.1.КФК6!$E$15</f>
        <v>0</v>
      </c>
      <c r="C54">
        <v>25010200</v>
      </c>
      <c r="D54">
        <v>30</v>
      </c>
      <c r="E54" s="205"/>
      <c r="F54" s="204">
        <f>Ф.4.1.КФК6!$I$23</f>
        <v>0</v>
      </c>
      <c r="G54" s="205"/>
      <c r="H54" s="205"/>
      <c r="J54">
        <f>$A$1</f>
        <v>0</v>
      </c>
      <c r="K54" s="57">
        <f>Ф.4.2.КФК9!$D$15</f>
        <v>0</v>
      </c>
      <c r="L54">
        <v>25020200</v>
      </c>
      <c r="M54">
        <v>30</v>
      </c>
      <c r="N54" s="205"/>
      <c r="O54" s="204">
        <f>Ф.4.2.КФК9!$H$24</f>
        <v>0</v>
      </c>
      <c r="P54" s="205"/>
      <c r="Q54" s="205"/>
    </row>
    <row r="55" spans="1:17" x14ac:dyDescent="0.25">
      <c r="A55">
        <f t="shared" si="6"/>
        <v>0</v>
      </c>
      <c r="B55" s="57">
        <f>Ф.4.1.КФК6!$E$15</f>
        <v>0</v>
      </c>
      <c r="C55">
        <v>25010300</v>
      </c>
      <c r="D55">
        <v>40</v>
      </c>
      <c r="E55" s="205"/>
      <c r="F55" s="204">
        <f>Ф.4.1.КФК6!$I$24</f>
        <v>0</v>
      </c>
      <c r="G55" s="205"/>
      <c r="H55" s="205"/>
      <c r="J55">
        <f>$A$1</f>
        <v>0</v>
      </c>
      <c r="K55" s="57">
        <f>Ф.4.2.КФК9!$D$15</f>
        <v>0</v>
      </c>
      <c r="M55">
        <v>50</v>
      </c>
      <c r="N55" s="205"/>
      <c r="O55" s="204"/>
      <c r="P55" s="204">
        <f>Ф.4.2.КФК9!$I$28</f>
        <v>0</v>
      </c>
      <c r="Q55" s="205"/>
    </row>
    <row r="56" spans="1:17" x14ac:dyDescent="0.25">
      <c r="A56">
        <f t="shared" si="6"/>
        <v>0</v>
      </c>
      <c r="B56" s="57">
        <f>Ф.4.1.КФК6!$E$15</f>
        <v>0</v>
      </c>
      <c r="C56">
        <v>25010400</v>
      </c>
      <c r="D56">
        <v>50</v>
      </c>
      <c r="E56" s="205"/>
      <c r="F56" s="204">
        <f>Ф.4.1.КФК6!$I$25</f>
        <v>0</v>
      </c>
      <c r="G56" s="205"/>
      <c r="H56" s="205"/>
      <c r="N56" s="1269"/>
      <c r="O56" s="1269"/>
      <c r="P56" s="1269"/>
      <c r="Q56" s="1269"/>
    </row>
    <row r="57" spans="1:17" x14ac:dyDescent="0.25">
      <c r="A57">
        <f t="shared" si="6"/>
        <v>0</v>
      </c>
      <c r="B57" s="57">
        <f>Ф.4.1.КФК6!$E$15</f>
        <v>0</v>
      </c>
      <c r="D57">
        <v>70</v>
      </c>
      <c r="E57" s="205"/>
      <c r="F57" s="205"/>
      <c r="G57" s="204">
        <f>Ф.4.1.КФК6!$J$27</f>
        <v>0</v>
      </c>
      <c r="H57" s="205"/>
      <c r="K57" s="57"/>
      <c r="N57" s="203"/>
      <c r="O57" s="203"/>
      <c r="P57" s="203"/>
      <c r="Q57" s="203"/>
    </row>
    <row r="58" spans="1:17" x14ac:dyDescent="0.25">
      <c r="E58" s="1269" t="str">
        <f>ЗАПОЛНИТЬ!$B$3</f>
        <v>Дрогобицький міський центр соціальних служб для сім'ї, дітей та молоді</v>
      </c>
      <c r="F58" s="1269"/>
      <c r="G58" s="1269"/>
      <c r="H58" s="1269"/>
      <c r="K58" s="57"/>
      <c r="N58" s="204"/>
      <c r="O58" s="204"/>
      <c r="P58" s="205"/>
      <c r="Q58" s="204"/>
    </row>
    <row r="59" spans="1:17" ht="30" x14ac:dyDescent="0.25">
      <c r="B59" s="57"/>
      <c r="E59" s="201" t="s">
        <v>4714</v>
      </c>
      <c r="F59" s="201" t="s">
        <v>4715</v>
      </c>
      <c r="G59" s="201" t="s">
        <v>4716</v>
      </c>
      <c r="H59" s="201" t="s">
        <v>4717</v>
      </c>
      <c r="K59" s="57"/>
      <c r="N59" s="205"/>
      <c r="O59" s="204"/>
      <c r="P59" s="205"/>
      <c r="Q59" s="205"/>
    </row>
    <row r="60" spans="1:17" x14ac:dyDescent="0.25">
      <c r="A60">
        <f t="shared" ref="A60:A65" si="7">$A$1</f>
        <v>0</v>
      </c>
      <c r="B60" s="57">
        <f>Ф.4.1.КФК7!$E$15</f>
        <v>0</v>
      </c>
      <c r="C60">
        <v>25010000</v>
      </c>
      <c r="D60">
        <v>10</v>
      </c>
      <c r="E60" s="204">
        <f>Ф.4.1.КФК7!$E$21</f>
        <v>0</v>
      </c>
      <c r="F60" s="204">
        <f>Ф.4.1.КФК7!$I$21</f>
        <v>0</v>
      </c>
      <c r="G60" s="205"/>
      <c r="H60" s="204">
        <f>Ф.4.1.КФК7!$N$21</f>
        <v>0</v>
      </c>
      <c r="K60" s="57"/>
      <c r="N60" s="205"/>
      <c r="O60" s="204"/>
      <c r="P60" s="205"/>
      <c r="Q60" s="205"/>
    </row>
    <row r="61" spans="1:17" x14ac:dyDescent="0.25">
      <c r="A61">
        <f t="shared" si="7"/>
        <v>0</v>
      </c>
      <c r="B61" s="57">
        <f>Ф.4.1.КФК7!$E$15</f>
        <v>0</v>
      </c>
      <c r="C61">
        <v>25010100</v>
      </c>
      <c r="D61">
        <v>20</v>
      </c>
      <c r="E61" s="205"/>
      <c r="F61" s="204">
        <f>Ф.4.1.КФК7!$I$22</f>
        <v>0</v>
      </c>
      <c r="G61" s="205"/>
      <c r="H61" s="205"/>
      <c r="K61" s="57"/>
      <c r="N61" s="205"/>
      <c r="O61" s="204"/>
      <c r="P61" s="204"/>
      <c r="Q61" s="205"/>
    </row>
    <row r="62" spans="1:17" x14ac:dyDescent="0.25">
      <c r="A62">
        <f t="shared" si="7"/>
        <v>0</v>
      </c>
      <c r="B62" s="57">
        <f>Ф.4.1.КФК7!$E$15</f>
        <v>0</v>
      </c>
      <c r="C62">
        <v>25010200</v>
      </c>
      <c r="D62">
        <v>30</v>
      </c>
      <c r="E62" s="205"/>
      <c r="F62" s="204">
        <f>Ф.4.1.КФК7!$I$23</f>
        <v>0</v>
      </c>
      <c r="G62" s="205"/>
      <c r="H62" s="205"/>
      <c r="N62" s="1269"/>
      <c r="O62" s="1269"/>
      <c r="P62" s="1269"/>
      <c r="Q62" s="1269"/>
    </row>
    <row r="63" spans="1:17" x14ac:dyDescent="0.25">
      <c r="A63">
        <f t="shared" si="7"/>
        <v>0</v>
      </c>
      <c r="B63" s="57">
        <f>Ф.4.1.КФК7!$E$15</f>
        <v>0</v>
      </c>
      <c r="C63">
        <v>25010300</v>
      </c>
      <c r="D63">
        <v>40</v>
      </c>
      <c r="E63" s="205"/>
      <c r="F63" s="204">
        <f>Ф.4.1.КФК7!$I$24</f>
        <v>0</v>
      </c>
      <c r="G63" s="205"/>
      <c r="H63" s="205"/>
      <c r="K63" s="57"/>
      <c r="N63" s="203"/>
      <c r="O63" s="203"/>
      <c r="P63" s="203"/>
      <c r="Q63" s="203"/>
    </row>
    <row r="64" spans="1:17" x14ac:dyDescent="0.25">
      <c r="A64">
        <f t="shared" si="7"/>
        <v>0</v>
      </c>
      <c r="B64" s="57">
        <f>Ф.4.1.КФК7!$E$15</f>
        <v>0</v>
      </c>
      <c r="C64">
        <v>25010400</v>
      </c>
      <c r="D64">
        <v>50</v>
      </c>
      <c r="E64" s="205"/>
      <c r="F64" s="204">
        <f>Ф.4.1.КФК7!$I$25</f>
        <v>0</v>
      </c>
      <c r="G64" s="205"/>
      <c r="H64" s="205"/>
      <c r="K64" s="57"/>
      <c r="N64" s="204"/>
      <c r="O64" s="204"/>
      <c r="P64" s="205"/>
      <c r="Q64" s="204"/>
    </row>
    <row r="65" spans="1:17" x14ac:dyDescent="0.25">
      <c r="A65">
        <f t="shared" si="7"/>
        <v>0</v>
      </c>
      <c r="B65" s="57">
        <f>Ф.4.1.КФК7!$E$15</f>
        <v>0</v>
      </c>
      <c r="D65">
        <v>70</v>
      </c>
      <c r="E65" s="205"/>
      <c r="F65" s="205"/>
      <c r="G65" s="204">
        <f>Ф.4.1.КФК7!$J$27</f>
        <v>0</v>
      </c>
      <c r="H65" s="205"/>
      <c r="K65" s="57"/>
      <c r="N65" s="205"/>
      <c r="O65" s="204"/>
      <c r="P65" s="205"/>
      <c r="Q65" s="205"/>
    </row>
    <row r="66" spans="1:17" x14ac:dyDescent="0.25">
      <c r="E66" s="1269" t="str">
        <f>ЗАПОЛНИТЬ!$B$3</f>
        <v>Дрогобицький міський центр соціальних служб для сім'ї, дітей та молоді</v>
      </c>
      <c r="F66" s="1269"/>
      <c r="G66" s="1269"/>
      <c r="H66" s="1269"/>
      <c r="K66" s="57"/>
      <c r="N66" s="205"/>
      <c r="O66" s="204"/>
      <c r="P66" s="205"/>
      <c r="Q66" s="205"/>
    </row>
    <row r="67" spans="1:17" ht="30" x14ac:dyDescent="0.25">
      <c r="B67" s="57"/>
      <c r="E67" s="201" t="s">
        <v>4714</v>
      </c>
      <c r="F67" s="201" t="s">
        <v>4715</v>
      </c>
      <c r="G67" s="201" t="s">
        <v>4716</v>
      </c>
      <c r="H67" s="201" t="s">
        <v>4717</v>
      </c>
      <c r="K67" s="57"/>
      <c r="N67" s="205"/>
      <c r="O67" s="204"/>
      <c r="P67" s="204"/>
      <c r="Q67" s="205"/>
    </row>
    <row r="68" spans="1:17" x14ac:dyDescent="0.25">
      <c r="A68">
        <f t="shared" ref="A68:A73" si="8">$A$1</f>
        <v>0</v>
      </c>
      <c r="B68" s="57">
        <f>Ф.4.1.КФК8!$E$15</f>
        <v>0</v>
      </c>
      <c r="C68">
        <v>25010000</v>
      </c>
      <c r="D68">
        <v>10</v>
      </c>
      <c r="E68" s="204">
        <f>Ф.4.1.КФК8!$E$21</f>
        <v>0</v>
      </c>
      <c r="F68" s="204">
        <f>Ф.4.1.КФК8!$I$21</f>
        <v>0</v>
      </c>
      <c r="G68" s="205"/>
      <c r="H68" s="204">
        <f>Ф.4.1.КФК8!$N$21</f>
        <v>0</v>
      </c>
      <c r="N68" s="1269"/>
      <c r="O68" s="1269"/>
      <c r="P68" s="1269"/>
      <c r="Q68" s="1269"/>
    </row>
    <row r="69" spans="1:17" x14ac:dyDescent="0.25">
      <c r="A69">
        <f t="shared" si="8"/>
        <v>0</v>
      </c>
      <c r="B69" s="57">
        <f>Ф.4.1.КФК8!$E$15</f>
        <v>0</v>
      </c>
      <c r="C69">
        <v>25010100</v>
      </c>
      <c r="D69">
        <v>20</v>
      </c>
      <c r="E69" s="205"/>
      <c r="F69" s="204">
        <f>Ф.4.1.КФК8!$I$22</f>
        <v>0</v>
      </c>
      <c r="G69" s="205"/>
      <c r="H69" s="205"/>
      <c r="K69" s="57"/>
      <c r="N69" s="203"/>
      <c r="O69" s="203"/>
      <c r="P69" s="203"/>
      <c r="Q69" s="203"/>
    </row>
    <row r="70" spans="1:17" x14ac:dyDescent="0.25">
      <c r="A70">
        <f t="shared" si="8"/>
        <v>0</v>
      </c>
      <c r="B70" s="57">
        <f>Ф.4.1.КФК8!$E$15</f>
        <v>0</v>
      </c>
      <c r="C70">
        <v>25010200</v>
      </c>
      <c r="D70">
        <v>30</v>
      </c>
      <c r="E70" s="205"/>
      <c r="F70" s="204">
        <f>Ф.4.1.КФК8!$I$23</f>
        <v>0</v>
      </c>
      <c r="G70" s="205"/>
      <c r="H70" s="205"/>
      <c r="K70" s="57"/>
      <c r="N70" s="204"/>
      <c r="O70" s="204"/>
      <c r="P70" s="205"/>
      <c r="Q70" s="204"/>
    </row>
    <row r="71" spans="1:17" x14ac:dyDescent="0.25">
      <c r="A71">
        <f t="shared" si="8"/>
        <v>0</v>
      </c>
      <c r="B71" s="57">
        <f>Ф.4.1.КФК8!$E$15</f>
        <v>0</v>
      </c>
      <c r="C71">
        <v>25010300</v>
      </c>
      <c r="D71">
        <v>40</v>
      </c>
      <c r="E71" s="205"/>
      <c r="F71" s="204">
        <f>Ф.4.1.КФК8!$I$24</f>
        <v>0</v>
      </c>
      <c r="G71" s="205"/>
      <c r="H71" s="205"/>
      <c r="K71" s="57"/>
      <c r="N71" s="205"/>
      <c r="O71" s="204"/>
      <c r="P71" s="205"/>
      <c r="Q71" s="205"/>
    </row>
    <row r="72" spans="1:17" x14ac:dyDescent="0.25">
      <c r="A72">
        <f t="shared" si="8"/>
        <v>0</v>
      </c>
      <c r="B72" s="57">
        <f>Ф.4.1.КФК8!$E$15</f>
        <v>0</v>
      </c>
      <c r="C72">
        <v>25010400</v>
      </c>
      <c r="D72">
        <v>50</v>
      </c>
      <c r="E72" s="205"/>
      <c r="F72" s="204">
        <f>Ф.4.1.КФК8!$I$25</f>
        <v>0</v>
      </c>
      <c r="G72" s="205"/>
      <c r="H72" s="205"/>
      <c r="K72" s="57"/>
      <c r="N72" s="205"/>
      <c r="O72" s="204"/>
      <c r="P72" s="205"/>
      <c r="Q72" s="205"/>
    </row>
    <row r="73" spans="1:17" x14ac:dyDescent="0.25">
      <c r="A73">
        <f t="shared" si="8"/>
        <v>0</v>
      </c>
      <c r="B73" s="57">
        <f>Ф.4.1.КФК8!$E$15</f>
        <v>0</v>
      </c>
      <c r="D73">
        <v>70</v>
      </c>
      <c r="E73" s="205"/>
      <c r="F73" s="205"/>
      <c r="G73" s="204">
        <f>Ф.4.1.КФК8!$J$27</f>
        <v>0</v>
      </c>
      <c r="H73" s="205"/>
      <c r="K73" s="57"/>
      <c r="N73" s="205"/>
      <c r="O73" s="204"/>
      <c r="P73" s="204"/>
      <c r="Q73" s="205"/>
    </row>
    <row r="74" spans="1:17" x14ac:dyDescent="0.25">
      <c r="E74" s="1269" t="str">
        <f>ЗАПОЛНИТЬ!$B$3</f>
        <v>Дрогобицький міський центр соціальних служб для сім'ї, дітей та молоді</v>
      </c>
      <c r="F74" s="1269"/>
      <c r="G74" s="1269"/>
      <c r="H74" s="1269"/>
    </row>
    <row r="75" spans="1:17" ht="30" x14ac:dyDescent="0.25">
      <c r="B75" s="57"/>
      <c r="E75" s="201" t="s">
        <v>4714</v>
      </c>
      <c r="F75" s="201" t="s">
        <v>4715</v>
      </c>
      <c r="G75" s="201" t="s">
        <v>4716</v>
      </c>
      <c r="H75" s="201" t="s">
        <v>4717</v>
      </c>
    </row>
    <row r="76" spans="1:17" x14ac:dyDescent="0.25">
      <c r="A76">
        <f t="shared" ref="A76:A81" si="9">$A$1</f>
        <v>0</v>
      </c>
      <c r="B76" s="57">
        <f>Ф.4.1.КФК9!$E$15</f>
        <v>0</v>
      </c>
      <c r="C76">
        <v>25010000</v>
      </c>
      <c r="D76">
        <v>10</v>
      </c>
      <c r="E76" s="204">
        <f>Ф.4.1.КФК9!$E$21</f>
        <v>0</v>
      </c>
      <c r="F76" s="204">
        <f>Ф.4.1.КФК9!$I$21</f>
        <v>0</v>
      </c>
      <c r="G76" s="205"/>
      <c r="H76" s="204">
        <f>Ф.4.1.КФК9!$N$21</f>
        <v>0</v>
      </c>
    </row>
    <row r="77" spans="1:17" x14ac:dyDescent="0.25">
      <c r="A77">
        <f t="shared" si="9"/>
        <v>0</v>
      </c>
      <c r="B77" s="57">
        <f>Ф.4.1.КФК9!$E$15</f>
        <v>0</v>
      </c>
      <c r="C77">
        <v>25010100</v>
      </c>
      <c r="D77">
        <v>20</v>
      </c>
      <c r="E77" s="205"/>
      <c r="F77" s="204">
        <f>Ф.4.1.КФК9!$I$22</f>
        <v>0</v>
      </c>
      <c r="G77" s="205"/>
      <c r="H77" s="205"/>
    </row>
    <row r="78" spans="1:17" x14ac:dyDescent="0.25">
      <c r="A78">
        <f t="shared" si="9"/>
        <v>0</v>
      </c>
      <c r="B78" s="57">
        <f>Ф.4.1.КФК9!$E$15</f>
        <v>0</v>
      </c>
      <c r="C78">
        <v>25010200</v>
      </c>
      <c r="D78">
        <v>30</v>
      </c>
      <c r="E78" s="205"/>
      <c r="F78" s="204">
        <f>Ф.4.1.КФК9!$I$23</f>
        <v>0</v>
      </c>
      <c r="G78" s="205"/>
      <c r="H78" s="205"/>
    </row>
    <row r="79" spans="1:17" x14ac:dyDescent="0.25">
      <c r="A79">
        <f t="shared" si="9"/>
        <v>0</v>
      </c>
      <c r="B79" s="57">
        <f>Ф.4.1.КФК9!$E$15</f>
        <v>0</v>
      </c>
      <c r="C79">
        <v>25010300</v>
      </c>
      <c r="D79">
        <v>40</v>
      </c>
      <c r="E79" s="205"/>
      <c r="F79" s="204">
        <f>Ф.4.1.КФК9!$I$24</f>
        <v>0</v>
      </c>
      <c r="G79" s="205"/>
      <c r="H79" s="205"/>
    </row>
    <row r="80" spans="1:17" x14ac:dyDescent="0.25">
      <c r="A80">
        <f t="shared" si="9"/>
        <v>0</v>
      </c>
      <c r="B80" s="57">
        <f>Ф.4.1.КФК9!$E$15</f>
        <v>0</v>
      </c>
      <c r="C80">
        <v>25010400</v>
      </c>
      <c r="D80">
        <v>50</v>
      </c>
      <c r="E80" s="205"/>
      <c r="F80" s="204">
        <f>Ф.4.1.КФК9!$I$25</f>
        <v>0</v>
      </c>
      <c r="G80" s="205"/>
      <c r="H80" s="205"/>
    </row>
    <row r="81" spans="1:8" x14ac:dyDescent="0.25">
      <c r="A81">
        <f t="shared" si="9"/>
        <v>0</v>
      </c>
      <c r="B81" s="57">
        <f>Ф.4.1.КФК9!$E$15</f>
        <v>0</v>
      </c>
      <c r="D81">
        <v>70</v>
      </c>
      <c r="E81" s="205"/>
      <c r="F81" s="205"/>
      <c r="G81" s="204">
        <f>Ф.4.1.КФК9!$J$27</f>
        <v>0</v>
      </c>
      <c r="H81" s="205"/>
    </row>
    <row r="82" spans="1:8" x14ac:dyDescent="0.25">
      <c r="E82" s="1269" t="str">
        <f>ЗАПОЛНИТЬ!$B$3</f>
        <v>Дрогобицький міський центр соціальних служб для сім'ї, дітей та молоді</v>
      </c>
      <c r="F82" s="1269"/>
      <c r="G82" s="1269"/>
      <c r="H82" s="1269"/>
    </row>
    <row r="83" spans="1:8" ht="30" x14ac:dyDescent="0.25">
      <c r="B83" s="57"/>
      <c r="E83" s="201" t="s">
        <v>4714</v>
      </c>
      <c r="F83" s="201" t="s">
        <v>4715</v>
      </c>
      <c r="G83" s="201" t="s">
        <v>4716</v>
      </c>
      <c r="H83" s="201" t="s">
        <v>4717</v>
      </c>
    </row>
    <row r="84" spans="1:8" x14ac:dyDescent="0.25">
      <c r="A84">
        <f t="shared" ref="A84:A89" si="10">$A$1</f>
        <v>0</v>
      </c>
      <c r="B84" s="57">
        <f>Ф.4.1.КФК10!$E$15</f>
        <v>0</v>
      </c>
      <c r="C84">
        <v>25010000</v>
      </c>
      <c r="D84">
        <v>10</v>
      </c>
      <c r="E84" s="204">
        <f>Ф.4.1.КФК10!$E$21</f>
        <v>0</v>
      </c>
      <c r="F84" s="204">
        <f>Ф.4.1.КФК10!$I$21</f>
        <v>0</v>
      </c>
      <c r="G84" s="205"/>
      <c r="H84" s="204">
        <f>Ф.4.1.КФК10!$N$21</f>
        <v>0</v>
      </c>
    </row>
    <row r="85" spans="1:8" x14ac:dyDescent="0.25">
      <c r="A85">
        <f t="shared" si="10"/>
        <v>0</v>
      </c>
      <c r="B85" s="57">
        <f>Ф.4.1.КФК10!$E$15</f>
        <v>0</v>
      </c>
      <c r="C85">
        <v>25010100</v>
      </c>
      <c r="D85">
        <v>20</v>
      </c>
      <c r="E85" s="205"/>
      <c r="F85" s="204">
        <f>Ф.4.1.КФК10!$I$22</f>
        <v>0</v>
      </c>
      <c r="G85" s="205"/>
      <c r="H85" s="205"/>
    </row>
    <row r="86" spans="1:8" x14ac:dyDescent="0.25">
      <c r="A86">
        <f t="shared" si="10"/>
        <v>0</v>
      </c>
      <c r="B86" s="57">
        <f>Ф.4.1.КФК10!$E$15</f>
        <v>0</v>
      </c>
      <c r="C86">
        <v>25010200</v>
      </c>
      <c r="D86">
        <v>30</v>
      </c>
      <c r="E86" s="205"/>
      <c r="F86" s="204">
        <f>Ф.4.1.КФК10!$I$23</f>
        <v>0</v>
      </c>
      <c r="G86" s="205"/>
      <c r="H86" s="205"/>
    </row>
    <row r="87" spans="1:8" x14ac:dyDescent="0.25">
      <c r="A87">
        <f t="shared" si="10"/>
        <v>0</v>
      </c>
      <c r="B87" s="57">
        <f>Ф.4.1.КФК10!$E$15</f>
        <v>0</v>
      </c>
      <c r="C87">
        <v>25010300</v>
      </c>
      <c r="D87">
        <v>40</v>
      </c>
      <c r="E87" s="205"/>
      <c r="F87" s="204">
        <f>Ф.4.1.КФК10!$I$24</f>
        <v>0</v>
      </c>
      <c r="G87" s="205"/>
      <c r="H87" s="205"/>
    </row>
    <row r="88" spans="1:8" x14ac:dyDescent="0.25">
      <c r="A88">
        <f t="shared" si="10"/>
        <v>0</v>
      </c>
      <c r="B88" s="57">
        <f>Ф.4.1.КФК10!$E$15</f>
        <v>0</v>
      </c>
      <c r="C88">
        <v>25010400</v>
      </c>
      <c r="D88">
        <v>50</v>
      </c>
      <c r="E88" s="205"/>
      <c r="F88" s="204">
        <f>Ф.4.1.КФК10!$I$25</f>
        <v>0</v>
      </c>
      <c r="G88" s="205"/>
      <c r="H88" s="205"/>
    </row>
    <row r="89" spans="1:8" x14ac:dyDescent="0.25">
      <c r="A89">
        <f t="shared" si="10"/>
        <v>0</v>
      </c>
      <c r="B89" s="57">
        <f>Ф.4.1.КФК10!$E$15</f>
        <v>0</v>
      </c>
      <c r="D89">
        <v>70</v>
      </c>
      <c r="E89" s="205"/>
      <c r="F89" s="205"/>
      <c r="G89" s="204">
        <f>Ф.4.1.КФК10!$J$27</f>
        <v>0</v>
      </c>
      <c r="H89" s="205"/>
    </row>
  </sheetData>
  <mergeCells count="23">
    <mergeCell ref="E74:H74"/>
    <mergeCell ref="N26:Q26"/>
    <mergeCell ref="N32:Q32"/>
    <mergeCell ref="E82:H82"/>
    <mergeCell ref="E42:H42"/>
    <mergeCell ref="N44:Q44"/>
    <mergeCell ref="E50:H50"/>
    <mergeCell ref="N50:Q50"/>
    <mergeCell ref="E58:H58"/>
    <mergeCell ref="E66:H66"/>
    <mergeCell ref="N20:Q20"/>
    <mergeCell ref="E26:H26"/>
    <mergeCell ref="N56:Q56"/>
    <mergeCell ref="N68:Q68"/>
    <mergeCell ref="N62:Q62"/>
    <mergeCell ref="E34:H34"/>
    <mergeCell ref="N38:Q38"/>
    <mergeCell ref="E18:H18"/>
    <mergeCell ref="E2:H2"/>
    <mergeCell ref="N2:Q2"/>
    <mergeCell ref="N8:Q8"/>
    <mergeCell ref="E10:H10"/>
    <mergeCell ref="N14:Q14"/>
  </mergeCells>
  <phoneticPr fontId="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
  <dimension ref="A1:L350"/>
  <sheetViews>
    <sheetView workbookViewId="0">
      <selection activeCell="C10" sqref="C10"/>
    </sheetView>
  </sheetViews>
  <sheetFormatPr defaultRowHeight="15" x14ac:dyDescent="0.25"/>
  <cols>
    <col min="1" max="1" width="9.140625" style="241"/>
    <col min="2" max="2" width="22" style="241" customWidth="1"/>
    <col min="3" max="3" width="17.85546875" style="241" customWidth="1"/>
    <col min="4" max="4" width="16.7109375" style="241" customWidth="1"/>
    <col min="5" max="5" width="21.140625" style="241" customWidth="1"/>
    <col min="6" max="6" width="15.42578125" style="241" customWidth="1"/>
    <col min="7" max="16384" width="9.140625" style="241"/>
  </cols>
  <sheetData>
    <row r="1" spans="1:12" ht="44.25" customHeight="1" x14ac:dyDescent="0.25">
      <c r="A1" s="771" t="s">
        <v>1189</v>
      </c>
      <c r="B1" s="771"/>
      <c r="C1" s="771"/>
      <c r="D1" s="771"/>
      <c r="E1" s="771"/>
      <c r="F1" s="771"/>
      <c r="G1" s="302"/>
      <c r="H1" s="302"/>
      <c r="I1" s="302"/>
      <c r="J1" s="302"/>
      <c r="K1" s="302"/>
      <c r="L1" s="302"/>
    </row>
    <row r="2" spans="1:12" x14ac:dyDescent="0.25">
      <c r="A2" s="302"/>
      <c r="B2" s="772" t="s">
        <v>1583</v>
      </c>
      <c r="C2" s="773"/>
      <c r="D2" s="299"/>
      <c r="E2" s="772" t="s">
        <v>1188</v>
      </c>
      <c r="F2" s="773"/>
      <c r="G2" s="302"/>
      <c r="H2" s="302"/>
      <c r="I2" s="302"/>
      <c r="J2" s="302"/>
      <c r="K2" s="302"/>
      <c r="L2" s="302"/>
    </row>
    <row r="3" spans="1:12" ht="45" x14ac:dyDescent="0.25">
      <c r="A3" s="288" t="s">
        <v>4102</v>
      </c>
      <c r="B3" s="300" t="s">
        <v>4097</v>
      </c>
      <c r="C3" s="301" t="s">
        <v>4098</v>
      </c>
      <c r="E3" s="300" t="s">
        <v>4099</v>
      </c>
      <c r="F3" s="301" t="s">
        <v>4098</v>
      </c>
    </row>
    <row r="4" spans="1:12" x14ac:dyDescent="0.25">
      <c r="A4" s="241">
        <v>1</v>
      </c>
      <c r="B4" s="324">
        <v>35413002047227</v>
      </c>
      <c r="C4" s="325">
        <v>0</v>
      </c>
      <c r="E4" s="324">
        <v>37115004005972</v>
      </c>
      <c r="F4" s="325">
        <v>0</v>
      </c>
    </row>
    <row r="5" spans="1:12" x14ac:dyDescent="0.25">
      <c r="A5" s="241">
        <v>2</v>
      </c>
      <c r="B5" s="324">
        <v>35414001047227</v>
      </c>
      <c r="C5" s="325">
        <v>0</v>
      </c>
      <c r="E5" s="324"/>
      <c r="F5" s="325"/>
    </row>
    <row r="6" spans="1:12" x14ac:dyDescent="0.25">
      <c r="A6" s="241">
        <v>3</v>
      </c>
      <c r="B6" s="324">
        <v>35429201047227</v>
      </c>
      <c r="C6" s="325">
        <v>51.3</v>
      </c>
      <c r="E6" s="324"/>
      <c r="F6" s="325"/>
    </row>
    <row r="7" spans="1:12" x14ac:dyDescent="0.25">
      <c r="A7" s="241">
        <v>4</v>
      </c>
      <c r="B7" s="324">
        <v>35426301047227</v>
      </c>
      <c r="C7" s="325">
        <v>5385.4</v>
      </c>
      <c r="E7" s="324"/>
      <c r="F7" s="325"/>
    </row>
    <row r="8" spans="1:12" x14ac:dyDescent="0.25">
      <c r="A8" s="241">
        <v>5</v>
      </c>
      <c r="B8" s="324">
        <v>35429104047227</v>
      </c>
      <c r="C8" s="325">
        <v>0</v>
      </c>
      <c r="E8" s="324"/>
      <c r="F8" s="325"/>
    </row>
    <row r="9" spans="1:12" x14ac:dyDescent="0.25">
      <c r="A9" s="241">
        <v>6</v>
      </c>
      <c r="B9" s="324">
        <v>35428105047227</v>
      </c>
      <c r="C9" s="325">
        <v>0</v>
      </c>
      <c r="E9" s="324"/>
      <c r="F9" s="325"/>
    </row>
    <row r="10" spans="1:12" x14ac:dyDescent="0.25">
      <c r="A10" s="241">
        <v>7</v>
      </c>
      <c r="B10" s="324"/>
      <c r="C10" s="325"/>
      <c r="E10" s="324"/>
      <c r="F10" s="325"/>
    </row>
    <row r="11" spans="1:12" x14ac:dyDescent="0.25">
      <c r="A11" s="241">
        <v>8</v>
      </c>
      <c r="B11" s="324"/>
      <c r="C11" s="325"/>
      <c r="E11" s="324"/>
      <c r="F11" s="325"/>
    </row>
    <row r="12" spans="1:12" x14ac:dyDescent="0.25">
      <c r="A12" s="241">
        <v>9</v>
      </c>
      <c r="B12" s="324"/>
      <c r="C12" s="325"/>
      <c r="E12" s="324"/>
      <c r="F12" s="325"/>
    </row>
    <row r="13" spans="1:12" x14ac:dyDescent="0.25">
      <c r="A13" s="241">
        <v>10</v>
      </c>
      <c r="B13" s="324"/>
      <c r="C13" s="325"/>
      <c r="E13" s="324"/>
      <c r="F13" s="325"/>
    </row>
    <row r="14" spans="1:12" x14ac:dyDescent="0.25">
      <c r="A14" s="241">
        <v>11</v>
      </c>
      <c r="B14" s="324"/>
      <c r="C14" s="325"/>
      <c r="E14" s="324"/>
      <c r="F14" s="325"/>
    </row>
    <row r="15" spans="1:12" x14ac:dyDescent="0.25">
      <c r="A15" s="241">
        <v>12</v>
      </c>
      <c r="B15" s="324"/>
      <c r="C15" s="325"/>
      <c r="E15" s="324"/>
      <c r="F15" s="325"/>
    </row>
    <row r="16" spans="1:12" x14ac:dyDescent="0.25">
      <c r="A16" s="241">
        <v>13</v>
      </c>
      <c r="B16" s="324"/>
      <c r="C16" s="325"/>
      <c r="E16" s="324"/>
      <c r="F16" s="325"/>
    </row>
    <row r="17" spans="1:6" x14ac:dyDescent="0.25">
      <c r="A17" s="241">
        <v>14</v>
      </c>
      <c r="B17" s="324"/>
      <c r="C17" s="325"/>
      <c r="E17" s="324"/>
      <c r="F17" s="325"/>
    </row>
    <row r="18" spans="1:6" x14ac:dyDescent="0.25">
      <c r="A18" s="241">
        <v>15</v>
      </c>
      <c r="B18" s="324"/>
      <c r="C18" s="325"/>
      <c r="E18" s="324"/>
      <c r="F18" s="325"/>
    </row>
    <row r="19" spans="1:6" x14ac:dyDescent="0.25">
      <c r="A19" s="241">
        <v>16</v>
      </c>
      <c r="B19" s="324"/>
      <c r="C19" s="325"/>
      <c r="E19" s="324"/>
      <c r="F19" s="325"/>
    </row>
    <row r="20" spans="1:6" x14ac:dyDescent="0.25">
      <c r="A20" s="241">
        <v>17</v>
      </c>
      <c r="B20" s="324"/>
      <c r="C20" s="325"/>
    </row>
    <row r="21" spans="1:6" x14ac:dyDescent="0.25">
      <c r="A21" s="241">
        <v>18</v>
      </c>
      <c r="B21" s="324"/>
      <c r="C21" s="325"/>
    </row>
    <row r="22" spans="1:6" x14ac:dyDescent="0.25">
      <c r="A22" s="241">
        <v>19</v>
      </c>
      <c r="B22" s="324"/>
      <c r="C22" s="325"/>
    </row>
    <row r="23" spans="1:6" x14ac:dyDescent="0.25">
      <c r="A23" s="241">
        <v>20</v>
      </c>
      <c r="B23" s="324"/>
      <c r="C23" s="325"/>
    </row>
    <row r="24" spans="1:6" x14ac:dyDescent="0.25">
      <c r="A24" s="241">
        <v>21</v>
      </c>
      <c r="B24" s="324"/>
      <c r="C24" s="325"/>
    </row>
    <row r="25" spans="1:6" x14ac:dyDescent="0.25">
      <c r="A25" s="241">
        <v>22</v>
      </c>
      <c r="B25" s="324"/>
      <c r="C25" s="325"/>
    </row>
    <row r="26" spans="1:6" x14ac:dyDescent="0.25">
      <c r="A26" s="241">
        <v>23</v>
      </c>
      <c r="B26" s="324"/>
      <c r="C26" s="325"/>
    </row>
    <row r="27" spans="1:6" x14ac:dyDescent="0.25">
      <c r="A27" s="241">
        <v>24</v>
      </c>
      <c r="B27" s="324"/>
      <c r="C27" s="325"/>
    </row>
    <row r="28" spans="1:6" x14ac:dyDescent="0.25">
      <c r="A28" s="241">
        <v>25</v>
      </c>
      <c r="B28" s="324"/>
      <c r="C28" s="325"/>
    </row>
    <row r="29" spans="1:6" x14ac:dyDescent="0.25">
      <c r="A29" s="241">
        <v>26</v>
      </c>
      <c r="B29" s="324"/>
      <c r="C29" s="325"/>
    </row>
    <row r="30" spans="1:6" x14ac:dyDescent="0.25">
      <c r="A30" s="241">
        <v>27</v>
      </c>
      <c r="B30" s="324"/>
      <c r="C30" s="325"/>
    </row>
    <row r="31" spans="1:6" x14ac:dyDescent="0.25">
      <c r="A31" s="241">
        <v>28</v>
      </c>
      <c r="B31" s="324"/>
      <c r="C31" s="325"/>
    </row>
    <row r="32" spans="1:6" x14ac:dyDescent="0.25">
      <c r="A32" s="241">
        <v>29</v>
      </c>
      <c r="B32" s="324"/>
      <c r="C32" s="325"/>
    </row>
    <row r="33" spans="1:3" x14ac:dyDescent="0.25">
      <c r="A33" s="241">
        <v>30</v>
      </c>
      <c r="B33" s="324"/>
      <c r="C33" s="325"/>
    </row>
    <row r="34" spans="1:3" x14ac:dyDescent="0.25">
      <c r="A34" s="241">
        <v>31</v>
      </c>
      <c r="B34" s="324"/>
      <c r="C34" s="325"/>
    </row>
    <row r="35" spans="1:3" x14ac:dyDescent="0.25">
      <c r="A35" s="241">
        <v>32</v>
      </c>
      <c r="B35" s="324"/>
      <c r="C35" s="325"/>
    </row>
    <row r="36" spans="1:3" x14ac:dyDescent="0.25">
      <c r="A36" s="241">
        <v>33</v>
      </c>
      <c r="B36" s="324"/>
      <c r="C36" s="325"/>
    </row>
    <row r="37" spans="1:3" x14ac:dyDescent="0.25">
      <c r="A37" s="241">
        <v>34</v>
      </c>
      <c r="B37" s="324"/>
      <c r="C37" s="325"/>
    </row>
    <row r="38" spans="1:3" x14ac:dyDescent="0.25">
      <c r="A38" s="241">
        <v>35</v>
      </c>
      <c r="B38" s="324"/>
      <c r="C38" s="325"/>
    </row>
    <row r="39" spans="1:3" x14ac:dyDescent="0.25">
      <c r="A39" s="241">
        <v>36</v>
      </c>
      <c r="B39" s="324"/>
      <c r="C39" s="325"/>
    </row>
    <row r="40" spans="1:3" x14ac:dyDescent="0.25">
      <c r="A40" s="241">
        <v>37</v>
      </c>
      <c r="B40" s="324"/>
      <c r="C40" s="325"/>
    </row>
    <row r="41" spans="1:3" x14ac:dyDescent="0.25">
      <c r="A41" s="241">
        <v>38</v>
      </c>
      <c r="B41" s="324"/>
      <c r="C41" s="325"/>
    </row>
    <row r="42" spans="1:3" x14ac:dyDescent="0.25">
      <c r="A42" s="241">
        <v>39</v>
      </c>
      <c r="B42" s="324"/>
      <c r="C42" s="325"/>
    </row>
    <row r="43" spans="1:3" x14ac:dyDescent="0.25">
      <c r="A43" s="241">
        <v>40</v>
      </c>
      <c r="B43" s="324"/>
      <c r="C43" s="325"/>
    </row>
    <row r="44" spans="1:3" x14ac:dyDescent="0.25">
      <c r="A44" s="241">
        <v>41</v>
      </c>
      <c r="B44" s="324"/>
      <c r="C44" s="325"/>
    </row>
    <row r="45" spans="1:3" x14ac:dyDescent="0.25">
      <c r="A45" s="241">
        <v>42</v>
      </c>
      <c r="B45" s="324"/>
      <c r="C45" s="325"/>
    </row>
    <row r="46" spans="1:3" x14ac:dyDescent="0.25">
      <c r="A46" s="241">
        <v>43</v>
      </c>
      <c r="B46" s="324"/>
      <c r="C46" s="325"/>
    </row>
    <row r="47" spans="1:3" x14ac:dyDescent="0.25">
      <c r="A47" s="241">
        <v>44</v>
      </c>
      <c r="B47" s="324"/>
      <c r="C47" s="325"/>
    </row>
    <row r="48" spans="1:3" x14ac:dyDescent="0.25">
      <c r="A48" s="241">
        <v>45</v>
      </c>
      <c r="B48" s="324"/>
      <c r="C48" s="325"/>
    </row>
    <row r="49" spans="1:3" x14ac:dyDescent="0.25">
      <c r="A49" s="241">
        <v>46</v>
      </c>
      <c r="B49" s="324"/>
      <c r="C49" s="325"/>
    </row>
    <row r="50" spans="1:3" x14ac:dyDescent="0.25">
      <c r="A50" s="241">
        <v>47</v>
      </c>
      <c r="B50" s="324"/>
      <c r="C50" s="325"/>
    </row>
    <row r="51" spans="1:3" x14ac:dyDescent="0.25">
      <c r="A51" s="241">
        <v>48</v>
      </c>
      <c r="B51" s="324"/>
      <c r="C51" s="325"/>
    </row>
    <row r="52" spans="1:3" x14ac:dyDescent="0.25">
      <c r="A52" s="241">
        <v>49</v>
      </c>
      <c r="B52" s="324"/>
      <c r="C52" s="325"/>
    </row>
    <row r="53" spans="1:3" x14ac:dyDescent="0.25">
      <c r="A53" s="241">
        <v>50</v>
      </c>
      <c r="B53" s="324"/>
      <c r="C53" s="325"/>
    </row>
    <row r="54" spans="1:3" x14ac:dyDescent="0.25">
      <c r="A54" s="241">
        <v>51</v>
      </c>
      <c r="B54" s="324"/>
      <c r="C54" s="325"/>
    </row>
    <row r="55" spans="1:3" x14ac:dyDescent="0.25">
      <c r="A55" s="241">
        <v>52</v>
      </c>
      <c r="B55" s="324"/>
      <c r="C55" s="325"/>
    </row>
    <row r="56" spans="1:3" x14ac:dyDescent="0.25">
      <c r="A56" s="241">
        <v>53</v>
      </c>
      <c r="B56" s="324"/>
      <c r="C56" s="325"/>
    </row>
    <row r="57" spans="1:3" x14ac:dyDescent="0.25">
      <c r="A57" s="241">
        <v>54</v>
      </c>
      <c r="B57" s="324"/>
      <c r="C57" s="325"/>
    </row>
    <row r="58" spans="1:3" x14ac:dyDescent="0.25">
      <c r="A58" s="241">
        <v>55</v>
      </c>
      <c r="B58" s="324"/>
      <c r="C58" s="325"/>
    </row>
    <row r="59" spans="1:3" x14ac:dyDescent="0.25">
      <c r="A59" s="241">
        <v>56</v>
      </c>
      <c r="B59" s="324"/>
      <c r="C59" s="325"/>
    </row>
    <row r="60" spans="1:3" x14ac:dyDescent="0.25">
      <c r="B60" s="303"/>
    </row>
    <row r="61" spans="1:3" x14ac:dyDescent="0.25">
      <c r="B61" s="303"/>
    </row>
    <row r="62" spans="1:3" x14ac:dyDescent="0.25">
      <c r="B62" s="303"/>
    </row>
    <row r="63" spans="1:3" x14ac:dyDescent="0.25">
      <c r="B63" s="303"/>
    </row>
    <row r="64" spans="1:3" x14ac:dyDescent="0.25">
      <c r="B64" s="303"/>
    </row>
    <row r="65" spans="2:2" x14ac:dyDescent="0.25">
      <c r="B65" s="303"/>
    </row>
    <row r="66" spans="2:2" x14ac:dyDescent="0.25">
      <c r="B66" s="303"/>
    </row>
    <row r="67" spans="2:2" x14ac:dyDescent="0.25">
      <c r="B67" s="303"/>
    </row>
    <row r="68" spans="2:2" x14ac:dyDescent="0.25">
      <c r="B68" s="303"/>
    </row>
    <row r="69" spans="2:2" x14ac:dyDescent="0.25">
      <c r="B69" s="303"/>
    </row>
    <row r="70" spans="2:2" x14ac:dyDescent="0.25">
      <c r="B70" s="303"/>
    </row>
    <row r="71" spans="2:2" x14ac:dyDescent="0.25">
      <c r="B71" s="303"/>
    </row>
    <row r="72" spans="2:2" x14ac:dyDescent="0.25">
      <c r="B72" s="303"/>
    </row>
    <row r="73" spans="2:2" x14ac:dyDescent="0.25">
      <c r="B73" s="303"/>
    </row>
    <row r="74" spans="2:2" x14ac:dyDescent="0.25">
      <c r="B74" s="303"/>
    </row>
    <row r="75" spans="2:2" x14ac:dyDescent="0.25">
      <c r="B75" s="303"/>
    </row>
    <row r="76" spans="2:2" x14ac:dyDescent="0.25">
      <c r="B76" s="303"/>
    </row>
    <row r="77" spans="2:2" x14ac:dyDescent="0.25">
      <c r="B77" s="303"/>
    </row>
    <row r="78" spans="2:2" x14ac:dyDescent="0.25">
      <c r="B78" s="303"/>
    </row>
    <row r="79" spans="2:2" x14ac:dyDescent="0.25">
      <c r="B79" s="303"/>
    </row>
    <row r="80" spans="2:2" x14ac:dyDescent="0.25">
      <c r="B80" s="303"/>
    </row>
    <row r="81" spans="2:2" x14ac:dyDescent="0.25">
      <c r="B81" s="303"/>
    </row>
    <row r="82" spans="2:2" x14ac:dyDescent="0.25">
      <c r="B82" s="303"/>
    </row>
    <row r="83" spans="2:2" x14ac:dyDescent="0.25">
      <c r="B83" s="303"/>
    </row>
    <row r="84" spans="2:2" x14ac:dyDescent="0.25">
      <c r="B84" s="303"/>
    </row>
    <row r="85" spans="2:2" x14ac:dyDescent="0.25">
      <c r="B85" s="303"/>
    </row>
    <row r="86" spans="2:2" x14ac:dyDescent="0.25">
      <c r="B86" s="303"/>
    </row>
    <row r="87" spans="2:2" x14ac:dyDescent="0.25">
      <c r="B87" s="303"/>
    </row>
    <row r="88" spans="2:2" x14ac:dyDescent="0.25">
      <c r="B88" s="303"/>
    </row>
    <row r="89" spans="2:2" x14ac:dyDescent="0.25">
      <c r="B89" s="303"/>
    </row>
    <row r="90" spans="2:2" x14ac:dyDescent="0.25">
      <c r="B90" s="303"/>
    </row>
    <row r="91" spans="2:2" x14ac:dyDescent="0.25">
      <c r="B91" s="303"/>
    </row>
    <row r="92" spans="2:2" x14ac:dyDescent="0.25">
      <c r="B92" s="303"/>
    </row>
    <row r="93" spans="2:2" x14ac:dyDescent="0.25">
      <c r="B93" s="303"/>
    </row>
    <row r="94" spans="2:2" x14ac:dyDescent="0.25">
      <c r="B94" s="303"/>
    </row>
    <row r="95" spans="2:2" x14ac:dyDescent="0.25">
      <c r="B95" s="303"/>
    </row>
    <row r="96" spans="2:2" x14ac:dyDescent="0.25">
      <c r="B96" s="303"/>
    </row>
    <row r="97" spans="2:2" x14ac:dyDescent="0.25">
      <c r="B97" s="303"/>
    </row>
    <row r="98" spans="2:2" x14ac:dyDescent="0.25">
      <c r="B98" s="303"/>
    </row>
    <row r="99" spans="2:2" x14ac:dyDescent="0.25">
      <c r="B99" s="303"/>
    </row>
    <row r="100" spans="2:2" x14ac:dyDescent="0.25">
      <c r="B100" s="303"/>
    </row>
    <row r="101" spans="2:2" x14ac:dyDescent="0.25">
      <c r="B101" s="303"/>
    </row>
    <row r="102" spans="2:2" x14ac:dyDescent="0.25">
      <c r="B102" s="303"/>
    </row>
    <row r="103" spans="2:2" x14ac:dyDescent="0.25">
      <c r="B103" s="303"/>
    </row>
    <row r="104" spans="2:2" x14ac:dyDescent="0.25">
      <c r="B104" s="303"/>
    </row>
    <row r="105" spans="2:2" x14ac:dyDescent="0.25">
      <c r="B105" s="303"/>
    </row>
    <row r="106" spans="2:2" x14ac:dyDescent="0.25">
      <c r="B106" s="303"/>
    </row>
    <row r="107" spans="2:2" x14ac:dyDescent="0.25">
      <c r="B107" s="303"/>
    </row>
    <row r="108" spans="2:2" x14ac:dyDescent="0.25">
      <c r="B108" s="303"/>
    </row>
    <row r="109" spans="2:2" x14ac:dyDescent="0.25">
      <c r="B109" s="303"/>
    </row>
    <row r="110" spans="2:2" x14ac:dyDescent="0.25">
      <c r="B110" s="303"/>
    </row>
    <row r="111" spans="2:2" x14ac:dyDescent="0.25">
      <c r="B111" s="303"/>
    </row>
    <row r="112" spans="2:2" x14ac:dyDescent="0.25">
      <c r="B112" s="303"/>
    </row>
    <row r="113" spans="2:2" x14ac:dyDescent="0.25">
      <c r="B113" s="303"/>
    </row>
    <row r="114" spans="2:2" x14ac:dyDescent="0.25">
      <c r="B114" s="303"/>
    </row>
    <row r="115" spans="2:2" x14ac:dyDescent="0.25">
      <c r="B115" s="303"/>
    </row>
    <row r="116" spans="2:2" x14ac:dyDescent="0.25">
      <c r="B116" s="303"/>
    </row>
    <row r="117" spans="2:2" x14ac:dyDescent="0.25">
      <c r="B117" s="303"/>
    </row>
    <row r="118" spans="2:2" x14ac:dyDescent="0.25">
      <c r="B118" s="303"/>
    </row>
    <row r="119" spans="2:2" x14ac:dyDescent="0.25">
      <c r="B119" s="303"/>
    </row>
    <row r="120" spans="2:2" x14ac:dyDescent="0.25">
      <c r="B120" s="303"/>
    </row>
    <row r="121" spans="2:2" x14ac:dyDescent="0.25">
      <c r="B121" s="303"/>
    </row>
    <row r="122" spans="2:2" x14ac:dyDescent="0.25">
      <c r="B122" s="303"/>
    </row>
    <row r="123" spans="2:2" x14ac:dyDescent="0.25">
      <c r="B123" s="303"/>
    </row>
    <row r="124" spans="2:2" x14ac:dyDescent="0.25">
      <c r="B124" s="303"/>
    </row>
    <row r="125" spans="2:2" x14ac:dyDescent="0.25">
      <c r="B125" s="303"/>
    </row>
    <row r="126" spans="2:2" x14ac:dyDescent="0.25">
      <c r="B126" s="303"/>
    </row>
    <row r="127" spans="2:2" x14ac:dyDescent="0.25">
      <c r="B127" s="303"/>
    </row>
    <row r="128" spans="2:2" x14ac:dyDescent="0.25">
      <c r="B128" s="303"/>
    </row>
    <row r="129" spans="2:2" x14ac:dyDescent="0.25">
      <c r="B129" s="303"/>
    </row>
    <row r="130" spans="2:2" x14ac:dyDescent="0.25">
      <c r="B130" s="303"/>
    </row>
    <row r="131" spans="2:2" x14ac:dyDescent="0.25">
      <c r="B131" s="303"/>
    </row>
    <row r="132" spans="2:2" x14ac:dyDescent="0.25">
      <c r="B132" s="303"/>
    </row>
    <row r="133" spans="2:2" x14ac:dyDescent="0.25">
      <c r="B133" s="303"/>
    </row>
    <row r="134" spans="2:2" x14ac:dyDescent="0.25">
      <c r="B134" s="303"/>
    </row>
    <row r="135" spans="2:2" x14ac:dyDescent="0.25">
      <c r="B135" s="303"/>
    </row>
    <row r="136" spans="2:2" x14ac:dyDescent="0.25">
      <c r="B136" s="303"/>
    </row>
    <row r="137" spans="2:2" x14ac:dyDescent="0.25">
      <c r="B137" s="303"/>
    </row>
    <row r="138" spans="2:2" x14ac:dyDescent="0.25">
      <c r="B138" s="303"/>
    </row>
    <row r="139" spans="2:2" x14ac:dyDescent="0.25">
      <c r="B139" s="303"/>
    </row>
    <row r="140" spans="2:2" x14ac:dyDescent="0.25">
      <c r="B140" s="303"/>
    </row>
    <row r="141" spans="2:2" x14ac:dyDescent="0.25">
      <c r="B141" s="303"/>
    </row>
    <row r="142" spans="2:2" x14ac:dyDescent="0.25">
      <c r="B142" s="303"/>
    </row>
    <row r="143" spans="2:2" x14ac:dyDescent="0.25">
      <c r="B143" s="303"/>
    </row>
    <row r="144" spans="2:2" x14ac:dyDescent="0.25">
      <c r="B144" s="303"/>
    </row>
    <row r="145" spans="2:2" x14ac:dyDescent="0.25">
      <c r="B145" s="303"/>
    </row>
    <row r="146" spans="2:2" x14ac:dyDescent="0.25">
      <c r="B146" s="303"/>
    </row>
    <row r="147" spans="2:2" x14ac:dyDescent="0.25">
      <c r="B147" s="303"/>
    </row>
    <row r="148" spans="2:2" x14ac:dyDescent="0.25">
      <c r="B148" s="303"/>
    </row>
    <row r="149" spans="2:2" x14ac:dyDescent="0.25">
      <c r="B149" s="303"/>
    </row>
    <row r="150" spans="2:2" x14ac:dyDescent="0.25">
      <c r="B150" s="303"/>
    </row>
    <row r="151" spans="2:2" x14ac:dyDescent="0.25">
      <c r="B151" s="303"/>
    </row>
    <row r="152" spans="2:2" x14ac:dyDescent="0.25">
      <c r="B152" s="303"/>
    </row>
    <row r="153" spans="2:2" x14ac:dyDescent="0.25">
      <c r="B153" s="303"/>
    </row>
    <row r="154" spans="2:2" x14ac:dyDescent="0.25">
      <c r="B154" s="303"/>
    </row>
    <row r="155" spans="2:2" x14ac:dyDescent="0.25">
      <c r="B155" s="303"/>
    </row>
    <row r="156" spans="2:2" x14ac:dyDescent="0.25">
      <c r="B156" s="303"/>
    </row>
    <row r="157" spans="2:2" x14ac:dyDescent="0.25">
      <c r="B157" s="303"/>
    </row>
    <row r="158" spans="2:2" x14ac:dyDescent="0.25">
      <c r="B158" s="303"/>
    </row>
    <row r="159" spans="2:2" x14ac:dyDescent="0.25">
      <c r="B159" s="303"/>
    </row>
    <row r="160" spans="2:2" x14ac:dyDescent="0.25">
      <c r="B160" s="303"/>
    </row>
    <row r="161" spans="2:2" x14ac:dyDescent="0.25">
      <c r="B161" s="303"/>
    </row>
    <row r="162" spans="2:2" x14ac:dyDescent="0.25">
      <c r="B162" s="303"/>
    </row>
    <row r="163" spans="2:2" x14ac:dyDescent="0.25">
      <c r="B163" s="303"/>
    </row>
    <row r="164" spans="2:2" x14ac:dyDescent="0.25">
      <c r="B164" s="303"/>
    </row>
    <row r="165" spans="2:2" x14ac:dyDescent="0.25">
      <c r="B165" s="303"/>
    </row>
    <row r="166" spans="2:2" x14ac:dyDescent="0.25">
      <c r="B166" s="303"/>
    </row>
    <row r="167" spans="2:2" x14ac:dyDescent="0.25">
      <c r="B167" s="303"/>
    </row>
    <row r="168" spans="2:2" x14ac:dyDescent="0.25">
      <c r="B168" s="303"/>
    </row>
    <row r="169" spans="2:2" x14ac:dyDescent="0.25">
      <c r="B169" s="303"/>
    </row>
    <row r="170" spans="2:2" x14ac:dyDescent="0.25">
      <c r="B170" s="303"/>
    </row>
    <row r="171" spans="2:2" x14ac:dyDescent="0.25">
      <c r="B171" s="303"/>
    </row>
    <row r="172" spans="2:2" x14ac:dyDescent="0.25">
      <c r="B172" s="303"/>
    </row>
    <row r="173" spans="2:2" x14ac:dyDescent="0.25">
      <c r="B173" s="303"/>
    </row>
    <row r="174" spans="2:2" x14ac:dyDescent="0.25">
      <c r="B174" s="303"/>
    </row>
    <row r="175" spans="2:2" x14ac:dyDescent="0.25">
      <c r="B175" s="303"/>
    </row>
    <row r="176" spans="2:2" x14ac:dyDescent="0.25">
      <c r="B176" s="303"/>
    </row>
    <row r="177" spans="2:2" x14ac:dyDescent="0.25">
      <c r="B177" s="303"/>
    </row>
    <row r="178" spans="2:2" x14ac:dyDescent="0.25">
      <c r="B178" s="303"/>
    </row>
    <row r="179" spans="2:2" x14ac:dyDescent="0.25">
      <c r="B179" s="303"/>
    </row>
    <row r="180" spans="2:2" x14ac:dyDescent="0.25">
      <c r="B180" s="303"/>
    </row>
    <row r="181" spans="2:2" x14ac:dyDescent="0.25">
      <c r="B181" s="303"/>
    </row>
    <row r="182" spans="2:2" x14ac:dyDescent="0.25">
      <c r="B182" s="303"/>
    </row>
    <row r="183" spans="2:2" x14ac:dyDescent="0.25">
      <c r="B183" s="303"/>
    </row>
    <row r="184" spans="2:2" x14ac:dyDescent="0.25">
      <c r="B184" s="303"/>
    </row>
    <row r="185" spans="2:2" x14ac:dyDescent="0.25">
      <c r="B185" s="303"/>
    </row>
    <row r="186" spans="2:2" x14ac:dyDescent="0.25">
      <c r="B186" s="303"/>
    </row>
    <row r="187" spans="2:2" x14ac:dyDescent="0.25">
      <c r="B187" s="303"/>
    </row>
    <row r="188" spans="2:2" x14ac:dyDescent="0.25">
      <c r="B188" s="303"/>
    </row>
    <row r="189" spans="2:2" x14ac:dyDescent="0.25">
      <c r="B189" s="303"/>
    </row>
    <row r="190" spans="2:2" x14ac:dyDescent="0.25">
      <c r="B190" s="303"/>
    </row>
    <row r="191" spans="2:2" x14ac:dyDescent="0.25">
      <c r="B191" s="303"/>
    </row>
    <row r="192" spans="2:2" x14ac:dyDescent="0.25">
      <c r="B192" s="303"/>
    </row>
    <row r="193" spans="2:2" x14ac:dyDescent="0.25">
      <c r="B193" s="303"/>
    </row>
    <row r="194" spans="2:2" x14ac:dyDescent="0.25">
      <c r="B194" s="303"/>
    </row>
    <row r="195" spans="2:2" x14ac:dyDescent="0.25">
      <c r="B195" s="303"/>
    </row>
    <row r="196" spans="2:2" x14ac:dyDescent="0.25">
      <c r="B196" s="303"/>
    </row>
    <row r="197" spans="2:2" x14ac:dyDescent="0.25">
      <c r="B197" s="303"/>
    </row>
    <row r="198" spans="2:2" x14ac:dyDescent="0.25">
      <c r="B198" s="303"/>
    </row>
    <row r="199" spans="2:2" x14ac:dyDescent="0.25">
      <c r="B199" s="303"/>
    </row>
    <row r="200" spans="2:2" x14ac:dyDescent="0.25">
      <c r="B200" s="303"/>
    </row>
    <row r="201" spans="2:2" x14ac:dyDescent="0.25">
      <c r="B201" s="303"/>
    </row>
    <row r="202" spans="2:2" x14ac:dyDescent="0.25">
      <c r="B202" s="303"/>
    </row>
    <row r="203" spans="2:2" x14ac:dyDescent="0.25">
      <c r="B203" s="303"/>
    </row>
    <row r="204" spans="2:2" x14ac:dyDescent="0.25">
      <c r="B204" s="303"/>
    </row>
    <row r="205" spans="2:2" x14ac:dyDescent="0.25">
      <c r="B205" s="303"/>
    </row>
    <row r="206" spans="2:2" x14ac:dyDescent="0.25">
      <c r="B206" s="303"/>
    </row>
    <row r="207" spans="2:2" x14ac:dyDescent="0.25">
      <c r="B207" s="303"/>
    </row>
    <row r="208" spans="2:2" x14ac:dyDescent="0.25">
      <c r="B208" s="303"/>
    </row>
    <row r="209" spans="2:2" x14ac:dyDescent="0.25">
      <c r="B209" s="303"/>
    </row>
    <row r="210" spans="2:2" x14ac:dyDescent="0.25">
      <c r="B210" s="303"/>
    </row>
    <row r="211" spans="2:2" x14ac:dyDescent="0.25">
      <c r="B211" s="303"/>
    </row>
    <row r="212" spans="2:2" x14ac:dyDescent="0.25">
      <c r="B212" s="303"/>
    </row>
    <row r="213" spans="2:2" x14ac:dyDescent="0.25">
      <c r="B213" s="303"/>
    </row>
    <row r="214" spans="2:2" x14ac:dyDescent="0.25">
      <c r="B214" s="303"/>
    </row>
    <row r="215" spans="2:2" x14ac:dyDescent="0.25">
      <c r="B215" s="303"/>
    </row>
    <row r="216" spans="2:2" x14ac:dyDescent="0.25">
      <c r="B216" s="303"/>
    </row>
    <row r="217" spans="2:2" x14ac:dyDescent="0.25">
      <c r="B217" s="303"/>
    </row>
    <row r="218" spans="2:2" x14ac:dyDescent="0.25">
      <c r="B218" s="303"/>
    </row>
    <row r="219" spans="2:2" x14ac:dyDescent="0.25">
      <c r="B219" s="303"/>
    </row>
    <row r="220" spans="2:2" x14ac:dyDescent="0.25">
      <c r="B220" s="303"/>
    </row>
    <row r="221" spans="2:2" x14ac:dyDescent="0.25">
      <c r="B221" s="303"/>
    </row>
    <row r="222" spans="2:2" x14ac:dyDescent="0.25">
      <c r="B222" s="303"/>
    </row>
    <row r="223" spans="2:2" x14ac:dyDescent="0.25">
      <c r="B223" s="303"/>
    </row>
    <row r="224" spans="2:2" x14ac:dyDescent="0.25">
      <c r="B224" s="303"/>
    </row>
    <row r="225" spans="2:2" x14ac:dyDescent="0.25">
      <c r="B225" s="303"/>
    </row>
    <row r="226" spans="2:2" x14ac:dyDescent="0.25">
      <c r="B226" s="303"/>
    </row>
    <row r="227" spans="2:2" x14ac:dyDescent="0.25">
      <c r="B227" s="303"/>
    </row>
    <row r="228" spans="2:2" x14ac:dyDescent="0.25">
      <c r="B228" s="303"/>
    </row>
    <row r="229" spans="2:2" x14ac:dyDescent="0.25">
      <c r="B229" s="303"/>
    </row>
    <row r="230" spans="2:2" x14ac:dyDescent="0.25">
      <c r="B230" s="303"/>
    </row>
    <row r="231" spans="2:2" x14ac:dyDescent="0.25">
      <c r="B231" s="303"/>
    </row>
    <row r="232" spans="2:2" x14ac:dyDescent="0.25">
      <c r="B232" s="303"/>
    </row>
    <row r="233" spans="2:2" x14ac:dyDescent="0.25">
      <c r="B233" s="303"/>
    </row>
    <row r="234" spans="2:2" x14ac:dyDescent="0.25">
      <c r="B234" s="303"/>
    </row>
    <row r="235" spans="2:2" x14ac:dyDescent="0.25">
      <c r="B235" s="303"/>
    </row>
    <row r="236" spans="2:2" x14ac:dyDescent="0.25">
      <c r="B236" s="303"/>
    </row>
    <row r="237" spans="2:2" x14ac:dyDescent="0.25">
      <c r="B237" s="303"/>
    </row>
    <row r="238" spans="2:2" x14ac:dyDescent="0.25">
      <c r="B238" s="303"/>
    </row>
    <row r="239" spans="2:2" x14ac:dyDescent="0.25">
      <c r="B239" s="303"/>
    </row>
    <row r="240" spans="2:2" x14ac:dyDescent="0.25">
      <c r="B240" s="303"/>
    </row>
    <row r="241" spans="2:2" x14ac:dyDescent="0.25">
      <c r="B241" s="303"/>
    </row>
    <row r="242" spans="2:2" x14ac:dyDescent="0.25">
      <c r="B242" s="303"/>
    </row>
    <row r="243" spans="2:2" x14ac:dyDescent="0.25">
      <c r="B243" s="303"/>
    </row>
    <row r="244" spans="2:2" x14ac:dyDescent="0.25">
      <c r="B244" s="303"/>
    </row>
    <row r="245" spans="2:2" x14ac:dyDescent="0.25">
      <c r="B245" s="303"/>
    </row>
    <row r="246" spans="2:2" x14ac:dyDescent="0.25">
      <c r="B246" s="303"/>
    </row>
    <row r="247" spans="2:2" x14ac:dyDescent="0.25">
      <c r="B247" s="303"/>
    </row>
    <row r="248" spans="2:2" x14ac:dyDescent="0.25">
      <c r="B248" s="303"/>
    </row>
    <row r="249" spans="2:2" x14ac:dyDescent="0.25">
      <c r="B249" s="303"/>
    </row>
    <row r="250" spans="2:2" x14ac:dyDescent="0.25">
      <c r="B250" s="303"/>
    </row>
    <row r="251" spans="2:2" x14ac:dyDescent="0.25">
      <c r="B251" s="303"/>
    </row>
    <row r="252" spans="2:2" x14ac:dyDescent="0.25">
      <c r="B252" s="303"/>
    </row>
    <row r="253" spans="2:2" x14ac:dyDescent="0.25">
      <c r="B253" s="303"/>
    </row>
    <row r="254" spans="2:2" x14ac:dyDescent="0.25">
      <c r="B254" s="303"/>
    </row>
    <row r="255" spans="2:2" x14ac:dyDescent="0.25">
      <c r="B255" s="303"/>
    </row>
    <row r="256" spans="2:2" x14ac:dyDescent="0.25">
      <c r="B256" s="303"/>
    </row>
    <row r="257" spans="2:2" x14ac:dyDescent="0.25">
      <c r="B257" s="303"/>
    </row>
    <row r="258" spans="2:2" x14ac:dyDescent="0.25">
      <c r="B258" s="303"/>
    </row>
    <row r="259" spans="2:2" x14ac:dyDescent="0.25">
      <c r="B259" s="303"/>
    </row>
    <row r="260" spans="2:2" x14ac:dyDescent="0.25">
      <c r="B260" s="303"/>
    </row>
    <row r="261" spans="2:2" x14ac:dyDescent="0.25">
      <c r="B261" s="303"/>
    </row>
    <row r="262" spans="2:2" x14ac:dyDescent="0.25">
      <c r="B262" s="303"/>
    </row>
    <row r="263" spans="2:2" x14ac:dyDescent="0.25">
      <c r="B263" s="303"/>
    </row>
    <row r="264" spans="2:2" x14ac:dyDescent="0.25">
      <c r="B264" s="303"/>
    </row>
    <row r="265" spans="2:2" x14ac:dyDescent="0.25">
      <c r="B265" s="303"/>
    </row>
    <row r="266" spans="2:2" x14ac:dyDescent="0.25">
      <c r="B266" s="303"/>
    </row>
    <row r="267" spans="2:2" x14ac:dyDescent="0.25">
      <c r="B267" s="303"/>
    </row>
    <row r="268" spans="2:2" x14ac:dyDescent="0.25">
      <c r="B268" s="303"/>
    </row>
    <row r="269" spans="2:2" x14ac:dyDescent="0.25">
      <c r="B269" s="303"/>
    </row>
    <row r="270" spans="2:2" x14ac:dyDescent="0.25">
      <c r="B270" s="303"/>
    </row>
    <row r="271" spans="2:2" x14ac:dyDescent="0.25">
      <c r="B271" s="303"/>
    </row>
    <row r="272" spans="2:2" x14ac:dyDescent="0.25">
      <c r="B272" s="303"/>
    </row>
    <row r="273" spans="2:2" x14ac:dyDescent="0.25">
      <c r="B273" s="303"/>
    </row>
    <row r="274" spans="2:2" x14ac:dyDescent="0.25">
      <c r="B274" s="303"/>
    </row>
    <row r="275" spans="2:2" x14ac:dyDescent="0.25">
      <c r="B275" s="303"/>
    </row>
    <row r="276" spans="2:2" x14ac:dyDescent="0.25">
      <c r="B276" s="303"/>
    </row>
    <row r="277" spans="2:2" x14ac:dyDescent="0.25">
      <c r="B277" s="303"/>
    </row>
    <row r="278" spans="2:2" x14ac:dyDescent="0.25">
      <c r="B278" s="303"/>
    </row>
    <row r="279" spans="2:2" x14ac:dyDescent="0.25">
      <c r="B279" s="303"/>
    </row>
    <row r="280" spans="2:2" x14ac:dyDescent="0.25">
      <c r="B280" s="303"/>
    </row>
    <row r="281" spans="2:2" x14ac:dyDescent="0.25">
      <c r="B281" s="303"/>
    </row>
    <row r="282" spans="2:2" x14ac:dyDescent="0.25">
      <c r="B282" s="303"/>
    </row>
    <row r="283" spans="2:2" x14ac:dyDescent="0.25">
      <c r="B283" s="303"/>
    </row>
    <row r="284" spans="2:2" x14ac:dyDescent="0.25">
      <c r="B284" s="303"/>
    </row>
    <row r="285" spans="2:2" x14ac:dyDescent="0.25">
      <c r="B285" s="303"/>
    </row>
    <row r="286" spans="2:2" x14ac:dyDescent="0.25">
      <c r="B286" s="303"/>
    </row>
    <row r="287" spans="2:2" x14ac:dyDescent="0.25">
      <c r="B287" s="303"/>
    </row>
    <row r="288" spans="2:2" x14ac:dyDescent="0.25">
      <c r="B288" s="303"/>
    </row>
    <row r="289" spans="2:2" x14ac:dyDescent="0.25">
      <c r="B289" s="303"/>
    </row>
    <row r="290" spans="2:2" x14ac:dyDescent="0.25">
      <c r="B290" s="303"/>
    </row>
    <row r="291" spans="2:2" x14ac:dyDescent="0.25">
      <c r="B291" s="303"/>
    </row>
    <row r="292" spans="2:2" x14ac:dyDescent="0.25">
      <c r="B292" s="303"/>
    </row>
    <row r="293" spans="2:2" x14ac:dyDescent="0.25">
      <c r="B293" s="303"/>
    </row>
    <row r="294" spans="2:2" x14ac:dyDescent="0.25">
      <c r="B294" s="303"/>
    </row>
    <row r="295" spans="2:2" x14ac:dyDescent="0.25">
      <c r="B295" s="303"/>
    </row>
    <row r="296" spans="2:2" x14ac:dyDescent="0.25">
      <c r="B296" s="303"/>
    </row>
    <row r="297" spans="2:2" x14ac:dyDescent="0.25">
      <c r="B297" s="303"/>
    </row>
    <row r="298" spans="2:2" x14ac:dyDescent="0.25">
      <c r="B298" s="303"/>
    </row>
    <row r="299" spans="2:2" x14ac:dyDescent="0.25">
      <c r="B299" s="303"/>
    </row>
    <row r="300" spans="2:2" x14ac:dyDescent="0.25">
      <c r="B300" s="303"/>
    </row>
    <row r="301" spans="2:2" x14ac:dyDescent="0.25">
      <c r="B301" s="303"/>
    </row>
    <row r="302" spans="2:2" x14ac:dyDescent="0.25">
      <c r="B302" s="303"/>
    </row>
    <row r="303" spans="2:2" x14ac:dyDescent="0.25">
      <c r="B303" s="303"/>
    </row>
    <row r="304" spans="2:2" x14ac:dyDescent="0.25">
      <c r="B304" s="303"/>
    </row>
    <row r="305" spans="2:2" x14ac:dyDescent="0.25">
      <c r="B305" s="303"/>
    </row>
    <row r="306" spans="2:2" x14ac:dyDescent="0.25">
      <c r="B306" s="303"/>
    </row>
    <row r="307" spans="2:2" x14ac:dyDescent="0.25">
      <c r="B307" s="303"/>
    </row>
    <row r="308" spans="2:2" x14ac:dyDescent="0.25">
      <c r="B308" s="303"/>
    </row>
    <row r="309" spans="2:2" x14ac:dyDescent="0.25">
      <c r="B309" s="303"/>
    </row>
    <row r="310" spans="2:2" x14ac:dyDescent="0.25">
      <c r="B310" s="303"/>
    </row>
    <row r="311" spans="2:2" x14ac:dyDescent="0.25">
      <c r="B311" s="303"/>
    </row>
    <row r="312" spans="2:2" x14ac:dyDescent="0.25">
      <c r="B312" s="303"/>
    </row>
    <row r="313" spans="2:2" x14ac:dyDescent="0.25">
      <c r="B313" s="303"/>
    </row>
    <row r="314" spans="2:2" x14ac:dyDescent="0.25">
      <c r="B314" s="303"/>
    </row>
    <row r="315" spans="2:2" x14ac:dyDescent="0.25">
      <c r="B315" s="303"/>
    </row>
    <row r="316" spans="2:2" x14ac:dyDescent="0.25">
      <c r="B316" s="303"/>
    </row>
    <row r="317" spans="2:2" x14ac:dyDescent="0.25">
      <c r="B317" s="303"/>
    </row>
    <row r="318" spans="2:2" x14ac:dyDescent="0.25">
      <c r="B318" s="303"/>
    </row>
    <row r="319" spans="2:2" x14ac:dyDescent="0.25">
      <c r="B319" s="303"/>
    </row>
    <row r="320" spans="2:2" x14ac:dyDescent="0.25">
      <c r="B320" s="303"/>
    </row>
    <row r="321" spans="2:2" x14ac:dyDescent="0.25">
      <c r="B321" s="303"/>
    </row>
    <row r="322" spans="2:2" x14ac:dyDescent="0.25">
      <c r="B322" s="303"/>
    </row>
    <row r="323" spans="2:2" x14ac:dyDescent="0.25">
      <c r="B323" s="303"/>
    </row>
    <row r="324" spans="2:2" x14ac:dyDescent="0.25">
      <c r="B324" s="303"/>
    </row>
    <row r="325" spans="2:2" x14ac:dyDescent="0.25">
      <c r="B325" s="303"/>
    </row>
    <row r="326" spans="2:2" x14ac:dyDescent="0.25">
      <c r="B326" s="303"/>
    </row>
    <row r="327" spans="2:2" x14ac:dyDescent="0.25">
      <c r="B327" s="303"/>
    </row>
    <row r="328" spans="2:2" x14ac:dyDescent="0.25">
      <c r="B328" s="303"/>
    </row>
    <row r="329" spans="2:2" x14ac:dyDescent="0.25">
      <c r="B329" s="303"/>
    </row>
    <row r="330" spans="2:2" x14ac:dyDescent="0.25">
      <c r="B330" s="303"/>
    </row>
    <row r="331" spans="2:2" x14ac:dyDescent="0.25">
      <c r="B331" s="303"/>
    </row>
    <row r="332" spans="2:2" x14ac:dyDescent="0.25">
      <c r="B332" s="303"/>
    </row>
    <row r="333" spans="2:2" x14ac:dyDescent="0.25">
      <c r="B333" s="303"/>
    </row>
    <row r="334" spans="2:2" x14ac:dyDescent="0.25">
      <c r="B334" s="303"/>
    </row>
    <row r="335" spans="2:2" x14ac:dyDescent="0.25">
      <c r="B335" s="303"/>
    </row>
    <row r="336" spans="2:2" x14ac:dyDescent="0.25">
      <c r="B336" s="303"/>
    </row>
    <row r="337" spans="2:2" x14ac:dyDescent="0.25">
      <c r="B337" s="303"/>
    </row>
    <row r="338" spans="2:2" x14ac:dyDescent="0.25">
      <c r="B338" s="303"/>
    </row>
    <row r="339" spans="2:2" x14ac:dyDescent="0.25">
      <c r="B339" s="303"/>
    </row>
    <row r="340" spans="2:2" x14ac:dyDescent="0.25">
      <c r="B340" s="303"/>
    </row>
    <row r="341" spans="2:2" x14ac:dyDescent="0.25">
      <c r="B341" s="303"/>
    </row>
    <row r="342" spans="2:2" x14ac:dyDescent="0.25">
      <c r="B342" s="303"/>
    </row>
    <row r="343" spans="2:2" x14ac:dyDescent="0.25">
      <c r="B343" s="303"/>
    </row>
    <row r="344" spans="2:2" x14ac:dyDescent="0.25">
      <c r="B344" s="303"/>
    </row>
    <row r="345" spans="2:2" x14ac:dyDescent="0.25">
      <c r="B345" s="303"/>
    </row>
    <row r="346" spans="2:2" x14ac:dyDescent="0.25">
      <c r="B346" s="303"/>
    </row>
    <row r="347" spans="2:2" x14ac:dyDescent="0.25">
      <c r="B347" s="303"/>
    </row>
    <row r="348" spans="2:2" x14ac:dyDescent="0.25">
      <c r="B348" s="303"/>
    </row>
    <row r="349" spans="2:2" x14ac:dyDescent="0.25">
      <c r="B349" s="303"/>
    </row>
    <row r="350" spans="2:2" x14ac:dyDescent="0.25">
      <c r="B350" s="303"/>
    </row>
  </sheetData>
  <mergeCells count="3">
    <mergeCell ref="A1:F1"/>
    <mergeCell ref="B2:C2"/>
    <mergeCell ref="E2:F2"/>
  </mergeCells>
  <phoneticPr fontId="0" type="noConversion"/>
  <pageMargins left="0.7" right="0.7" top="0.75" bottom="0.75" header="0.3" footer="0.3"/>
  <pageSetup paperSize="9" orientation="portrait"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7"/>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9"/>
  <dimension ref="A1:G79"/>
  <sheetViews>
    <sheetView topLeftCell="A55" workbookViewId="0">
      <selection activeCell="E64" sqref="E64"/>
    </sheetView>
  </sheetViews>
  <sheetFormatPr defaultRowHeight="15" x14ac:dyDescent="0.25"/>
  <cols>
    <col min="2" max="2" width="49" customWidth="1"/>
  </cols>
  <sheetData>
    <row r="1" spans="1:7" ht="31.5" x14ac:dyDescent="0.25">
      <c r="A1" s="184" t="s">
        <v>4271</v>
      </c>
      <c r="B1" s="184" t="s">
        <v>4591</v>
      </c>
      <c r="C1" s="184" t="s">
        <v>4592</v>
      </c>
      <c r="E1" s="1270" t="s">
        <v>4590</v>
      </c>
      <c r="F1" s="1270"/>
      <c r="G1" s="1270"/>
    </row>
    <row r="2" spans="1:7" ht="16.5" x14ac:dyDescent="0.25">
      <c r="A2" s="185">
        <v>100</v>
      </c>
      <c r="B2" s="186" t="s">
        <v>4593</v>
      </c>
      <c r="C2" s="185"/>
      <c r="E2" s="1271"/>
      <c r="F2" s="1271"/>
      <c r="G2" s="1271"/>
    </row>
    <row r="3" spans="1:7" ht="16.5" x14ac:dyDescent="0.25">
      <c r="A3" s="185">
        <v>110</v>
      </c>
      <c r="B3" s="187" t="s">
        <v>4594</v>
      </c>
      <c r="C3" s="185">
        <v>200</v>
      </c>
    </row>
    <row r="4" spans="1:7" ht="16.5" x14ac:dyDescent="0.25">
      <c r="A4" s="185">
        <v>120</v>
      </c>
      <c r="B4" s="187" t="s">
        <v>4595</v>
      </c>
      <c r="C4" s="185">
        <v>120</v>
      </c>
    </row>
    <row r="5" spans="1:7" ht="16.5" x14ac:dyDescent="0.25">
      <c r="A5" s="185">
        <v>130</v>
      </c>
      <c r="B5" s="188" t="s">
        <v>4596</v>
      </c>
      <c r="C5" s="185">
        <v>130</v>
      </c>
    </row>
    <row r="6" spans="1:7" ht="16.5" x14ac:dyDescent="0.25">
      <c r="A6" s="185">
        <v>140</v>
      </c>
      <c r="B6" s="187" t="s">
        <v>4597</v>
      </c>
      <c r="C6" s="185">
        <v>140</v>
      </c>
    </row>
    <row r="7" spans="1:7" ht="16.5" x14ac:dyDescent="0.25">
      <c r="A7" s="185">
        <v>145</v>
      </c>
      <c r="B7" s="187" t="s">
        <v>4598</v>
      </c>
      <c r="C7" s="185">
        <v>145</v>
      </c>
    </row>
    <row r="8" spans="1:7" ht="16.5" x14ac:dyDescent="0.25">
      <c r="A8" s="185">
        <v>150</v>
      </c>
      <c r="B8" s="187" t="s">
        <v>4599</v>
      </c>
      <c r="C8" s="185">
        <v>150</v>
      </c>
    </row>
    <row r="9" spans="1:7" ht="16.5" x14ac:dyDescent="0.25">
      <c r="A9" s="185">
        <v>160</v>
      </c>
      <c r="B9" s="187" t="s">
        <v>4600</v>
      </c>
      <c r="C9" s="185">
        <v>330</v>
      </c>
    </row>
    <row r="10" spans="1:7" ht="16.5" x14ac:dyDescent="0.25">
      <c r="A10" s="185">
        <v>170</v>
      </c>
      <c r="B10" s="187" t="s">
        <v>4601</v>
      </c>
      <c r="C10" s="185">
        <v>170</v>
      </c>
    </row>
    <row r="11" spans="1:7" ht="33" x14ac:dyDescent="0.25">
      <c r="A11" s="185">
        <v>180</v>
      </c>
      <c r="B11" s="187" t="s">
        <v>4602</v>
      </c>
      <c r="C11" s="185">
        <v>135</v>
      </c>
    </row>
    <row r="12" spans="1:7" ht="16.5" x14ac:dyDescent="0.25">
      <c r="A12" s="185"/>
      <c r="B12" s="187" t="s">
        <v>4603</v>
      </c>
      <c r="C12" s="185"/>
    </row>
    <row r="13" spans="1:7" ht="16.5" x14ac:dyDescent="0.25">
      <c r="A13" s="185">
        <v>185</v>
      </c>
      <c r="B13" s="188" t="s">
        <v>4604</v>
      </c>
      <c r="C13" s="185">
        <v>136</v>
      </c>
    </row>
    <row r="14" spans="1:7" ht="16.5" x14ac:dyDescent="0.25">
      <c r="A14" s="185">
        <v>190</v>
      </c>
      <c r="B14" s="188" t="s">
        <v>4605</v>
      </c>
      <c r="C14" s="185">
        <v>190</v>
      </c>
    </row>
    <row r="15" spans="1:7" ht="16.5" x14ac:dyDescent="0.25">
      <c r="A15" s="185">
        <v>191</v>
      </c>
      <c r="B15" s="188" t="s">
        <v>4606</v>
      </c>
      <c r="C15" s="185">
        <v>100</v>
      </c>
    </row>
    <row r="16" spans="1:7" ht="16.5" x14ac:dyDescent="0.25">
      <c r="A16" s="185">
        <v>192</v>
      </c>
      <c r="B16" s="189" t="s">
        <v>4607</v>
      </c>
      <c r="C16" s="185">
        <v>110</v>
      </c>
    </row>
    <row r="17" spans="1:3" ht="16.5" x14ac:dyDescent="0.25">
      <c r="A17" s="185">
        <v>193</v>
      </c>
      <c r="B17" s="190"/>
      <c r="C17" s="185">
        <v>160</v>
      </c>
    </row>
    <row r="18" spans="1:3" ht="16.5" x14ac:dyDescent="0.25">
      <c r="A18" s="185">
        <v>200</v>
      </c>
      <c r="B18" s="186" t="s">
        <v>4608</v>
      </c>
      <c r="C18" s="185"/>
    </row>
    <row r="19" spans="1:3" ht="16.5" x14ac:dyDescent="0.25">
      <c r="A19" s="185">
        <v>230</v>
      </c>
      <c r="B19" s="187" t="s">
        <v>4609</v>
      </c>
      <c r="C19" s="185">
        <v>230</v>
      </c>
    </row>
    <row r="20" spans="1:3" ht="16.5" x14ac:dyDescent="0.25">
      <c r="A20" s="185">
        <v>231</v>
      </c>
      <c r="B20" s="188" t="s">
        <v>4610</v>
      </c>
      <c r="C20" s="185">
        <v>231</v>
      </c>
    </row>
    <row r="21" spans="1:3" ht="16.5" x14ac:dyDescent="0.25">
      <c r="A21" s="185">
        <v>232</v>
      </c>
      <c r="B21" s="188" t="s">
        <v>4611</v>
      </c>
      <c r="C21" s="185">
        <v>232</v>
      </c>
    </row>
    <row r="22" spans="1:3" ht="16.5" x14ac:dyDescent="0.25">
      <c r="A22" s="185">
        <v>235</v>
      </c>
      <c r="B22" s="187" t="s">
        <v>4612</v>
      </c>
      <c r="C22" s="185" t="s">
        <v>4334</v>
      </c>
    </row>
    <row r="23" spans="1:3" ht="16.5" x14ac:dyDescent="0.25">
      <c r="A23" s="185">
        <v>240</v>
      </c>
      <c r="B23" s="187" t="s">
        <v>4613</v>
      </c>
      <c r="C23" s="185">
        <v>240</v>
      </c>
    </row>
    <row r="24" spans="1:3" ht="16.5" x14ac:dyDescent="0.25">
      <c r="A24" s="185">
        <v>250</v>
      </c>
      <c r="B24" s="187" t="s">
        <v>4614</v>
      </c>
      <c r="C24" s="185">
        <v>250</v>
      </c>
    </row>
    <row r="25" spans="1:3" ht="16.5" x14ac:dyDescent="0.25">
      <c r="A25" s="185">
        <v>260</v>
      </c>
      <c r="B25" s="187" t="s">
        <v>4615</v>
      </c>
      <c r="C25" s="185">
        <v>260</v>
      </c>
    </row>
    <row r="26" spans="1:3" ht="16.5" x14ac:dyDescent="0.25">
      <c r="A26" s="185">
        <v>270</v>
      </c>
      <c r="B26" s="187" t="s">
        <v>4616</v>
      </c>
      <c r="C26" s="185">
        <v>270</v>
      </c>
    </row>
    <row r="27" spans="1:3" ht="16.5" x14ac:dyDescent="0.25">
      <c r="A27" s="185">
        <v>300</v>
      </c>
      <c r="B27" s="186" t="s">
        <v>4617</v>
      </c>
      <c r="C27" s="185">
        <v>180</v>
      </c>
    </row>
    <row r="28" spans="1:3" ht="16.5" x14ac:dyDescent="0.25">
      <c r="A28" s="185">
        <v>310</v>
      </c>
      <c r="B28" s="187" t="s">
        <v>4618</v>
      </c>
      <c r="C28" s="185">
        <v>181</v>
      </c>
    </row>
    <row r="29" spans="1:3" ht="33" x14ac:dyDescent="0.25">
      <c r="A29" s="185">
        <v>320</v>
      </c>
      <c r="B29" s="187" t="s">
        <v>4619</v>
      </c>
      <c r="C29" s="185" t="s">
        <v>4620</v>
      </c>
    </row>
    <row r="30" spans="1:3" ht="16.5" x14ac:dyDescent="0.25">
      <c r="A30" s="185"/>
      <c r="B30" s="187"/>
      <c r="C30" s="185">
        <v>184.185</v>
      </c>
    </row>
    <row r="31" spans="1:3" ht="16.5" x14ac:dyDescent="0.25">
      <c r="A31" s="185">
        <v>330</v>
      </c>
      <c r="B31" s="187" t="s">
        <v>4621</v>
      </c>
      <c r="C31" s="185" t="s">
        <v>4334</v>
      </c>
    </row>
    <row r="32" spans="1:3" ht="33" x14ac:dyDescent="0.25">
      <c r="A32" s="185">
        <v>340</v>
      </c>
      <c r="B32" s="187" t="s">
        <v>4622</v>
      </c>
      <c r="C32" s="185">
        <v>186</v>
      </c>
    </row>
    <row r="33" spans="1:3" ht="33" x14ac:dyDescent="0.25">
      <c r="A33" s="185">
        <v>350</v>
      </c>
      <c r="B33" s="187" t="s">
        <v>4623</v>
      </c>
      <c r="C33" s="185">
        <v>187</v>
      </c>
    </row>
    <row r="34" spans="1:3" ht="16.5" x14ac:dyDescent="0.25">
      <c r="A34" s="185">
        <v>390</v>
      </c>
      <c r="B34" s="187" t="s">
        <v>4624</v>
      </c>
      <c r="C34" s="185" t="s">
        <v>4334</v>
      </c>
    </row>
    <row r="35" spans="1:3" ht="31.5" x14ac:dyDescent="0.25">
      <c r="A35" s="185">
        <v>400</v>
      </c>
      <c r="B35" s="186" t="s">
        <v>4625</v>
      </c>
      <c r="C35" s="184" t="s">
        <v>4660</v>
      </c>
    </row>
    <row r="36" spans="1:3" ht="16.5" x14ac:dyDescent="0.25">
      <c r="A36" s="185">
        <v>410</v>
      </c>
      <c r="B36" s="190" t="s">
        <v>4661</v>
      </c>
      <c r="C36" s="185" t="s">
        <v>4334</v>
      </c>
    </row>
    <row r="37" spans="1:3" ht="16.5" x14ac:dyDescent="0.25">
      <c r="A37" s="185">
        <v>420</v>
      </c>
      <c r="B37" s="190" t="s">
        <v>4662</v>
      </c>
      <c r="C37" s="185" t="s">
        <v>4334</v>
      </c>
    </row>
    <row r="38" spans="1:3" ht="16.5" x14ac:dyDescent="0.25">
      <c r="A38" s="185">
        <v>425</v>
      </c>
      <c r="B38" s="187" t="s">
        <v>4663</v>
      </c>
      <c r="C38" s="185" t="s">
        <v>4334</v>
      </c>
    </row>
    <row r="39" spans="1:3" ht="16.5" x14ac:dyDescent="0.25">
      <c r="A39" s="185">
        <v>430</v>
      </c>
      <c r="B39" s="187" t="s">
        <v>4664</v>
      </c>
      <c r="C39" s="185" t="s">
        <v>4334</v>
      </c>
    </row>
    <row r="40" spans="1:3" ht="16.5" x14ac:dyDescent="0.25">
      <c r="A40" s="185">
        <v>435</v>
      </c>
      <c r="B40" s="187" t="s">
        <v>4665</v>
      </c>
      <c r="C40" s="185" t="s">
        <v>4334</v>
      </c>
    </row>
    <row r="41" spans="1:3" ht="49.5" x14ac:dyDescent="0.25">
      <c r="A41" s="185">
        <v>440</v>
      </c>
      <c r="B41" s="187" t="s">
        <v>4666</v>
      </c>
      <c r="C41" s="185" t="s">
        <v>4334</v>
      </c>
    </row>
    <row r="42" spans="1:3" ht="16.5" x14ac:dyDescent="0.25">
      <c r="A42" s="185"/>
      <c r="B42" s="191"/>
      <c r="C42" s="191"/>
    </row>
    <row r="43" spans="1:3" ht="16.5" x14ac:dyDescent="0.25">
      <c r="A43" s="185">
        <v>490</v>
      </c>
      <c r="B43" s="189" t="s">
        <v>4667</v>
      </c>
      <c r="C43" s="185">
        <v>430</v>
      </c>
    </row>
    <row r="44" spans="1:3" ht="16.5" x14ac:dyDescent="0.25">
      <c r="A44" s="185">
        <v>495</v>
      </c>
      <c r="B44" s="189" t="s">
        <v>4668</v>
      </c>
      <c r="C44" s="185">
        <v>440</v>
      </c>
    </row>
    <row r="45" spans="1:3" ht="33" x14ac:dyDescent="0.25">
      <c r="A45" s="185">
        <v>500</v>
      </c>
      <c r="B45" s="186" t="s">
        <v>4669</v>
      </c>
      <c r="C45" s="185"/>
    </row>
    <row r="46" spans="1:3" ht="33" x14ac:dyDescent="0.25">
      <c r="A46" s="185">
        <v>510</v>
      </c>
      <c r="B46" s="190" t="s">
        <v>4670</v>
      </c>
      <c r="C46" s="185" t="s">
        <v>4671</v>
      </c>
    </row>
    <row r="47" spans="1:3" ht="16.5" x14ac:dyDescent="0.25">
      <c r="A47" s="185">
        <v>520</v>
      </c>
      <c r="B47" s="190" t="s">
        <v>4672</v>
      </c>
      <c r="C47" s="185">
        <v>290</v>
      </c>
    </row>
    <row r="48" spans="1:3" ht="16.5" x14ac:dyDescent="0.25">
      <c r="A48" s="185">
        <v>530</v>
      </c>
      <c r="B48" s="190" t="s">
        <v>4673</v>
      </c>
      <c r="C48" s="185">
        <v>300</v>
      </c>
    </row>
    <row r="49" spans="1:3" ht="16.5" x14ac:dyDescent="0.25">
      <c r="A49" s="185">
        <v>540</v>
      </c>
      <c r="B49" s="190" t="s">
        <v>4674</v>
      </c>
      <c r="C49" s="185">
        <v>310</v>
      </c>
    </row>
    <row r="50" spans="1:3" ht="16.5" x14ac:dyDescent="0.25">
      <c r="A50" s="185">
        <v>550</v>
      </c>
      <c r="B50" s="190" t="s">
        <v>4675</v>
      </c>
      <c r="C50" s="185" t="s">
        <v>4334</v>
      </c>
    </row>
    <row r="51" spans="1:3" ht="16.5" x14ac:dyDescent="0.25">
      <c r="A51" s="185">
        <v>590</v>
      </c>
      <c r="B51" s="190" t="s">
        <v>4676</v>
      </c>
      <c r="C51" s="185">
        <v>320</v>
      </c>
    </row>
    <row r="52" spans="1:3" ht="33" x14ac:dyDescent="0.25">
      <c r="A52" s="185">
        <v>600</v>
      </c>
      <c r="B52" s="186" t="s">
        <v>4677</v>
      </c>
      <c r="C52" s="185"/>
    </row>
    <row r="53" spans="1:3" ht="33" x14ac:dyDescent="0.25">
      <c r="A53" s="185">
        <v>610</v>
      </c>
      <c r="B53" s="187" t="s">
        <v>4678</v>
      </c>
      <c r="C53" s="185" t="s">
        <v>4679</v>
      </c>
    </row>
    <row r="54" spans="1:3" ht="16.5" x14ac:dyDescent="0.25">
      <c r="A54" s="185">
        <v>620</v>
      </c>
      <c r="B54" s="187" t="s">
        <v>4680</v>
      </c>
      <c r="C54" s="185">
        <v>510</v>
      </c>
    </row>
    <row r="55" spans="1:3" ht="49.5" x14ac:dyDescent="0.25">
      <c r="A55" s="185">
        <v>800</v>
      </c>
      <c r="B55" s="186" t="s">
        <v>4681</v>
      </c>
      <c r="C55" s="185"/>
    </row>
    <row r="56" spans="1:3" ht="16.5" x14ac:dyDescent="0.25">
      <c r="A56" s="185"/>
      <c r="B56" s="190"/>
      <c r="C56" s="185"/>
    </row>
    <row r="57" spans="1:3" ht="16.5" x14ac:dyDescent="0.25">
      <c r="A57" s="185">
        <v>810</v>
      </c>
      <c r="B57" s="190" t="s">
        <v>4682</v>
      </c>
      <c r="C57" s="185">
        <v>450</v>
      </c>
    </row>
    <row r="58" spans="1:3" ht="16.5" x14ac:dyDescent="0.25">
      <c r="A58" s="185">
        <v>815</v>
      </c>
      <c r="B58" s="190" t="s">
        <v>4683</v>
      </c>
      <c r="C58" s="185">
        <v>460</v>
      </c>
    </row>
    <row r="59" spans="1:3" ht="16.5" x14ac:dyDescent="0.25">
      <c r="A59" s="185">
        <v>820</v>
      </c>
      <c r="B59" s="190" t="s">
        <v>4684</v>
      </c>
      <c r="C59" s="185" t="s">
        <v>4334</v>
      </c>
    </row>
    <row r="60" spans="1:3" ht="16.5" x14ac:dyDescent="0.25">
      <c r="A60" s="185">
        <v>825</v>
      </c>
      <c r="B60" s="190" t="s">
        <v>4685</v>
      </c>
      <c r="C60" s="185">
        <v>470</v>
      </c>
    </row>
    <row r="61" spans="1:3" ht="63.75" x14ac:dyDescent="0.25">
      <c r="A61" s="185">
        <v>830</v>
      </c>
      <c r="B61" s="190" t="s">
        <v>4686</v>
      </c>
      <c r="C61" s="184" t="s">
        <v>4687</v>
      </c>
    </row>
    <row r="62" spans="1:3" ht="16.5" x14ac:dyDescent="0.25">
      <c r="A62" s="185"/>
      <c r="B62" s="190"/>
      <c r="C62" s="184">
        <v>487</v>
      </c>
    </row>
    <row r="63" spans="1:3" ht="16.5" x14ac:dyDescent="0.25">
      <c r="A63" s="185"/>
      <c r="B63" s="190"/>
      <c r="C63" s="185">
        <v>486</v>
      </c>
    </row>
    <row r="64" spans="1:3" ht="16.5" x14ac:dyDescent="0.25">
      <c r="A64" s="185">
        <v>835</v>
      </c>
      <c r="B64" s="190" t="s">
        <v>4688</v>
      </c>
      <c r="C64" s="185">
        <v>461</v>
      </c>
    </row>
    <row r="65" spans="1:3" ht="66" x14ac:dyDescent="0.25">
      <c r="A65" s="185">
        <v>840</v>
      </c>
      <c r="B65" s="190" t="s">
        <v>4689</v>
      </c>
      <c r="C65" s="185" t="s">
        <v>4691</v>
      </c>
    </row>
    <row r="66" spans="1:3" ht="16.5" x14ac:dyDescent="0.25">
      <c r="A66" s="185">
        <v>845</v>
      </c>
      <c r="B66" s="190" t="s">
        <v>4690</v>
      </c>
      <c r="C66" s="185" t="s">
        <v>4334</v>
      </c>
    </row>
    <row r="67" spans="1:3" ht="16.5" x14ac:dyDescent="0.25">
      <c r="A67" s="185"/>
      <c r="B67" s="190"/>
      <c r="C67" s="185">
        <v>491</v>
      </c>
    </row>
    <row r="68" spans="1:3" ht="16.5" x14ac:dyDescent="0.25">
      <c r="A68" s="185">
        <v>850</v>
      </c>
      <c r="B68" s="190" t="s">
        <v>4692</v>
      </c>
      <c r="C68" s="185">
        <v>462</v>
      </c>
    </row>
    <row r="69" spans="1:3" ht="33" x14ac:dyDescent="0.25">
      <c r="A69" s="185">
        <v>855</v>
      </c>
      <c r="B69" s="190" t="s">
        <v>4693</v>
      </c>
      <c r="C69" s="191"/>
    </row>
    <row r="70" spans="1:3" ht="16.5" x14ac:dyDescent="0.25">
      <c r="A70" s="185">
        <v>860</v>
      </c>
      <c r="B70" s="190" t="s">
        <v>4694</v>
      </c>
      <c r="C70" s="191"/>
    </row>
    <row r="71" spans="1:3" ht="16.5" x14ac:dyDescent="0.25">
      <c r="A71" s="185">
        <v>900</v>
      </c>
      <c r="B71" s="186" t="s">
        <v>4695</v>
      </c>
      <c r="C71" s="185"/>
    </row>
    <row r="72" spans="1:3" ht="16.5" x14ac:dyDescent="0.25">
      <c r="A72" s="185">
        <v>910</v>
      </c>
      <c r="B72" s="190" t="s">
        <v>4696</v>
      </c>
      <c r="C72" s="185">
        <v>340</v>
      </c>
    </row>
    <row r="73" spans="1:3" ht="16.5" x14ac:dyDescent="0.25">
      <c r="A73" s="185">
        <v>915</v>
      </c>
      <c r="B73" s="190" t="s">
        <v>4697</v>
      </c>
      <c r="C73" s="185" t="s">
        <v>4334</v>
      </c>
    </row>
    <row r="74" spans="1:3" ht="16.5" x14ac:dyDescent="0.25">
      <c r="A74" s="185">
        <v>920</v>
      </c>
      <c r="B74" s="190" t="s">
        <v>4698</v>
      </c>
      <c r="C74" s="185" t="s">
        <v>4334</v>
      </c>
    </row>
    <row r="75" spans="1:3" ht="16.5" x14ac:dyDescent="0.25">
      <c r="A75" s="185">
        <v>925</v>
      </c>
      <c r="B75" s="190" t="s">
        <v>4699</v>
      </c>
      <c r="C75" s="185" t="s">
        <v>4334</v>
      </c>
    </row>
    <row r="76" spans="1:3" ht="16.5" x14ac:dyDescent="0.25">
      <c r="A76" s="185">
        <v>930</v>
      </c>
      <c r="B76" s="190" t="s">
        <v>4700</v>
      </c>
      <c r="C76" s="185">
        <v>210</v>
      </c>
    </row>
    <row r="77" spans="1:3" ht="16.5" x14ac:dyDescent="0.25">
      <c r="A77" s="185">
        <v>935</v>
      </c>
      <c r="B77" s="190" t="s">
        <v>4701</v>
      </c>
      <c r="C77" s="185">
        <v>220</v>
      </c>
    </row>
    <row r="78" spans="1:3" ht="16.5" x14ac:dyDescent="0.25">
      <c r="A78" s="185">
        <v>995</v>
      </c>
      <c r="B78" s="190" t="s">
        <v>4695</v>
      </c>
      <c r="C78" s="185"/>
    </row>
    <row r="79" spans="1:3" ht="16.5" x14ac:dyDescent="0.25">
      <c r="A79" s="185">
        <v>940</v>
      </c>
      <c r="B79" s="190" t="s">
        <v>4702</v>
      </c>
      <c r="C79" s="185" t="s">
        <v>4334</v>
      </c>
    </row>
  </sheetData>
  <mergeCells count="1">
    <mergeCell ref="E1:G2"/>
  </mergeCells>
  <phoneticPr fontId="0" type="noConversion"/>
  <pageMargins left="0.7" right="0.7" top="0.75" bottom="0.75" header="0.3" footer="0.3"/>
  <pageSetup paperSize="9" orientation="portrait" verticalDpi="0"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N25"/>
  <sheetViews>
    <sheetView topLeftCell="A7" workbookViewId="0">
      <selection activeCell="G5" sqref="G5"/>
    </sheetView>
  </sheetViews>
  <sheetFormatPr defaultRowHeight="15" x14ac:dyDescent="0.25"/>
  <cols>
    <col min="1" max="1" width="18.7109375" style="375" customWidth="1"/>
    <col min="2" max="2" width="45.42578125" style="375" customWidth="1"/>
    <col min="3" max="3" width="18.7109375" style="375" customWidth="1"/>
    <col min="4" max="4" width="17.7109375" style="375" customWidth="1"/>
    <col min="5" max="16384" width="9.140625" style="375"/>
  </cols>
  <sheetData>
    <row r="1" spans="1:14" ht="57" customHeight="1" x14ac:dyDescent="0.25">
      <c r="C1" s="1272" t="s">
        <v>279</v>
      </c>
      <c r="D1" s="1272"/>
    </row>
    <row r="2" spans="1:14" ht="30.75" customHeight="1" x14ac:dyDescent="0.25">
      <c r="A2" s="1273" t="s">
        <v>1209</v>
      </c>
      <c r="B2" s="1273"/>
      <c r="C2" s="1273"/>
      <c r="D2" s="1273"/>
    </row>
    <row r="3" spans="1:14" x14ac:dyDescent="0.25">
      <c r="A3" s="1276" t="str">
        <f>'Ф.7(СФ).ЗВЕД'!A6:M6</f>
        <v>на 1 січня 2016 р.</v>
      </c>
      <c r="B3" s="1276"/>
      <c r="C3" s="1276"/>
      <c r="D3" s="1276"/>
    </row>
    <row r="4" spans="1:14" ht="30.75" customHeight="1" x14ac:dyDescent="0.25">
      <c r="A4" s="671" t="s">
        <v>4564</v>
      </c>
      <c r="B4" s="665" t="str">
        <f>ЗАПОЛНИТЬ!$B$3</f>
        <v>Дрогобицький міський центр соціальних служб для сім'ї, дітей та молоді</v>
      </c>
      <c r="C4" s="675" t="str">
        <f>ЗАПОЛНИТЬ!$A$13</f>
        <v>за ЄДРПОУ</v>
      </c>
      <c r="D4" s="178" t="str">
        <f>ЗАПОЛНИТЬ!$B$13</f>
        <v>2080709</v>
      </c>
      <c r="H4" s="276"/>
      <c r="I4" s="276"/>
      <c r="J4" s="276"/>
      <c r="K4" s="276"/>
      <c r="L4" s="276"/>
      <c r="M4" s="276"/>
      <c r="N4" s="276"/>
    </row>
    <row r="5" spans="1:14" ht="32.25" customHeight="1" x14ac:dyDescent="0.25">
      <c r="A5" s="671" t="s">
        <v>4317</v>
      </c>
      <c r="B5" s="666" t="str">
        <f>ЗАПОЛНИТЬ!$B$5</f>
        <v>м.Дрогобич, вул.Л.Українки, 70</v>
      </c>
      <c r="C5" s="675" t="str">
        <f>ЗАПОЛНИТЬ!$A$14</f>
        <v>за КОАТУУ</v>
      </c>
      <c r="D5" s="179">
        <f>ЗАПОЛНИТЬ!$B$14</f>
        <v>4610600000</v>
      </c>
      <c r="H5" s="276"/>
      <c r="I5" s="276"/>
      <c r="J5" s="276"/>
      <c r="K5" s="276"/>
      <c r="L5" s="276"/>
      <c r="M5" s="276"/>
      <c r="N5" s="276"/>
    </row>
    <row r="6" spans="1:14" ht="42.75" customHeight="1" x14ac:dyDescent="0.25">
      <c r="A6" s="678" t="s">
        <v>4567</v>
      </c>
      <c r="B6" s="677" t="str">
        <f>ЗАПОЛНИТЬ!$D$15</f>
        <v>Комунальна організація (установа, заклад)</v>
      </c>
      <c r="C6" s="675" t="str">
        <f>ЗАПОЛНИТЬ!$A$15</f>
        <v>за КОПФГ</v>
      </c>
      <c r="D6" s="179">
        <f>ЗАПОЛНИТЬ!$B$15</f>
        <v>430</v>
      </c>
      <c r="H6" s="676"/>
      <c r="I6" s="676"/>
      <c r="J6" s="676"/>
      <c r="K6" s="676"/>
      <c r="L6" s="676"/>
      <c r="M6" s="676"/>
      <c r="N6" s="676"/>
    </row>
    <row r="7" spans="1:14" ht="27" customHeight="1" x14ac:dyDescent="0.25">
      <c r="A7" s="671" t="s">
        <v>4744</v>
      </c>
      <c r="C7" s="215"/>
      <c r="D7" s="670"/>
    </row>
    <row r="8" spans="1:14" x14ac:dyDescent="0.25">
      <c r="A8" s="709" t="str">
        <f>ЗАПОЛНИТЬ!H9</f>
        <v>-</v>
      </c>
      <c r="B8" s="1274" t="str">
        <f>д34зф!T10</f>
        <v>-</v>
      </c>
      <c r="C8" s="1274"/>
      <c r="D8" s="1274"/>
    </row>
    <row r="9" spans="1:14" ht="22.5" customHeight="1" x14ac:dyDescent="0.25">
      <c r="A9" s="680" t="s">
        <v>1119</v>
      </c>
      <c r="C9" s="215"/>
      <c r="D9" s="670"/>
    </row>
    <row r="10" spans="1:14" x14ac:dyDescent="0.25">
      <c r="A10" s="679" t="str">
        <f>ЗАПОЛНИТЬ!$H$10</f>
        <v>03</v>
      </c>
      <c r="B10" s="1275" t="str">
        <f>д34зф!T11</f>
        <v>Державна адміністрація (…виконавчі органи місцевих рад)</v>
      </c>
      <c r="C10" s="1275"/>
      <c r="D10" s="1275"/>
    </row>
    <row r="11" spans="1:14" ht="27.75" customHeight="1" x14ac:dyDescent="0.25">
      <c r="A11" s="681" t="s">
        <v>1211</v>
      </c>
    </row>
    <row r="12" spans="1:14" x14ac:dyDescent="0.25">
      <c r="A12" s="681" t="s">
        <v>4738</v>
      </c>
    </row>
    <row r="13" spans="1:14" ht="15.75" thickBot="1" x14ac:dyDescent="0.3">
      <c r="A13" s="669"/>
      <c r="B13" s="669"/>
      <c r="C13" s="669"/>
      <c r="D13" s="669"/>
    </row>
    <row r="14" spans="1:14" ht="114.75" customHeight="1" thickTop="1" thickBot="1" x14ac:dyDescent="0.3">
      <c r="A14" s="667" t="s">
        <v>1208</v>
      </c>
      <c r="B14" s="667" t="s">
        <v>1205</v>
      </c>
      <c r="C14" s="667" t="s">
        <v>1206</v>
      </c>
      <c r="D14" s="667" t="s">
        <v>1207</v>
      </c>
    </row>
    <row r="15" spans="1:14" ht="16.5" thickTop="1" thickBot="1" x14ac:dyDescent="0.3">
      <c r="A15" s="672"/>
      <c r="B15" s="672"/>
      <c r="C15" s="672"/>
      <c r="D15" s="672"/>
    </row>
    <row r="16" spans="1:14" ht="16.5" thickTop="1" thickBot="1" x14ac:dyDescent="0.3">
      <c r="A16" s="672"/>
      <c r="B16" s="672"/>
      <c r="C16" s="672"/>
      <c r="D16" s="672"/>
    </row>
    <row r="17" spans="1:7" ht="16.5" thickTop="1" thickBot="1" x14ac:dyDescent="0.3">
      <c r="A17" s="672"/>
      <c r="B17" s="672"/>
      <c r="C17" s="672"/>
      <c r="D17" s="672"/>
    </row>
    <row r="18" spans="1:7" ht="16.5" thickTop="1" thickBot="1" x14ac:dyDescent="0.3">
      <c r="A18" s="672"/>
      <c r="B18" s="672"/>
      <c r="C18" s="672"/>
      <c r="D18" s="672"/>
    </row>
    <row r="19" spans="1:7" ht="16.5" thickTop="1" thickBot="1" x14ac:dyDescent="0.3">
      <c r="A19" s="672"/>
      <c r="B19" s="672"/>
      <c r="C19" s="672"/>
      <c r="D19" s="672"/>
    </row>
    <row r="20" spans="1:7" ht="15.75" thickTop="1" x14ac:dyDescent="0.25">
      <c r="A20" s="669"/>
      <c r="B20" s="669"/>
      <c r="C20" s="669"/>
      <c r="D20" s="669"/>
    </row>
    <row r="21" spans="1:7" x14ac:dyDescent="0.25">
      <c r="A21" s="41" t="str">
        <f>ЗАПОЛНИТЬ!$F$30</f>
        <v>Директор</v>
      </c>
      <c r="B21" s="674" t="s">
        <v>1210</v>
      </c>
      <c r="C21" s="869" t="str">
        <f>ЗАПОЛНИТЬ!$F$26</f>
        <v>О.Л.Матчишин</v>
      </c>
      <c r="D21" s="869"/>
      <c r="F21" s="281"/>
      <c r="G21" s="281"/>
    </row>
    <row r="22" spans="1:7" x14ac:dyDescent="0.25">
      <c r="A22" s="41"/>
      <c r="B22" s="104" t="s">
        <v>4351</v>
      </c>
      <c r="C22" s="1267" t="s">
        <v>3574</v>
      </c>
      <c r="D22" s="1267"/>
      <c r="E22" s="242"/>
      <c r="F22" s="673"/>
      <c r="G22" s="277"/>
    </row>
    <row r="23" spans="1:7" ht="15" customHeight="1" x14ac:dyDescent="0.25">
      <c r="A23" s="41" t="str">
        <f>ЗАПОЛНИТЬ!$F$31</f>
        <v>Головний бухгалтер</v>
      </c>
      <c r="B23" s="674" t="s">
        <v>1210</v>
      </c>
      <c r="C23" s="869" t="str">
        <f>ЗАПОЛНИТЬ!$F$28</f>
        <v>О.Г.Шевчук</v>
      </c>
      <c r="D23" s="869"/>
      <c r="F23" s="281"/>
      <c r="G23" s="281"/>
    </row>
    <row r="24" spans="1:7" x14ac:dyDescent="0.25">
      <c r="A24" s="80"/>
      <c r="B24" s="104" t="s">
        <v>4351</v>
      </c>
      <c r="C24" s="1267" t="s">
        <v>3574</v>
      </c>
      <c r="D24" s="1267"/>
      <c r="E24" s="242"/>
      <c r="F24" s="673"/>
      <c r="G24" s="277"/>
    </row>
    <row r="25" spans="1:7" x14ac:dyDescent="0.25">
      <c r="A25" s="239" t="str">
        <f>ЗАПОЛНИТЬ!$C$19</f>
        <v>"11" січня 2016 року</v>
      </c>
      <c r="B25" s="241"/>
      <c r="C25" s="241"/>
      <c r="D25" s="241"/>
      <c r="E25" s="241"/>
      <c r="F25" s="241"/>
      <c r="G25" s="241"/>
    </row>
  </sheetData>
  <mergeCells count="9">
    <mergeCell ref="C24:D24"/>
    <mergeCell ref="C1:D1"/>
    <mergeCell ref="A2:D2"/>
    <mergeCell ref="B8:D8"/>
    <mergeCell ref="B10:D10"/>
    <mergeCell ref="A3:D3"/>
    <mergeCell ref="C21:D21"/>
    <mergeCell ref="C22:D22"/>
    <mergeCell ref="C23:D23"/>
  </mergeCells>
  <phoneticPr fontId="178" type="noConversion"/>
  <pageMargins left="0.70866141732283472" right="0.19685039370078741" top="0.74803149606299213" bottom="0.27559055118110237" header="0.31496062992125984" footer="0.31496062992125984"/>
  <pageSetup paperSize="9" scale="93" orientation="portrait" verticalDpi="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8"/>
  <dimension ref="A1:N105"/>
  <sheetViews>
    <sheetView topLeftCell="A20"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9"/>
  <dimension ref="A1:N105"/>
  <sheetViews>
    <sheetView topLeftCell="A9" workbookViewId="0">
      <selection activeCell="A110" sqref="A110"/>
    </sheetView>
  </sheetViews>
  <sheetFormatPr defaultRowHeight="15" x14ac:dyDescent="0.25"/>
  <cols>
    <col min="1" max="1" width="66" customWidth="1"/>
    <col min="2" max="2" width="5.28515625" customWidth="1"/>
    <col min="3" max="3" width="4.42578125" customWidth="1"/>
    <col min="4" max="4" width="12"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0"/>
  <dimension ref="A1:N105"/>
  <sheetViews>
    <sheetView topLeftCell="A19" workbookViewId="0">
      <selection activeCell="A110" sqref="A110"/>
    </sheetView>
  </sheetViews>
  <sheetFormatPr defaultRowHeight="15" x14ac:dyDescent="0.25"/>
  <cols>
    <col min="1" max="1" width="66" customWidth="1"/>
    <col min="2" max="2" width="5.28515625" customWidth="1"/>
    <col min="3" max="3" width="4.42578125" customWidth="1"/>
    <col min="4" max="4" width="13"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1"/>
  <dimension ref="A1:N105"/>
  <sheetViews>
    <sheetView topLeftCell="A32"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71093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2"/>
  <dimension ref="A1:N105"/>
  <sheetViews>
    <sheetView topLeftCell="A26"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3"/>
  <dimension ref="A1:N105"/>
  <sheetViews>
    <sheetView topLeftCell="A2"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4"/>
  <dimension ref="A1:N105"/>
  <sheetViews>
    <sheetView topLeftCell="A41"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5"/>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28515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6"/>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pageSetUpPr fitToPage="1"/>
  </sheetPr>
  <dimension ref="A1:H34"/>
  <sheetViews>
    <sheetView topLeftCell="A16" workbookViewId="0">
      <selection activeCell="E4" sqref="E4"/>
    </sheetView>
  </sheetViews>
  <sheetFormatPr defaultRowHeight="15" x14ac:dyDescent="0.25"/>
  <cols>
    <col min="1" max="1" width="13.5703125" style="1" customWidth="1"/>
    <col min="2" max="4" width="9.140625" style="1"/>
    <col min="5" max="5" width="11.140625" style="1" customWidth="1"/>
    <col min="6" max="6" width="10.5703125" style="1" customWidth="1"/>
    <col min="7" max="7" width="9.140625" style="1"/>
    <col min="8" max="8" width="12.5703125" style="1" customWidth="1"/>
    <col min="9" max="16384" width="9.140625" style="1"/>
  </cols>
  <sheetData>
    <row r="1" spans="5:8" ht="15" customHeight="1" x14ac:dyDescent="0.25">
      <c r="E1" s="777" t="s">
        <v>911</v>
      </c>
      <c r="F1" s="777"/>
      <c r="G1" s="777"/>
      <c r="H1" s="777"/>
    </row>
    <row r="2" spans="5:8" x14ac:dyDescent="0.25">
      <c r="E2" s="777"/>
      <c r="F2" s="777"/>
      <c r="G2" s="777"/>
      <c r="H2" s="777"/>
    </row>
    <row r="3" spans="5:8" x14ac:dyDescent="0.25">
      <c r="E3" s="777"/>
      <c r="F3" s="777"/>
      <c r="G3" s="777"/>
      <c r="H3" s="777"/>
    </row>
    <row r="4" spans="5:8" x14ac:dyDescent="0.25">
      <c r="E4" s="45"/>
      <c r="F4" s="45"/>
      <c r="G4" s="45"/>
      <c r="H4" s="45"/>
    </row>
    <row r="5" spans="5:8" x14ac:dyDescent="0.25">
      <c r="E5" s="45"/>
      <c r="F5" s="45"/>
      <c r="G5" s="45"/>
      <c r="H5" s="45"/>
    </row>
    <row r="6" spans="5:8" x14ac:dyDescent="0.25">
      <c r="E6" s="45"/>
      <c r="F6" s="45"/>
      <c r="G6" s="45"/>
      <c r="H6" s="45"/>
    </row>
    <row r="7" spans="5:8" x14ac:dyDescent="0.25">
      <c r="E7" s="45"/>
      <c r="F7" s="45"/>
      <c r="G7" s="45"/>
      <c r="H7" s="45"/>
    </row>
    <row r="8" spans="5:8" x14ac:dyDescent="0.25">
      <c r="E8" s="45"/>
      <c r="F8" s="45"/>
      <c r="G8" s="45"/>
      <c r="H8" s="45"/>
    </row>
    <row r="9" spans="5:8" x14ac:dyDescent="0.25">
      <c r="E9" s="45"/>
      <c r="F9" s="45"/>
      <c r="G9" s="45"/>
      <c r="H9" s="45"/>
    </row>
    <row r="10" spans="5:8" x14ac:dyDescent="0.25">
      <c r="E10" s="45"/>
      <c r="F10" s="45"/>
      <c r="G10" s="45"/>
      <c r="H10" s="45"/>
    </row>
    <row r="11" spans="5:8" x14ac:dyDescent="0.25">
      <c r="E11" s="45"/>
      <c r="F11" s="45"/>
      <c r="G11" s="45"/>
      <c r="H11" s="45"/>
    </row>
    <row r="12" spans="5:8" x14ac:dyDescent="0.25">
      <c r="E12" s="45"/>
      <c r="F12" s="45"/>
      <c r="G12" s="45"/>
      <c r="H12" s="45"/>
    </row>
    <row r="13" spans="5:8" x14ac:dyDescent="0.25">
      <c r="E13" s="45"/>
      <c r="F13" s="45"/>
      <c r="G13" s="45"/>
      <c r="H13" s="45"/>
    </row>
    <row r="20" spans="1:8" ht="15" customHeight="1" x14ac:dyDescent="0.25">
      <c r="A20" s="781" t="s">
        <v>4630</v>
      </c>
      <c r="B20" s="781"/>
      <c r="C20" s="781"/>
      <c r="D20" s="781"/>
      <c r="E20" s="781"/>
      <c r="F20" s="781"/>
      <c r="G20" s="781"/>
      <c r="H20" s="781"/>
    </row>
    <row r="21" spans="1:8" x14ac:dyDescent="0.25">
      <c r="A21" s="780" t="str">
        <f>CONCATENATE("на ",ЗАПОЛНИТЬ!$B$18," ",ЗАПОЛНИТЬ!$C$18)</f>
        <v>на 1 січня 2016 р.</v>
      </c>
      <c r="B21" s="780"/>
      <c r="C21" s="780"/>
      <c r="D21" s="780"/>
      <c r="E21" s="780"/>
      <c r="F21" s="780"/>
      <c r="G21" s="780"/>
      <c r="H21" s="780"/>
    </row>
    <row r="22" spans="1:8" x14ac:dyDescent="0.25">
      <c r="A22" s="162"/>
      <c r="B22" s="162"/>
      <c r="C22" s="162"/>
      <c r="D22" s="162"/>
      <c r="E22" s="162"/>
      <c r="F22" s="162"/>
      <c r="G22" s="135"/>
      <c r="H22" s="124" t="s">
        <v>4563</v>
      </c>
    </row>
    <row r="23" spans="1:8" ht="45.75" customHeight="1" x14ac:dyDescent="0.25">
      <c r="A23" s="136" t="s">
        <v>4564</v>
      </c>
      <c r="B23" s="778" t="str">
        <f>ЗАПОЛНИТЬ!B3</f>
        <v>Дрогобицький міський центр соціальних служб для сім'ї, дітей та молоді</v>
      </c>
      <c r="C23" s="778"/>
      <c r="D23" s="778"/>
      <c r="E23" s="778"/>
      <c r="F23" s="778"/>
      <c r="G23" s="135" t="s">
        <v>4565</v>
      </c>
      <c r="H23" s="165" t="str">
        <f>ЗАПОЛНИТЬ!B13</f>
        <v>2080709</v>
      </c>
    </row>
    <row r="24" spans="1:8" x14ac:dyDescent="0.25">
      <c r="A24" s="127" t="s">
        <v>4317</v>
      </c>
      <c r="B24" s="783" t="str">
        <f>ЗАПОЛНИТЬ!B5</f>
        <v>м.Дрогобич, вул.Л.Українки, 70</v>
      </c>
      <c r="C24" s="783"/>
      <c r="D24" s="783"/>
      <c r="E24" s="783"/>
      <c r="F24" s="783"/>
      <c r="G24" s="135" t="str">
        <f>ЗАПОЛНИТЬ!A14</f>
        <v>за КОАТУУ</v>
      </c>
      <c r="H24" s="166">
        <f>ЗАПОЛНИТЬ!B14</f>
        <v>4610600000</v>
      </c>
    </row>
    <row r="25" spans="1:8" x14ac:dyDescent="0.25">
      <c r="A25" s="127" t="s">
        <v>4567</v>
      </c>
      <c r="B25" s="167"/>
      <c r="C25" s="167"/>
      <c r="D25" s="167"/>
      <c r="E25" s="782"/>
      <c r="F25" s="782"/>
      <c r="H25" s="774">
        <f>ЗАПОЛНИТЬ!B15</f>
        <v>430</v>
      </c>
    </row>
    <row r="26" spans="1:8" x14ac:dyDescent="0.25">
      <c r="A26" s="776" t="str">
        <f>ЗАПОЛНИТЬ!D15</f>
        <v>Комунальна організація (установа, заклад)</v>
      </c>
      <c r="B26" s="776"/>
      <c r="C26" s="776"/>
      <c r="D26" s="776"/>
      <c r="E26" s="776"/>
      <c r="F26" s="776"/>
      <c r="G26" s="135" t="str">
        <f>ЗАПОЛНИТЬ!A15</f>
        <v>за КОПФГ</v>
      </c>
      <c r="H26" s="775"/>
    </row>
    <row r="27" spans="1:8" ht="27" customHeight="1" x14ac:dyDescent="0.25">
      <c r="A27" s="127" t="s">
        <v>4580</v>
      </c>
      <c r="B27" s="136"/>
      <c r="C27" s="136"/>
      <c r="D27" s="168"/>
      <c r="E27" s="168"/>
      <c r="F27" s="168"/>
      <c r="G27" s="136"/>
      <c r="H27" s="162"/>
    </row>
    <row r="28" spans="1:8" s="2" customFormat="1" ht="13.5" x14ac:dyDescent="0.25">
      <c r="A28" s="170" t="str">
        <f>ЗАПОЛНИТЬ!H9</f>
        <v>-</v>
      </c>
      <c r="B28" s="784" t="str">
        <f>Ф.2.ЗВЕД!E12</f>
        <v>-</v>
      </c>
      <c r="C28" s="784"/>
      <c r="D28" s="784"/>
      <c r="E28" s="784"/>
      <c r="F28" s="784"/>
      <c r="G28" s="784"/>
      <c r="H28" s="784"/>
    </row>
    <row r="29" spans="1:8" s="2" customFormat="1" ht="24.75" customHeight="1" x14ac:dyDescent="0.2">
      <c r="A29" s="136" t="s">
        <v>1119</v>
      </c>
      <c r="B29" s="136"/>
      <c r="C29" s="136"/>
      <c r="D29" s="136"/>
      <c r="E29" s="136"/>
      <c r="F29" s="136"/>
      <c r="G29" s="169"/>
      <c r="H29" s="135"/>
    </row>
    <row r="30" spans="1:8" x14ac:dyDescent="0.25">
      <c r="A30" s="171" t="str">
        <f>ЗАПОЛНИТЬ!H10</f>
        <v>03</v>
      </c>
      <c r="B30" s="784" t="str">
        <f>ЗАПОЛНИТЬ!I10</f>
        <v>Державна адміністрація (…виконавчі органи місцевих рад)</v>
      </c>
      <c r="C30" s="784"/>
      <c r="D30" s="784"/>
      <c r="E30" s="784"/>
      <c r="F30" s="784"/>
      <c r="G30" s="784"/>
      <c r="H30" s="784"/>
    </row>
    <row r="31" spans="1:8" x14ac:dyDescent="0.25">
      <c r="A31" s="164"/>
      <c r="B31" s="164"/>
      <c r="C31" s="164"/>
      <c r="D31" s="164"/>
      <c r="E31" s="164"/>
      <c r="F31" s="136"/>
      <c r="G31" s="136"/>
      <c r="H31" s="162"/>
    </row>
    <row r="32" spans="1:8" x14ac:dyDescent="0.25">
      <c r="A32" s="779" t="s">
        <v>4074</v>
      </c>
      <c r="B32" s="779"/>
      <c r="C32" s="779"/>
      <c r="D32" s="779"/>
      <c r="E32" s="779"/>
      <c r="F32" s="162"/>
      <c r="G32" s="162"/>
      <c r="H32" s="162"/>
    </row>
    <row r="33" spans="1:8" x14ac:dyDescent="0.25">
      <c r="A33" s="779" t="s">
        <v>4322</v>
      </c>
      <c r="B33" s="779"/>
      <c r="C33" s="779"/>
      <c r="D33" s="779"/>
      <c r="E33" s="779"/>
      <c r="F33" s="162"/>
      <c r="G33" s="162"/>
      <c r="H33" s="162"/>
    </row>
    <row r="34" spans="1:8" x14ac:dyDescent="0.25">
      <c r="A34" s="162"/>
      <c r="B34" s="162"/>
      <c r="C34" s="162"/>
      <c r="D34" s="162"/>
      <c r="E34" s="162"/>
      <c r="F34" s="162"/>
      <c r="G34" s="162"/>
      <c r="H34" s="162"/>
    </row>
  </sheetData>
  <sheetProtection sheet="1" formatColumns="0" formatRows="0"/>
  <mergeCells count="12">
    <mergeCell ref="A33:E33"/>
    <mergeCell ref="E25:F25"/>
    <mergeCell ref="B24:F24"/>
    <mergeCell ref="B28:H28"/>
    <mergeCell ref="B30:H30"/>
    <mergeCell ref="H25:H26"/>
    <mergeCell ref="A26:F26"/>
    <mergeCell ref="E1:H3"/>
    <mergeCell ref="B23:F23"/>
    <mergeCell ref="A32:E32"/>
    <mergeCell ref="A21:H21"/>
    <mergeCell ref="A20:H20"/>
  </mergeCells>
  <phoneticPr fontId="0" type="noConversion"/>
  <pageMargins left="0.55118110236220474" right="0.23622047244094491" top="0.35433070866141736" bottom="0.74803149606299213"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7"/>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1.7109375" customWidth="1"/>
    <col min="5" max="5" width="11"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8"/>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39"/>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40"/>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41"/>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3"/>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74"/>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0:H10"/>
    <mergeCell ref="H1:J3"/>
    <mergeCell ref="A4:J4"/>
    <mergeCell ref="A5:F5"/>
    <mergeCell ref="B9:H9"/>
    <mergeCell ref="A6:J6"/>
    <mergeCell ref="B11:H11"/>
    <mergeCell ref="E14:J14"/>
    <mergeCell ref="E19:E21"/>
    <mergeCell ref="A14:C14"/>
    <mergeCell ref="A18:L18"/>
    <mergeCell ref="F19:F21"/>
    <mergeCell ref="D19:D21"/>
    <mergeCell ref="H19:H21"/>
    <mergeCell ref="I19:I21"/>
    <mergeCell ref="J19:J21"/>
    <mergeCell ref="A15:C15"/>
    <mergeCell ref="E15:J15"/>
    <mergeCell ref="A12:C12"/>
    <mergeCell ref="E12:H12"/>
    <mergeCell ref="A13:C13"/>
    <mergeCell ref="E13:J13"/>
    <mergeCell ref="D102:E102"/>
    <mergeCell ref="G102:I102"/>
    <mergeCell ref="D103:E103"/>
    <mergeCell ref="G103:H103"/>
    <mergeCell ref="A19:A21"/>
    <mergeCell ref="B19:B21"/>
    <mergeCell ref="G100:I100"/>
    <mergeCell ref="D101:E101"/>
    <mergeCell ref="D100:E100"/>
    <mergeCell ref="G101:H101"/>
    <mergeCell ref="C19:C21"/>
    <mergeCell ref="G19:G2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49"/>
  <dimension ref="A1:N105"/>
  <sheetViews>
    <sheetView topLeftCell="A9"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0"/>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1"/>
  <dimension ref="A1:N105"/>
  <sheetViews>
    <sheetView topLeftCell="A20"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855468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2"/>
  <dimension ref="A1:N105"/>
  <sheetViews>
    <sheetView topLeftCell="A9" workbookViewId="0">
      <selection activeCell="A110" sqref="A110"/>
    </sheetView>
  </sheetViews>
  <sheetFormatPr defaultRowHeight="15" x14ac:dyDescent="0.25"/>
  <cols>
    <col min="1" max="1" width="66" customWidth="1"/>
    <col min="2" max="2" width="5.28515625" customWidth="1"/>
    <col min="3" max="3" width="4.42578125" customWidth="1"/>
    <col min="4" max="4" width="12"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3"/>
  <dimension ref="A1:N105"/>
  <sheetViews>
    <sheetView topLeftCell="A19" workbookViewId="0">
      <selection activeCell="A110" sqref="A110"/>
    </sheetView>
  </sheetViews>
  <sheetFormatPr defaultRowHeight="15" x14ac:dyDescent="0.25"/>
  <cols>
    <col min="1" max="1" width="66" customWidth="1"/>
    <col min="2" max="2" width="5.28515625" customWidth="1"/>
    <col min="3" max="3" width="4.42578125" customWidth="1"/>
    <col min="4" max="4" width="13"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B1:M110"/>
  <sheetViews>
    <sheetView topLeftCell="A64" workbookViewId="0">
      <selection activeCell="M1" sqref="M1"/>
    </sheetView>
  </sheetViews>
  <sheetFormatPr defaultRowHeight="11.25" x14ac:dyDescent="0.2"/>
  <cols>
    <col min="1" max="1" width="9.28515625" style="2" customWidth="1"/>
    <col min="2" max="2" width="66.28515625" style="635" customWidth="1"/>
    <col min="3" max="3" width="3.85546875" style="635" customWidth="1"/>
    <col min="4" max="4" width="11.7109375" style="635" customWidth="1"/>
    <col min="5" max="5" width="12.42578125" style="635" customWidth="1"/>
    <col min="6" max="16384" width="9.140625" style="2"/>
  </cols>
  <sheetData>
    <row r="1" spans="2:8" ht="12" thickBot="1" x14ac:dyDescent="0.25">
      <c r="B1" s="647">
        <v>2</v>
      </c>
      <c r="C1" s="635" t="s">
        <v>4393</v>
      </c>
    </row>
    <row r="2" spans="2:8" ht="15" customHeight="1" thickTop="1" thickBot="1" x14ac:dyDescent="0.25">
      <c r="B2" s="791" t="s">
        <v>4631</v>
      </c>
      <c r="C2" s="795" t="s">
        <v>4326</v>
      </c>
      <c r="D2" s="792" t="s">
        <v>4069</v>
      </c>
      <c r="E2" s="792" t="s">
        <v>4070</v>
      </c>
    </row>
    <row r="3" spans="2:8" ht="24.75" customHeight="1" thickTop="1" thickBot="1" x14ac:dyDescent="0.25">
      <c r="B3" s="791"/>
      <c r="C3" s="795"/>
      <c r="D3" s="793"/>
      <c r="E3" s="793"/>
    </row>
    <row r="4" spans="2:8" ht="14.25" thickTop="1" thickBot="1" x14ac:dyDescent="0.25">
      <c r="B4" s="411">
        <v>1</v>
      </c>
      <c r="C4" s="411">
        <v>2</v>
      </c>
      <c r="D4" s="411">
        <v>3</v>
      </c>
      <c r="E4" s="411">
        <v>4</v>
      </c>
    </row>
    <row r="5" spans="2:8" ht="14.25" thickTop="1" thickBot="1" x14ac:dyDescent="0.25">
      <c r="B5" s="631" t="s">
        <v>4632</v>
      </c>
      <c r="C5" s="638"/>
      <c r="D5" s="639"/>
      <c r="E5" s="639"/>
    </row>
    <row r="6" spans="2:8" ht="14.25" thickTop="1" thickBot="1" x14ac:dyDescent="0.25">
      <c r="B6" s="629" t="s">
        <v>1120</v>
      </c>
      <c r="C6" s="640"/>
      <c r="D6" s="413"/>
      <c r="E6" s="421"/>
      <c r="F6" s="785"/>
      <c r="G6" s="786"/>
      <c r="H6" s="71"/>
    </row>
    <row r="7" spans="2:8" ht="14.25" thickTop="1" thickBot="1" x14ac:dyDescent="0.25">
      <c r="B7" s="629" t="s">
        <v>1121</v>
      </c>
      <c r="C7" s="411">
        <v>110</v>
      </c>
      <c r="D7" s="413">
        <f>D9-D8</f>
        <v>0</v>
      </c>
      <c r="E7" s="413">
        <f>E9-E8</f>
        <v>0</v>
      </c>
      <c r="F7" s="410"/>
      <c r="G7" s="323"/>
      <c r="H7" s="69"/>
    </row>
    <row r="8" spans="2:8" ht="14.25" thickTop="1" thickBot="1" x14ac:dyDescent="0.25">
      <c r="B8" s="634" t="s">
        <v>280</v>
      </c>
      <c r="C8" s="411">
        <v>111</v>
      </c>
      <c r="D8" s="414">
        <v>0</v>
      </c>
      <c r="E8" s="415">
        <v>0</v>
      </c>
      <c r="F8" s="70"/>
      <c r="G8" s="323"/>
      <c r="H8" s="68"/>
    </row>
    <row r="9" spans="2:8" ht="14.25" thickTop="1" thickBot="1" x14ac:dyDescent="0.25">
      <c r="B9" s="629" t="s">
        <v>1123</v>
      </c>
      <c r="C9" s="411">
        <v>112</v>
      </c>
      <c r="D9" s="416">
        <f>'д15_ф5(стр1)'!D34</f>
        <v>0</v>
      </c>
      <c r="E9" s="417">
        <f>SUM('д15_ф5(стр1)'!E34:F34)</f>
        <v>0</v>
      </c>
      <c r="G9" s="323"/>
    </row>
    <row r="10" spans="2:8" ht="14.25" thickTop="1" thickBot="1" x14ac:dyDescent="0.25">
      <c r="B10" s="632" t="s">
        <v>1124</v>
      </c>
      <c r="C10" s="411"/>
      <c r="D10" s="418"/>
      <c r="E10" s="419"/>
      <c r="G10" s="323"/>
    </row>
    <row r="11" spans="2:8" ht="14.25" thickTop="1" thickBot="1" x14ac:dyDescent="0.25">
      <c r="B11" s="629" t="s">
        <v>1121</v>
      </c>
      <c r="C11" s="411">
        <v>120</v>
      </c>
      <c r="D11" s="413">
        <f>D13-D12</f>
        <v>64480</v>
      </c>
      <c r="E11" s="413">
        <f>E13-E12</f>
        <v>56572</v>
      </c>
      <c r="G11" s="323"/>
    </row>
    <row r="12" spans="2:8" ht="14.25" thickTop="1" thickBot="1" x14ac:dyDescent="0.25">
      <c r="B12" s="629" t="s">
        <v>1122</v>
      </c>
      <c r="C12" s="411">
        <v>121</v>
      </c>
      <c r="D12" s="414">
        <v>38147</v>
      </c>
      <c r="E12" s="415">
        <v>46055</v>
      </c>
      <c r="G12" s="323"/>
    </row>
    <row r="13" spans="2:8" ht="14.25" thickTop="1" thickBot="1" x14ac:dyDescent="0.25">
      <c r="B13" s="629" t="s">
        <v>1123</v>
      </c>
      <c r="C13" s="411">
        <v>122</v>
      </c>
      <c r="D13" s="416">
        <f>'д15_ф5(стр1)'!D20</f>
        <v>102627</v>
      </c>
      <c r="E13" s="417">
        <f>SUM('д15_ф5(стр1)'!E20:F20)</f>
        <v>102627</v>
      </c>
      <c r="G13" s="323"/>
    </row>
    <row r="14" spans="2:8" ht="14.25" thickTop="1" thickBot="1" x14ac:dyDescent="0.25">
      <c r="B14" s="632" t="s">
        <v>1125</v>
      </c>
      <c r="C14" s="411"/>
      <c r="D14" s="418"/>
      <c r="E14" s="419"/>
      <c r="G14" s="323"/>
    </row>
    <row r="15" spans="2:8" ht="14.25" thickTop="1" thickBot="1" x14ac:dyDescent="0.25">
      <c r="B15" s="629" t="s">
        <v>1121</v>
      </c>
      <c r="C15" s="411">
        <v>130</v>
      </c>
      <c r="D15" s="413">
        <f>D17-D16</f>
        <v>48781</v>
      </c>
      <c r="E15" s="413">
        <f>E17-E16</f>
        <v>46393</v>
      </c>
      <c r="G15" s="323"/>
    </row>
    <row r="16" spans="2:8" ht="14.25" thickTop="1" thickBot="1" x14ac:dyDescent="0.25">
      <c r="B16" s="629" t="s">
        <v>1122</v>
      </c>
      <c r="C16" s="411">
        <v>131</v>
      </c>
      <c r="D16" s="414">
        <v>48780</v>
      </c>
      <c r="E16" s="415">
        <v>46392</v>
      </c>
      <c r="G16" s="323"/>
    </row>
    <row r="17" spans="2:13" ht="14.25" thickTop="1" thickBot="1" x14ac:dyDescent="0.25">
      <c r="B17" s="629" t="s">
        <v>1123</v>
      </c>
      <c r="C17" s="411">
        <v>132</v>
      </c>
      <c r="D17" s="416">
        <f>'д15_ф5(стр1)'!D30</f>
        <v>97561</v>
      </c>
      <c r="E17" s="417">
        <f>SUM('д15_ф5(стр1)'!E30:F30)</f>
        <v>92785</v>
      </c>
      <c r="G17" s="323"/>
    </row>
    <row r="18" spans="2:13" ht="14.25" thickTop="1" thickBot="1" x14ac:dyDescent="0.25">
      <c r="B18" s="634" t="s">
        <v>281</v>
      </c>
      <c r="C18" s="411">
        <v>140</v>
      </c>
      <c r="D18" s="416">
        <f>'д15_ф5(стр1)'!D39</f>
        <v>64665.64</v>
      </c>
      <c r="E18" s="417">
        <f>SUM('д15_ф5(стр1)'!E39:F39)</f>
        <v>94118.58</v>
      </c>
    </row>
    <row r="19" spans="2:13" ht="14.25" thickTop="1" thickBot="1" x14ac:dyDescent="0.25">
      <c r="B19" s="629" t="s">
        <v>1126</v>
      </c>
      <c r="C19" s="411">
        <v>145</v>
      </c>
      <c r="D19" s="416">
        <f>'д15_ф5(стр1)'!D44</f>
        <v>0</v>
      </c>
      <c r="E19" s="417">
        <f>SUM('д15_ф5(стр1)'!E44:F44)</f>
        <v>0</v>
      </c>
    </row>
    <row r="20" spans="2:13" ht="14.25" thickTop="1" thickBot="1" x14ac:dyDescent="0.25">
      <c r="B20" s="633" t="s">
        <v>4633</v>
      </c>
      <c r="C20" s="633"/>
      <c r="D20" s="644"/>
      <c r="E20" s="644"/>
    </row>
    <row r="21" spans="2:13" ht="14.25" thickTop="1" thickBot="1" x14ac:dyDescent="0.25">
      <c r="B21" s="629" t="s">
        <v>4634</v>
      </c>
      <c r="C21" s="411">
        <v>150</v>
      </c>
      <c r="D21" s="420">
        <f>'д16_ф6(стр1)'!D32</f>
        <v>9843.75</v>
      </c>
      <c r="E21" s="420">
        <f>'д16_ф6(стр1)'!E32</f>
        <v>6441.21</v>
      </c>
    </row>
    <row r="22" spans="2:13" ht="14.25" thickTop="1" thickBot="1" x14ac:dyDescent="0.25">
      <c r="B22" s="629" t="s">
        <v>4635</v>
      </c>
      <c r="C22" s="411">
        <v>160</v>
      </c>
      <c r="D22" s="414">
        <v>1021</v>
      </c>
      <c r="E22" s="415">
        <v>985.5</v>
      </c>
    </row>
    <row r="23" spans="2:13" ht="14.25" thickTop="1" thickBot="1" x14ac:dyDescent="0.25">
      <c r="B23" s="629" t="s">
        <v>4636</v>
      </c>
      <c r="C23" s="411">
        <v>170</v>
      </c>
      <c r="D23" s="414">
        <v>0</v>
      </c>
      <c r="E23" s="415">
        <v>0</v>
      </c>
    </row>
    <row r="24" spans="2:13" ht="14.25" thickTop="1" thickBot="1" x14ac:dyDescent="0.25">
      <c r="B24" s="629" t="s">
        <v>4327</v>
      </c>
      <c r="C24" s="411">
        <v>180</v>
      </c>
      <c r="D24" s="413">
        <f>SUM(D25:D31)</f>
        <v>0</v>
      </c>
      <c r="E24" s="413">
        <f>SUM(E25:E31)</f>
        <v>0</v>
      </c>
      <c r="F24" s="789" t="str">
        <f>IF(ROUND((SUM(D24)+SUM(D32)+SUM(D33)+D34),2)=ROUND((SUM('Ф.7(ЗФ).ЗВЕД'!D26)+SUM('Ф.7(ЗФ).ЗВЕД'!D27)+SUM('Ф.7(СФ).ЗВЕД'!D26)+SUM('Ф.7(СФ).ЗВЕД'!D27)+SUM('Ф.7.1(ЗФ).ЗВЕД'!D25)+SUM('Ф.7.1(СФ).ЗВЕД'!D25)+SUM(д18!D45)),2),"","УВАГА НА ПОЧАТОК РОКУ В БАЛАНСІ не виконується рівняння: Форма N 1, рядок 180, графа 3 плюс рядок 190, графа 3 плюс рядок 210, графа 3 = Форма N 7д, N 7м, рядок 010, графа 4 плюс рядок 020, графа 4 плюс додаток 18, рядок 130, графа 3")</f>
        <v/>
      </c>
      <c r="G24" s="790"/>
      <c r="H24" s="790"/>
      <c r="I24" s="790"/>
      <c r="J24" s="790"/>
      <c r="K24" s="790"/>
      <c r="L24" s="790"/>
      <c r="M24" s="790"/>
    </row>
    <row r="25" spans="2:13" ht="14.25" customHeight="1" thickTop="1" thickBot="1" x14ac:dyDescent="0.25">
      <c r="B25" s="634" t="s">
        <v>1127</v>
      </c>
      <c r="C25" s="411">
        <v>181</v>
      </c>
      <c r="D25" s="414">
        <v>0</v>
      </c>
      <c r="E25" s="414">
        <v>0</v>
      </c>
      <c r="F25" s="789"/>
      <c r="G25" s="790"/>
      <c r="H25" s="790"/>
      <c r="I25" s="790"/>
      <c r="J25" s="790"/>
      <c r="K25" s="790"/>
      <c r="L25" s="790"/>
      <c r="M25" s="790"/>
    </row>
    <row r="26" spans="2:13" ht="12.75" customHeight="1" thickTop="1" thickBot="1" x14ac:dyDescent="0.25">
      <c r="B26" s="629" t="s">
        <v>1128</v>
      </c>
      <c r="C26" s="411">
        <v>182</v>
      </c>
      <c r="D26" s="414">
        <v>0</v>
      </c>
      <c r="E26" s="414">
        <v>0</v>
      </c>
      <c r="F26" s="789" t="str">
        <f>IF(ROUND((SUM(E24)+SUM(E32)+SUM(E33)+E34),2)=ROUND((SUM('Ф.7(ЗФ).ЗВЕД'!E26)+SUM('Ф.7(ЗФ).ЗВЕД'!E27)+SUM('Ф.7(СФ).ЗВЕД'!E26)+SUM('Ф.7(СФ).ЗВЕД'!E27)+SUM('Ф.7.1(ЗФ).ЗВЕД'!E25:F25)+SUM('Ф.7.1(СФ).ЗВЕД'!E25:F25)+SUM(д18!F45)),2),"","УВАГА НА ЗВІТНУ ДАТУ В БАЛАНСІ не виконується рівняння:Форма N 1, рядок 180, графа 4 плюс рядок 190, графа 4 плюс рядок 210, графа 4 = Форма N 7д, N 7м, рядок 010, графа 5 плюс рядок 020, графа 5 плюс додаток 18, рядок 130, графа 5")</f>
        <v/>
      </c>
      <c r="G26" s="789"/>
      <c r="H26" s="789"/>
      <c r="I26" s="789"/>
      <c r="J26" s="789"/>
      <c r="K26" s="789"/>
      <c r="L26" s="789"/>
      <c r="M26" s="789"/>
    </row>
    <row r="27" spans="2:13" ht="14.25" thickTop="1" thickBot="1" x14ac:dyDescent="0.25">
      <c r="B27" s="629" t="s">
        <v>1129</v>
      </c>
      <c r="C27" s="411">
        <v>183</v>
      </c>
      <c r="D27" s="414">
        <v>0</v>
      </c>
      <c r="E27" s="414">
        <v>0</v>
      </c>
      <c r="F27" s="789"/>
      <c r="G27" s="789"/>
      <c r="H27" s="789"/>
      <c r="I27" s="789"/>
      <c r="J27" s="789"/>
      <c r="K27" s="789"/>
      <c r="L27" s="789"/>
      <c r="M27" s="789"/>
    </row>
    <row r="28" spans="2:13" ht="14.25" thickTop="1" thickBot="1" x14ac:dyDescent="0.25">
      <c r="B28" s="629" t="s">
        <v>1130</v>
      </c>
      <c r="C28" s="411">
        <v>184</v>
      </c>
      <c r="D28" s="416" t="str">
        <f>д17!F17</f>
        <v>-</v>
      </c>
      <c r="E28" s="416">
        <f>д17!F29</f>
        <v>0</v>
      </c>
      <c r="F28" s="789"/>
      <c r="G28" s="789"/>
      <c r="H28" s="789"/>
      <c r="I28" s="789"/>
      <c r="J28" s="789"/>
      <c r="K28" s="789"/>
      <c r="L28" s="789"/>
      <c r="M28" s="789"/>
    </row>
    <row r="29" spans="2:13" ht="14.25" thickTop="1" thickBot="1" x14ac:dyDescent="0.25">
      <c r="B29" s="629" t="s">
        <v>1131</v>
      </c>
      <c r="C29" s="411">
        <v>185</v>
      </c>
      <c r="D29" s="414">
        <v>0</v>
      </c>
      <c r="E29" s="414">
        <v>0</v>
      </c>
    </row>
    <row r="30" spans="2:13" ht="14.25" thickTop="1" thickBot="1" x14ac:dyDescent="0.25">
      <c r="B30" s="629" t="s">
        <v>1132</v>
      </c>
      <c r="C30" s="411">
        <v>186</v>
      </c>
      <c r="D30" s="414">
        <v>0</v>
      </c>
      <c r="E30" s="414">
        <v>0</v>
      </c>
    </row>
    <row r="31" spans="2:13" ht="14.25" thickTop="1" thickBot="1" x14ac:dyDescent="0.25">
      <c r="B31" s="634" t="s">
        <v>1133</v>
      </c>
      <c r="C31" s="411">
        <v>187</v>
      </c>
      <c r="D31" s="414">
        <v>0</v>
      </c>
      <c r="E31" s="414">
        <v>0</v>
      </c>
      <c r="F31" s="624"/>
      <c r="G31" s="668" t="str">
        <f>IF(('Ф.7(ЗФ).ЗВЕД'!J27)=SUM(д29!M29:O29),"","У вас есть просроченная кредиторка в ЗАГАЛЬНОМ ФОНДЕ и не заполнен (либо не правильно заполнен) додаток 29")</f>
        <v/>
      </c>
    </row>
    <row r="32" spans="2:13" ht="14.25" thickTop="1" thickBot="1" x14ac:dyDescent="0.25">
      <c r="B32" s="634" t="s">
        <v>3579</v>
      </c>
      <c r="C32" s="411">
        <v>190</v>
      </c>
      <c r="D32" s="420">
        <f>д18!D21</f>
        <v>0</v>
      </c>
      <c r="E32" s="420">
        <f>д18!F21</f>
        <v>0</v>
      </c>
    </row>
    <row r="33" spans="2:5" ht="14.25" thickTop="1" thickBot="1" x14ac:dyDescent="0.25">
      <c r="B33" s="629" t="s">
        <v>4626</v>
      </c>
      <c r="C33" s="411">
        <v>200</v>
      </c>
      <c r="D33" s="416">
        <f>SUM('Ф.7.1(ЗФ).ЗВЕД'!D25)+SUM('Ф.7.1(СФ).ЗВЕД'!D25)</f>
        <v>0</v>
      </c>
      <c r="E33" s="416">
        <f>((SUM('Ф.7.1(ЗФ).ЗВЕД'!E25:F25))+(SUM('Ф.7.1(СФ).ЗВЕД'!E25:F25)))</f>
        <v>0</v>
      </c>
    </row>
    <row r="34" spans="2:5" ht="14.25" thickTop="1" thickBot="1" x14ac:dyDescent="0.25">
      <c r="B34" s="634" t="s">
        <v>282</v>
      </c>
      <c r="C34" s="411">
        <v>205</v>
      </c>
      <c r="D34" s="418">
        <v>0</v>
      </c>
      <c r="E34" s="418">
        <v>0</v>
      </c>
    </row>
    <row r="35" spans="2:5" ht="14.25" thickTop="1" thickBot="1" x14ac:dyDescent="0.25">
      <c r="B35" s="629" t="s">
        <v>1134</v>
      </c>
      <c r="C35" s="411">
        <v>210</v>
      </c>
      <c r="D35" s="420">
        <f>д18!D28</f>
        <v>0</v>
      </c>
      <c r="E35" s="420">
        <f>д18!F28</f>
        <v>0</v>
      </c>
    </row>
    <row r="36" spans="2:5" ht="14.25" thickTop="1" thickBot="1" x14ac:dyDescent="0.25">
      <c r="B36" s="629" t="s">
        <v>4637</v>
      </c>
      <c r="C36" s="411">
        <v>220</v>
      </c>
      <c r="D36" s="420">
        <f>SUM(D37:D38)</f>
        <v>10</v>
      </c>
      <c r="E36" s="420">
        <f>SUM(E37:E38)</f>
        <v>0</v>
      </c>
    </row>
    <row r="37" spans="2:5" ht="14.25" thickTop="1" thickBot="1" x14ac:dyDescent="0.25">
      <c r="B37" s="629" t="s">
        <v>1135</v>
      </c>
      <c r="C37" s="411">
        <v>221</v>
      </c>
      <c r="D37" s="414">
        <v>10</v>
      </c>
      <c r="E37" s="414">
        <v>0</v>
      </c>
    </row>
    <row r="38" spans="2:5" ht="14.25" thickTop="1" thickBot="1" x14ac:dyDescent="0.25">
      <c r="B38" s="629" t="s">
        <v>1136</v>
      </c>
      <c r="C38" s="411">
        <v>222</v>
      </c>
      <c r="D38" s="414">
        <v>0</v>
      </c>
      <c r="E38" s="414">
        <v>0</v>
      </c>
    </row>
    <row r="39" spans="2:5" ht="14.25" thickTop="1" thickBot="1" x14ac:dyDescent="0.25">
      <c r="B39" s="629" t="s">
        <v>4638</v>
      </c>
      <c r="C39" s="411">
        <v>240</v>
      </c>
      <c r="D39" s="413" t="str">
        <f>IF(SUM(D40:D43)&gt;0,SUM(D40:D43),"-")</f>
        <v>-</v>
      </c>
      <c r="E39" s="413" t="str">
        <f>IF(SUM(E40:E43)&gt;0,SUM(E40:E43),"-")</f>
        <v>-</v>
      </c>
    </row>
    <row r="40" spans="2:5" ht="14.25" thickTop="1" thickBot="1" x14ac:dyDescent="0.25">
      <c r="B40" s="629" t="s">
        <v>1137</v>
      </c>
      <c r="C40" s="411">
        <v>241</v>
      </c>
      <c r="D40" s="414" t="s">
        <v>4334</v>
      </c>
      <c r="E40" s="415" t="s">
        <v>4334</v>
      </c>
    </row>
    <row r="41" spans="2:5" ht="14.25" thickTop="1" thickBot="1" x14ac:dyDescent="0.25">
      <c r="B41" s="629" t="s">
        <v>1138</v>
      </c>
      <c r="C41" s="411">
        <v>242</v>
      </c>
      <c r="D41" s="414" t="s">
        <v>4334</v>
      </c>
      <c r="E41" s="415" t="s">
        <v>4334</v>
      </c>
    </row>
    <row r="42" spans="2:5" ht="14.25" thickTop="1" thickBot="1" x14ac:dyDescent="0.25">
      <c r="B42" s="629" t="s">
        <v>1139</v>
      </c>
      <c r="C42" s="411">
        <v>243</v>
      </c>
      <c r="D42" s="414" t="s">
        <v>4334</v>
      </c>
      <c r="E42" s="417" t="str">
        <f>д24!I33</f>
        <v>-</v>
      </c>
    </row>
    <row r="43" spans="2:5" ht="14.25" thickTop="1" thickBot="1" x14ac:dyDescent="0.25">
      <c r="B43" s="629" t="s">
        <v>1140</v>
      </c>
      <c r="C43" s="411">
        <v>244</v>
      </c>
      <c r="D43" s="420">
        <f>д3!D44</f>
        <v>0</v>
      </c>
      <c r="E43" s="417">
        <f>д3!I44</f>
        <v>0</v>
      </c>
    </row>
    <row r="44" spans="2:5" ht="14.25" thickTop="1" thickBot="1" x14ac:dyDescent="0.25">
      <c r="B44" s="629" t="s">
        <v>4639</v>
      </c>
      <c r="C44" s="411">
        <v>250</v>
      </c>
      <c r="D44" s="414">
        <v>0</v>
      </c>
      <c r="E44" s="419">
        <v>0</v>
      </c>
    </row>
    <row r="45" spans="2:5" ht="14.25" thickTop="1" thickBot="1" x14ac:dyDescent="0.25">
      <c r="B45" s="629" t="s">
        <v>1141</v>
      </c>
      <c r="C45" s="411">
        <v>260</v>
      </c>
      <c r="D45" s="413">
        <f>SUM(D46:D49)</f>
        <v>1651.31</v>
      </c>
      <c r="E45" s="413">
        <f>SUM(E46:E49)</f>
        <v>5436.7</v>
      </c>
    </row>
    <row r="46" spans="2:5" ht="13.5" customHeight="1" thickTop="1" thickBot="1" x14ac:dyDescent="0.25">
      <c r="B46" s="628" t="s">
        <v>1142</v>
      </c>
      <c r="C46" s="411">
        <v>261</v>
      </c>
      <c r="D46" s="413">
        <f>Ф.4.1.ЗВЕД!E21</f>
        <v>51.3</v>
      </c>
      <c r="E46" s="421">
        <f>Ф.4.1.ЗВЕД!N21</f>
        <v>51.3</v>
      </c>
    </row>
    <row r="47" spans="2:5" ht="27.75" customHeight="1" thickTop="1" thickBot="1" x14ac:dyDescent="0.25">
      <c r="B47" s="629" t="s">
        <v>1143</v>
      </c>
      <c r="C47" s="411">
        <v>262</v>
      </c>
      <c r="D47" s="413">
        <f>Ф.4.2.ЗВЕД!E22</f>
        <v>1600.01</v>
      </c>
      <c r="E47" s="421">
        <f>Ф.4.2.ЗВЕД!K22</f>
        <v>5385.4</v>
      </c>
    </row>
    <row r="48" spans="2:5" ht="12.75" customHeight="1" thickTop="1" thickBot="1" x14ac:dyDescent="0.25">
      <c r="B48" s="634" t="s">
        <v>1144</v>
      </c>
      <c r="C48" s="411">
        <v>263</v>
      </c>
      <c r="D48" s="413">
        <f>Ф.4.3.ЗВЕД!F22</f>
        <v>0</v>
      </c>
      <c r="E48" s="421">
        <f>Ф.4.3.ЗВЕД!K22</f>
        <v>0</v>
      </c>
    </row>
    <row r="49" spans="2:7" ht="27" customHeight="1" thickTop="1" thickBot="1" x14ac:dyDescent="0.25">
      <c r="B49" s="628" t="s">
        <v>1145</v>
      </c>
      <c r="C49" s="411">
        <v>264</v>
      </c>
      <c r="D49" s="413">
        <f>Ф.4.4.ЗВЕД!E20</f>
        <v>0</v>
      </c>
      <c r="E49" s="421">
        <f>Ф.4.4.ЗВЕД!J20</f>
        <v>0</v>
      </c>
    </row>
    <row r="50" spans="2:7" ht="14.25" thickTop="1" thickBot="1" x14ac:dyDescent="0.25">
      <c r="B50" s="629" t="s">
        <v>4640</v>
      </c>
      <c r="C50" s="411">
        <v>270</v>
      </c>
      <c r="D50" s="420">
        <f>д3!D43</f>
        <v>0</v>
      </c>
      <c r="E50" s="618">
        <f>д3!I43</f>
        <v>0</v>
      </c>
    </row>
    <row r="51" spans="2:7" ht="14.25" thickTop="1" thickBot="1" x14ac:dyDescent="0.25">
      <c r="B51" s="629" t="s">
        <v>1146</v>
      </c>
      <c r="C51" s="411">
        <v>280</v>
      </c>
      <c r="D51" s="414">
        <v>0</v>
      </c>
      <c r="E51" s="415">
        <v>0</v>
      </c>
    </row>
    <row r="52" spans="2:7" ht="14.25" thickTop="1" thickBot="1" x14ac:dyDescent="0.25">
      <c r="B52" s="629" t="s">
        <v>1147</v>
      </c>
      <c r="C52" s="411">
        <v>285</v>
      </c>
      <c r="D52" s="414">
        <v>0</v>
      </c>
      <c r="E52" s="415">
        <v>0</v>
      </c>
    </row>
    <row r="53" spans="2:7" ht="14.25" thickTop="1" thickBot="1" x14ac:dyDescent="0.25">
      <c r="B53" s="631" t="s">
        <v>4641</v>
      </c>
      <c r="C53" s="633"/>
      <c r="D53" s="424"/>
      <c r="E53" s="424"/>
    </row>
    <row r="54" spans="2:7" ht="14.25" thickTop="1" thickBot="1" x14ac:dyDescent="0.25">
      <c r="B54" s="629" t="s">
        <v>3580</v>
      </c>
      <c r="C54" s="411">
        <v>290</v>
      </c>
      <c r="D54" s="425">
        <v>0</v>
      </c>
      <c r="E54" s="425">
        <v>0</v>
      </c>
    </row>
    <row r="55" spans="2:7" ht="14.25" customHeight="1" thickTop="1" thickBot="1" x14ac:dyDescent="0.25">
      <c r="B55" s="629" t="s">
        <v>3581</v>
      </c>
      <c r="C55" s="411">
        <v>300</v>
      </c>
      <c r="D55" s="418">
        <v>0</v>
      </c>
      <c r="E55" s="417">
        <v>0</v>
      </c>
    </row>
    <row r="56" spans="2:7" ht="14.25" customHeight="1" thickTop="1" thickBot="1" x14ac:dyDescent="0.25">
      <c r="B56" s="629" t="s">
        <v>1148</v>
      </c>
      <c r="C56" s="411">
        <v>301</v>
      </c>
      <c r="D56" s="418">
        <v>0</v>
      </c>
      <c r="E56" s="421">
        <v>0</v>
      </c>
    </row>
    <row r="57" spans="2:7" ht="14.25" thickTop="1" thickBot="1" x14ac:dyDescent="0.25">
      <c r="B57" s="634" t="s">
        <v>277</v>
      </c>
      <c r="C57" s="411">
        <v>302</v>
      </c>
      <c r="D57" s="425" t="s">
        <v>4334</v>
      </c>
      <c r="E57" s="425">
        <v>0</v>
      </c>
    </row>
    <row r="58" spans="2:7" ht="14.25" thickTop="1" thickBot="1" x14ac:dyDescent="0.25">
      <c r="B58" s="629" t="s">
        <v>1149</v>
      </c>
      <c r="C58" s="411">
        <v>303</v>
      </c>
      <c r="D58" s="414">
        <v>0</v>
      </c>
      <c r="E58" s="426" t="s">
        <v>4334</v>
      </c>
    </row>
    <row r="59" spans="2:7" ht="27" thickTop="1" thickBot="1" x14ac:dyDescent="0.25">
      <c r="B59" s="629" t="s">
        <v>1150</v>
      </c>
      <c r="C59" s="411">
        <v>304</v>
      </c>
      <c r="D59" s="414" t="s">
        <v>4334</v>
      </c>
      <c r="E59" s="426" t="s">
        <v>4334</v>
      </c>
      <c r="G59" s="668" t="str">
        <f>IF(E63=E109,"","УВАГА АКТИВ НЕ ДОРІВНЮЄ ПАСИВУ (на звітну дату)")</f>
        <v/>
      </c>
    </row>
    <row r="60" spans="2:7" ht="12.75" customHeight="1" thickTop="1" thickBot="1" x14ac:dyDescent="0.3">
      <c r="B60" s="628" t="s">
        <v>283</v>
      </c>
      <c r="C60" s="411">
        <v>305</v>
      </c>
      <c r="D60" s="414">
        <v>0</v>
      </c>
      <c r="E60" s="415">
        <v>0</v>
      </c>
      <c r="G60" s="405" t="str">
        <f>IF(ROUND(Увязка1!G8,2)=0," ","ЗВЕРНІТЬ УВАГУ НА ЛИСТ -Увязка1- У ВАС НЕВІДПОВІДНІСТЬ ПОКАЗИНИКІВ ЗА ДОХОДНОЮ ЧАСТИНОЮ")</f>
        <v xml:space="preserve"> </v>
      </c>
    </row>
    <row r="61" spans="2:7" ht="14.25" hidden="1" thickTop="1" thickBot="1" x14ac:dyDescent="0.25">
      <c r="B61" s="629"/>
      <c r="C61" s="411"/>
      <c r="D61" s="414"/>
      <c r="E61" s="426"/>
      <c r="G61" s="72"/>
    </row>
    <row r="62" spans="2:7" ht="14.25" hidden="1" thickTop="1" thickBot="1" x14ac:dyDescent="0.25">
      <c r="B62" s="629"/>
      <c r="C62" s="411"/>
      <c r="D62" s="418"/>
      <c r="E62" s="419"/>
      <c r="G62" s="72"/>
    </row>
    <row r="63" spans="2:7" ht="14.25" thickTop="1" thickBot="1" x14ac:dyDescent="0.25">
      <c r="B63" s="633" t="s">
        <v>4629</v>
      </c>
      <c r="C63" s="633">
        <v>310</v>
      </c>
      <c r="D63" s="641">
        <f>(SUM(D62))+(SUM(D51))+(SUM(D50))+(SUM(D45))+(SUM(D44))+(SUM(D39))+(SUM(D36))+(SUM(D35))+(SUM(D33))+(SUM(D32))+(SUM(D24))+(SUM(D23))+(SUM(D22))+(SUM(D21))+(SUM(D18))+(SUM(D15))+(SUM(D11))+(SUM(D7))+D52+D19+D60+D34</f>
        <v>190452.7</v>
      </c>
      <c r="E63" s="641">
        <f>(SUM(E62))+(SUM(E51))+(SUM(E50))+(SUM(E45))+(SUM(E44))+(SUM(E39))+(SUM(E36))+(SUM(E35))+(SUM(E33))+(SUM(E32))+(SUM(E24))+(SUM(E23))+(SUM(E22))+(SUM(E21))+(SUM(E18))+(SUM(E15))+(SUM(E11))+(SUM(E7))+E52+E19+E60+E34</f>
        <v>209946.99</v>
      </c>
      <c r="G63" s="72" t="str">
        <f>IF(D63=D109,"","УВАГА АКТИВ НЕ ДОРІВНЮЄ ПАСИВУ (на початок року)")</f>
        <v/>
      </c>
    </row>
    <row r="64" spans="2:7" ht="12" thickTop="1" x14ac:dyDescent="0.2">
      <c r="D64" s="642"/>
      <c r="E64" s="642"/>
    </row>
    <row r="65" spans="2:5" x14ac:dyDescent="0.2">
      <c r="D65" s="642"/>
      <c r="E65" s="642"/>
    </row>
    <row r="66" spans="2:5" x14ac:dyDescent="0.2">
      <c r="D66" s="642"/>
      <c r="E66" s="642"/>
    </row>
    <row r="67" spans="2:5" x14ac:dyDescent="0.2">
      <c r="D67" s="642"/>
      <c r="E67" s="642"/>
    </row>
    <row r="68" spans="2:5" ht="12" thickBot="1" x14ac:dyDescent="0.25">
      <c r="B68" s="647">
        <v>3</v>
      </c>
      <c r="C68" s="635" t="s">
        <v>4393</v>
      </c>
      <c r="D68" s="642"/>
      <c r="E68" s="642"/>
    </row>
    <row r="69" spans="2:5" ht="15" customHeight="1" thickTop="1" thickBot="1" x14ac:dyDescent="0.25">
      <c r="B69" s="794" t="s">
        <v>4394</v>
      </c>
      <c r="C69" s="795" t="s">
        <v>4326</v>
      </c>
      <c r="D69" s="787" t="s">
        <v>4069</v>
      </c>
      <c r="E69" s="787" t="s">
        <v>4070</v>
      </c>
    </row>
    <row r="70" spans="2:5" ht="24.75" customHeight="1" thickTop="1" thickBot="1" x14ac:dyDescent="0.25">
      <c r="B70" s="794"/>
      <c r="C70" s="795"/>
      <c r="D70" s="788"/>
      <c r="E70" s="788"/>
    </row>
    <row r="71" spans="2:5" ht="12.75" thickTop="1" thickBot="1" x14ac:dyDescent="0.25">
      <c r="B71" s="625">
        <v>1</v>
      </c>
      <c r="C71" s="626">
        <v>2</v>
      </c>
      <c r="D71" s="627">
        <v>3</v>
      </c>
      <c r="E71" s="627">
        <v>4</v>
      </c>
    </row>
    <row r="72" spans="2:5" ht="14.25" thickTop="1" thickBot="1" x14ac:dyDescent="0.25">
      <c r="B72" s="631" t="s">
        <v>4395</v>
      </c>
      <c r="C72" s="638"/>
      <c r="D72" s="643"/>
      <c r="E72" s="643"/>
    </row>
    <row r="73" spans="2:5" ht="14.25" thickTop="1" thickBot="1" x14ac:dyDescent="0.25">
      <c r="B73" s="629" t="s">
        <v>1151</v>
      </c>
      <c r="C73" s="411">
        <v>330</v>
      </c>
      <c r="D73" s="413">
        <f>IF((SUM(D7))+(SUM(D11))+(SUM(D15))+(SUM(D18))&gt;0,(SUM(D7))+(SUM(D11))+(SUM(D15))+(SUM(D18)),"-")</f>
        <v>177926.64</v>
      </c>
      <c r="E73" s="413">
        <f>IF((SUM(E7))+(SUM(E11))+(SUM(E15))+(SUM(E18))&gt;0,(SUM(E7))+(SUM(E11))+(SUM(E15))+(SUM(E18)),"-")</f>
        <v>197083.58000000002</v>
      </c>
    </row>
    <row r="74" spans="2:5" ht="14.25" thickTop="1" thickBot="1" x14ac:dyDescent="0.25">
      <c r="B74" s="629" t="s">
        <v>1152</v>
      </c>
      <c r="C74" s="411">
        <v>340</v>
      </c>
      <c r="D74" s="413">
        <f>D22</f>
        <v>1021</v>
      </c>
      <c r="E74" s="413">
        <f>E22</f>
        <v>985.5</v>
      </c>
    </row>
    <row r="75" spans="2:5" ht="14.25" thickTop="1" thickBot="1" x14ac:dyDescent="0.25">
      <c r="B75" s="629" t="s">
        <v>1153</v>
      </c>
      <c r="C75" s="411">
        <v>345</v>
      </c>
      <c r="D75" s="413">
        <f>D19+D52</f>
        <v>0</v>
      </c>
      <c r="E75" s="413">
        <f>E19+E52</f>
        <v>0</v>
      </c>
    </row>
    <row r="76" spans="2:5" ht="14.25" thickTop="1" thickBot="1" x14ac:dyDescent="0.25">
      <c r="B76" s="629" t="s">
        <v>1154</v>
      </c>
      <c r="C76" s="411">
        <v>350</v>
      </c>
      <c r="D76" s="416">
        <f>'д2(ф9)'!D34</f>
        <v>2435.14</v>
      </c>
      <c r="E76" s="416">
        <f>'д2(ф9)'!G34</f>
        <v>5829.71</v>
      </c>
    </row>
    <row r="77" spans="2:5" ht="14.25" thickTop="1" thickBot="1" x14ac:dyDescent="0.25">
      <c r="B77" s="629" t="s">
        <v>1155</v>
      </c>
      <c r="C77" s="411">
        <v>360</v>
      </c>
      <c r="D77" s="416">
        <f>'д2(ф9)'!D72</f>
        <v>-62621.49</v>
      </c>
      <c r="E77" s="416">
        <f>'д2(ф9)'!G72</f>
        <v>6048.2000000000044</v>
      </c>
    </row>
    <row r="78" spans="2:5" ht="14.25" thickTop="1" thickBot="1" x14ac:dyDescent="0.25">
      <c r="B78" s="634" t="s">
        <v>284</v>
      </c>
      <c r="C78" s="411">
        <v>370</v>
      </c>
      <c r="D78" s="414" t="s">
        <v>4334</v>
      </c>
      <c r="E78" s="414" t="s">
        <v>4334</v>
      </c>
    </row>
    <row r="79" spans="2:5" ht="14.25" hidden="1" thickTop="1" thickBot="1" x14ac:dyDescent="0.25">
      <c r="B79" s="629"/>
      <c r="C79" s="411"/>
      <c r="D79" s="414"/>
      <c r="E79" s="414"/>
    </row>
    <row r="80" spans="2:5" ht="14.25" thickTop="1" thickBot="1" x14ac:dyDescent="0.25">
      <c r="B80" s="633" t="s">
        <v>4396</v>
      </c>
      <c r="C80" s="633"/>
      <c r="D80" s="644"/>
      <c r="E80" s="644"/>
    </row>
    <row r="81" spans="2:12" ht="14.25" thickTop="1" thickBot="1" x14ac:dyDescent="0.25">
      <c r="B81" s="629" t="s">
        <v>1156</v>
      </c>
      <c r="C81" s="411">
        <v>380</v>
      </c>
      <c r="D81" s="414" t="s">
        <v>4334</v>
      </c>
      <c r="E81" s="414" t="s">
        <v>4334</v>
      </c>
    </row>
    <row r="82" spans="2:12" ht="14.25" thickTop="1" thickBot="1" x14ac:dyDescent="0.25">
      <c r="B82" s="629" t="s">
        <v>4777</v>
      </c>
      <c r="C82" s="411">
        <v>390</v>
      </c>
      <c r="D82" s="414" t="s">
        <v>4334</v>
      </c>
      <c r="E82" s="414" t="s">
        <v>4334</v>
      </c>
    </row>
    <row r="83" spans="2:12" ht="14.25" thickTop="1" thickBot="1" x14ac:dyDescent="0.25">
      <c r="B83" s="636" t="s">
        <v>1157</v>
      </c>
      <c r="C83" s="411">
        <v>400</v>
      </c>
      <c r="D83" s="414" t="s">
        <v>4334</v>
      </c>
      <c r="E83" s="414" t="s">
        <v>4334</v>
      </c>
    </row>
    <row r="84" spans="2:12" ht="14.25" thickTop="1" thickBot="1" x14ac:dyDescent="0.25">
      <c r="B84" s="629" t="s">
        <v>4397</v>
      </c>
      <c r="C84" s="411">
        <v>410</v>
      </c>
      <c r="D84" s="414" t="s">
        <v>4334</v>
      </c>
      <c r="E84" s="414" t="s">
        <v>4334</v>
      </c>
    </row>
    <row r="85" spans="2:12" ht="15" customHeight="1" thickTop="1" thickBot="1" x14ac:dyDescent="0.25">
      <c r="B85" s="629" t="s">
        <v>4328</v>
      </c>
      <c r="C85" s="411">
        <v>420</v>
      </c>
      <c r="D85" s="413">
        <f>IF(SUM(D86:D94)&gt;0,SUM(D86:D94),"-")</f>
        <v>71691.41</v>
      </c>
      <c r="E85" s="413" t="str">
        <f>IF(SUM(E86:E94)&gt;0,SUM(E86:E94),"-")</f>
        <v>-</v>
      </c>
      <c r="F85" s="789" t="str">
        <f>IF((SUM(D81)+SUM(D82)+SUM(D83)+SUM(D84)+SUM(D85)+SUM(D95)+D97)=(SUM('Ф.7(ЗФ).ЗВЕД'!H26)+SUM('Ф.7(ЗФ).ЗВЕД'!H27)+SUM('Ф.7(СФ).ЗВЕД'!H26)+SUM('Ф.7(СФ).ЗВЕД'!H27)+SUM(д18!E45)+SUM(д34зф!E30)+SUM(д34сф!E30)),"","УВАГА НА ПОЧАТОК РОКУ НЕ ВІДБУВАЄТЬСЯ РІВНЯННЯ: Рядок 380 плюс рядок 390 плюс рядок 400 плюс рядок 410 плюс рядок 420 плюс рядок 430, графа 3=Ф N7д,N7м,рядок 010,графа 8 плюс рядок 020,графа 8 плюс дод 18,рядок 130,графа 4плюс рядок разом, графа 2 дод 33")</f>
        <v/>
      </c>
      <c r="G85" s="789"/>
      <c r="H85" s="789"/>
      <c r="I85" s="789"/>
      <c r="J85" s="789"/>
      <c r="K85" s="789"/>
      <c r="L85" s="789"/>
    </row>
    <row r="86" spans="2:12" ht="13.5" thickTop="1" thickBot="1" x14ac:dyDescent="0.25">
      <c r="B86" s="628" t="s">
        <v>1127</v>
      </c>
      <c r="C86" s="429">
        <v>421</v>
      </c>
      <c r="D86" s="430">
        <v>71430.52</v>
      </c>
      <c r="E86" s="430" t="s">
        <v>4334</v>
      </c>
      <c r="F86" s="789"/>
      <c r="G86" s="789"/>
      <c r="H86" s="789"/>
      <c r="I86" s="789"/>
      <c r="J86" s="789"/>
      <c r="K86" s="789"/>
      <c r="L86" s="789"/>
    </row>
    <row r="87" spans="2:12" ht="13.5" thickTop="1" thickBot="1" x14ac:dyDescent="0.25">
      <c r="B87" s="637" t="s">
        <v>1131</v>
      </c>
      <c r="C87" s="429">
        <v>422</v>
      </c>
      <c r="D87" s="430" t="s">
        <v>4334</v>
      </c>
      <c r="E87" s="430" t="s">
        <v>4334</v>
      </c>
      <c r="F87" s="789" t="str">
        <f>IF((SUM(E81)+SUM(E82)+SUM(E83)+SUM(E84)+SUM(E85)+SUM(E95)+E97)=(SUM('Ф.7(ЗФ).ЗВЕД'!I26)+SUM('Ф.7(ЗФ).ЗВЕД'!I27)+SUM('Ф.7(СФ).ЗВЕД'!I26)+SUM('Ф.7(СФ).ЗВЕД'!I27)+SUM(д18!G45)+SUM(д34зф!F30)+SUM(д34сф!F30)),"","УВАГА НА ЗВІТНУ ДАТУ НЕ ВІДБУВАЄТЬСЯ РІВНЯННЯ:Рядок 380 плюс рядок 390 плюс рядок 400 плюс рядок 410 плюс рядок 420 плюс рядок 430, графа 4=ФN 7д,N 7м,рядок 010,графа 9 плюс рядок 020,графа 9 плюс дод18,рядок 130,графа 6 плюс рядок разом,графа 3 дод33")</f>
        <v/>
      </c>
      <c r="G87" s="790"/>
      <c r="H87" s="790"/>
      <c r="I87" s="790"/>
      <c r="J87" s="790"/>
      <c r="K87" s="790"/>
      <c r="L87" s="790"/>
    </row>
    <row r="88" spans="2:12" ht="13.5" thickTop="1" thickBot="1" x14ac:dyDescent="0.25">
      <c r="B88" s="637" t="s">
        <v>1128</v>
      </c>
      <c r="C88" s="429">
        <v>423</v>
      </c>
      <c r="D88" s="430" t="s">
        <v>4334</v>
      </c>
      <c r="E88" s="430" t="s">
        <v>4334</v>
      </c>
      <c r="F88" s="789"/>
      <c r="G88" s="790"/>
      <c r="H88" s="790"/>
      <c r="I88" s="790"/>
      <c r="J88" s="790"/>
      <c r="K88" s="790"/>
      <c r="L88" s="790"/>
    </row>
    <row r="89" spans="2:12" ht="13.5" thickTop="1" thickBot="1" x14ac:dyDescent="0.25">
      <c r="B89" s="637" t="s">
        <v>1129</v>
      </c>
      <c r="C89" s="429">
        <v>424</v>
      </c>
      <c r="D89" s="430" t="s">
        <v>4334</v>
      </c>
      <c r="E89" s="430" t="s">
        <v>4334</v>
      </c>
      <c r="F89" s="789"/>
      <c r="G89" s="790"/>
      <c r="H89" s="790"/>
      <c r="I89" s="790"/>
      <c r="J89" s="790"/>
      <c r="K89" s="790"/>
      <c r="L89" s="790"/>
    </row>
    <row r="90" spans="2:12" ht="13.5" thickTop="1" thickBot="1" x14ac:dyDescent="0.25">
      <c r="B90" s="630" t="s">
        <v>1158</v>
      </c>
      <c r="C90" s="429">
        <v>425</v>
      </c>
      <c r="D90" s="430" t="s">
        <v>4334</v>
      </c>
      <c r="E90" s="430" t="s">
        <v>4334</v>
      </c>
    </row>
    <row r="91" spans="2:12" ht="13.5" thickTop="1" thickBot="1" x14ac:dyDescent="0.25">
      <c r="B91" s="630" t="s">
        <v>1159</v>
      </c>
      <c r="C91" s="429">
        <v>426</v>
      </c>
      <c r="D91" s="430" t="s">
        <v>4334</v>
      </c>
      <c r="E91" s="430" t="s">
        <v>4334</v>
      </c>
    </row>
    <row r="92" spans="2:12" ht="13.5" thickTop="1" thickBot="1" x14ac:dyDescent="0.25">
      <c r="B92" s="630" t="s">
        <v>1132</v>
      </c>
      <c r="C92" s="429">
        <v>427</v>
      </c>
      <c r="D92" s="430">
        <v>260.89</v>
      </c>
      <c r="E92" s="430" t="s">
        <v>4334</v>
      </c>
    </row>
    <row r="93" spans="2:12" ht="13.5" thickTop="1" thickBot="1" x14ac:dyDescent="0.25">
      <c r="B93" s="628" t="s">
        <v>1160</v>
      </c>
      <c r="C93" s="429">
        <v>428</v>
      </c>
      <c r="D93" s="430" t="s">
        <v>4334</v>
      </c>
      <c r="E93" s="430" t="s">
        <v>4334</v>
      </c>
    </row>
    <row r="94" spans="2:12" ht="13.5" thickTop="1" thickBot="1" x14ac:dyDescent="0.25">
      <c r="B94" s="630" t="s">
        <v>1133</v>
      </c>
      <c r="C94" s="429">
        <v>429</v>
      </c>
      <c r="D94" s="430" t="s">
        <v>4334</v>
      </c>
      <c r="E94" s="430" t="s">
        <v>4334</v>
      </c>
    </row>
    <row r="95" spans="2:12" ht="14.25" thickTop="1" thickBot="1" x14ac:dyDescent="0.25">
      <c r="B95" s="634" t="s">
        <v>3579</v>
      </c>
      <c r="C95" s="411">
        <v>430</v>
      </c>
      <c r="D95" s="420">
        <f>д18!E21</f>
        <v>0</v>
      </c>
      <c r="E95" s="420">
        <f>д18!G21</f>
        <v>0</v>
      </c>
    </row>
    <row r="96" spans="2:12" ht="14.25" thickTop="1" thickBot="1" x14ac:dyDescent="0.25">
      <c r="B96" s="629" t="s">
        <v>4626</v>
      </c>
      <c r="C96" s="411">
        <v>440</v>
      </c>
      <c r="D96" s="413">
        <f>((SUM('Ф.7.1(ЗФ).ЗВЕД'!G25:H25))+(SUM('Ф.7.1(СФ).ЗВЕД'!G25:H25)))</f>
        <v>0</v>
      </c>
      <c r="E96" s="413">
        <f>((SUM('Ф.7.1(СФ).ЗВЕД'!I25:J25))+(SUM('Ф.7.1(ЗФ).ЗВЕД'!I25:J25)))</f>
        <v>0</v>
      </c>
    </row>
    <row r="97" spans="2:7" ht="14.25" thickTop="1" thickBot="1" x14ac:dyDescent="0.25">
      <c r="B97" s="634" t="s">
        <v>285</v>
      </c>
      <c r="C97" s="411">
        <v>445</v>
      </c>
      <c r="D97" s="418">
        <v>0</v>
      </c>
      <c r="E97" s="418">
        <v>0</v>
      </c>
    </row>
    <row r="98" spans="2:7" ht="14.25" thickTop="1" thickBot="1" x14ac:dyDescent="0.25">
      <c r="B98" s="633" t="s">
        <v>4627</v>
      </c>
      <c r="C98" s="633"/>
      <c r="D98" s="424"/>
      <c r="E98" s="424"/>
    </row>
    <row r="99" spans="2:7" ht="14.25" thickTop="1" thickBot="1" x14ac:dyDescent="0.25">
      <c r="B99" s="629" t="s">
        <v>4628</v>
      </c>
      <c r="C99" s="411">
        <v>450</v>
      </c>
      <c r="D99" s="425">
        <v>0</v>
      </c>
      <c r="E99" s="425">
        <v>0</v>
      </c>
    </row>
    <row r="100" spans="2:7" ht="13.5" hidden="1" thickTop="1" thickBot="1" x14ac:dyDescent="0.25">
      <c r="B100" s="630"/>
      <c r="C100" s="429"/>
      <c r="D100" s="645"/>
      <c r="E100" s="646"/>
    </row>
    <row r="101" spans="2:7" ht="13.5" hidden="1" thickTop="1" thickBot="1" x14ac:dyDescent="0.25">
      <c r="B101" s="630"/>
      <c r="C101" s="429"/>
      <c r="D101" s="645"/>
      <c r="E101" s="646"/>
    </row>
    <row r="102" spans="2:7" ht="14.25" thickTop="1" thickBot="1" x14ac:dyDescent="0.25">
      <c r="B102" s="629" t="s">
        <v>1161</v>
      </c>
      <c r="C102" s="411">
        <v>460</v>
      </c>
      <c r="D102" s="425">
        <v>0</v>
      </c>
      <c r="E102" s="425">
        <v>0</v>
      </c>
    </row>
    <row r="103" spans="2:7" ht="13.5" thickTop="1" thickBot="1" x14ac:dyDescent="0.25">
      <c r="B103" s="630" t="s">
        <v>1162</v>
      </c>
      <c r="C103" s="429">
        <v>461</v>
      </c>
      <c r="D103" s="430">
        <v>0</v>
      </c>
      <c r="E103" s="432">
        <v>0</v>
      </c>
    </row>
    <row r="104" spans="2:7" ht="13.5" thickTop="1" thickBot="1" x14ac:dyDescent="0.25">
      <c r="B104" s="630" t="s">
        <v>1163</v>
      </c>
      <c r="C104" s="429">
        <v>462</v>
      </c>
      <c r="D104" s="430">
        <v>0</v>
      </c>
      <c r="E104" s="432">
        <v>0</v>
      </c>
    </row>
    <row r="105" spans="2:7" ht="13.5" thickTop="1" thickBot="1" x14ac:dyDescent="0.25">
      <c r="B105" s="630" t="s">
        <v>1164</v>
      </c>
      <c r="C105" s="429">
        <v>463</v>
      </c>
      <c r="D105" s="430">
        <v>0</v>
      </c>
      <c r="E105" s="432">
        <v>0</v>
      </c>
    </row>
    <row r="106" spans="2:7" ht="25.5" thickTop="1" thickBot="1" x14ac:dyDescent="0.25">
      <c r="B106" s="630" t="s">
        <v>1165</v>
      </c>
      <c r="C106" s="429">
        <v>464</v>
      </c>
      <c r="D106" s="430">
        <v>0</v>
      </c>
      <c r="E106" s="432">
        <v>0</v>
      </c>
    </row>
    <row r="107" spans="2:7" ht="13.5" thickTop="1" thickBot="1" x14ac:dyDescent="0.25">
      <c r="B107" s="628" t="s">
        <v>286</v>
      </c>
      <c r="C107" s="429">
        <v>465</v>
      </c>
      <c r="D107" s="645">
        <v>0</v>
      </c>
      <c r="E107" s="645">
        <v>0</v>
      </c>
    </row>
    <row r="108" spans="2:7" ht="14.25" hidden="1" thickTop="1" thickBot="1" x14ac:dyDescent="0.25">
      <c r="B108" s="629"/>
      <c r="C108" s="411"/>
      <c r="D108" s="418" t="s">
        <v>4334</v>
      </c>
      <c r="E108" s="418" t="s">
        <v>4334</v>
      </c>
      <c r="G108" s="72"/>
    </row>
    <row r="109" spans="2:7" ht="14.25" thickTop="1" thickBot="1" x14ac:dyDescent="0.25">
      <c r="B109" s="631" t="s">
        <v>4629</v>
      </c>
      <c r="C109" s="633">
        <v>470</v>
      </c>
      <c r="D109" s="424">
        <f>(SUM(D108))+(SUM(D96))+(SUM(D95))+(SUM(D85))+(SUM(D84))+(SUM(D83))+(SUM(D82))+(SUM(D81))+(SUM(D78))+(SUM(D77))+(SUM(D76))+(SUM(D74))+(SUM(D73))+D75+D107+D97</f>
        <v>190452.7</v>
      </c>
      <c r="E109" s="424">
        <f>(SUM(E108))+(SUM(E96))+(SUM(E95))+(SUM(E85))+(SUM(E84))+(SUM(E83))+(SUM(E82))+(SUM(E81))+(SUM(E78))+(SUM(E77))+(SUM(E76))+(SUM(E74))+(SUM(E73))+E75+E107+E97</f>
        <v>209946.99000000002</v>
      </c>
      <c r="G109" s="72"/>
    </row>
    <row r="110" spans="2:7" ht="12" thickTop="1" x14ac:dyDescent="0.2"/>
  </sheetData>
  <sheetProtection password="C76B" sheet="1" objects="1" scenarios="1" formatColumns="0" formatRows="0"/>
  <mergeCells count="13">
    <mergeCell ref="B2:B3"/>
    <mergeCell ref="D2:D3"/>
    <mergeCell ref="E2:E3"/>
    <mergeCell ref="B69:B70"/>
    <mergeCell ref="C69:C70"/>
    <mergeCell ref="D69:D70"/>
    <mergeCell ref="C2:C3"/>
    <mergeCell ref="F6:G6"/>
    <mergeCell ref="E69:E70"/>
    <mergeCell ref="F85:L86"/>
    <mergeCell ref="F87:L89"/>
    <mergeCell ref="F24:M25"/>
    <mergeCell ref="F26:M28"/>
  </mergeCells>
  <phoneticPr fontId="0" type="noConversion"/>
  <pageMargins left="0.81" right="0.45" top="0.15748031496062992" bottom="7.874015748031496E-2" header="0.15748031496062992" footer="0.11811023622047245"/>
  <pageSetup paperSize="9" scale="92" fitToHeight="2" orientation="portrait" r:id="rId1"/>
  <rowBreaks count="1" manualBreakCount="1">
    <brk id="63"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4"/>
  <dimension ref="A1:N105"/>
  <sheetViews>
    <sheetView topLeftCell="A32"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710937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5"/>
  <dimension ref="A1:N105"/>
  <sheetViews>
    <sheetView topLeftCell="A26"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0"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6"/>
  <dimension ref="A1:N105"/>
  <sheetViews>
    <sheetView topLeftCell="A2"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7"/>
  <dimension ref="A1:N105"/>
  <sheetViews>
    <sheetView topLeftCell="A41"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1.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8"/>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28515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59"/>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42578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60"/>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1.7109375" customWidth="1"/>
    <col min="5" max="5" width="11"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61"/>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5" width="12.1406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262"/>
  <dimension ref="A1:N105"/>
  <sheetViews>
    <sheetView topLeftCell="A64" workbookViewId="0">
      <selection activeCell="A110" sqref="A110"/>
    </sheetView>
  </sheetViews>
  <sheetFormatPr defaultRowHeight="15" x14ac:dyDescent="0.25"/>
  <cols>
    <col min="1" max="1" width="66" customWidth="1"/>
    <col min="2" max="2" width="5.28515625" customWidth="1"/>
    <col min="3" max="3" width="4.42578125" customWidth="1"/>
    <col min="4" max="5" width="10.5703125" customWidth="1"/>
    <col min="6"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3"/>
  <dimension ref="A1:N105"/>
  <sheetViews>
    <sheetView workbookViewId="0">
      <selection activeCell="A110" sqref="A110"/>
    </sheetView>
  </sheetViews>
  <sheetFormatPr defaultRowHeight="15" x14ac:dyDescent="0.25"/>
  <cols>
    <col min="1" max="1" width="66" customWidth="1"/>
    <col min="2" max="2" width="5.28515625" customWidth="1"/>
    <col min="3" max="3" width="4.42578125" customWidth="1"/>
    <col min="4" max="4" width="10.5703125" customWidth="1"/>
    <col min="5" max="6" width="9.85546875" customWidth="1"/>
    <col min="7" max="7" width="12.5703125" customWidth="1"/>
    <col min="8" max="8" width="11.5703125" customWidth="1"/>
    <col min="9" max="9" width="12.28515625" customWidth="1"/>
    <col min="10" max="10" width="11.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1.25" x14ac:dyDescent="0.2">
      <c r="A13" s="898" t="s">
        <v>4321</v>
      </c>
      <c r="B13" s="898"/>
      <c r="C13" s="898"/>
      <c r="D13" s="352"/>
      <c r="E13" s="910" t="str">
        <f>IF(D13&gt;0,VLOOKUP(D13,ДовидникКПК!B:C,2,FALSE),"")</f>
        <v/>
      </c>
      <c r="F13" s="910"/>
      <c r="G13" s="910"/>
      <c r="H13" s="910"/>
      <c r="I13" s="910"/>
      <c r="J13" s="910"/>
      <c r="K13" s="17"/>
      <c r="L13" s="4"/>
    </row>
    <row r="14" spans="1:14" s="2" customFormat="1" ht="11.25" x14ac:dyDescent="0.2">
      <c r="A14" s="89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
      <c r="A15" s="809" t="s">
        <v>266</v>
      </c>
      <c r="B15" s="899"/>
      <c r="C15" s="899"/>
      <c r="D15" s="60"/>
      <c r="E15" s="908" t="str">
        <f>IF(D15&gt;0,VLOOKUP(D15,ДовидникКФК!A:B,2,FALSE),"")</f>
        <v/>
      </c>
      <c r="F15" s="908"/>
      <c r="G15" s="908"/>
      <c r="H15" s="908"/>
      <c r="I15" s="908"/>
      <c r="J15" s="908"/>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D24+D58+D78+D83+D86</f>
        <v>0</v>
      </c>
      <c r="E23" s="455">
        <f>E26+E29+E32+E33+E37+E44+E45+E85+E53</f>
        <v>0</v>
      </c>
      <c r="F23" s="455">
        <f>F24+F58+F78+F83+F86</f>
        <v>0</v>
      </c>
      <c r="G23" s="455">
        <f>G24+G58+G78+G83+G86</f>
        <v>0</v>
      </c>
      <c r="H23" s="455">
        <f>H24+H58+H78+H83+H86</f>
        <v>0</v>
      </c>
      <c r="I23" s="455">
        <f>I24+I58+I78+I83+I86</f>
        <v>0</v>
      </c>
      <c r="J23" s="455">
        <f>F23+G23-H23</f>
        <v>0</v>
      </c>
    </row>
    <row r="24" spans="1:12" s="2" customFormat="1" ht="23.25" thickTop="1" thickBot="1" x14ac:dyDescent="0.25">
      <c r="A24" s="456" t="s">
        <v>1700</v>
      </c>
      <c r="B24" s="453">
        <v>2000</v>
      </c>
      <c r="C24" s="454" t="s">
        <v>4366</v>
      </c>
      <c r="D24" s="455">
        <f t="shared" ref="D24:I24" si="0">D25+D30+D46+D49+D53+D57</f>
        <v>0</v>
      </c>
      <c r="E24" s="455">
        <v>0</v>
      </c>
      <c r="F24" s="455">
        <f t="shared" si="0"/>
        <v>0</v>
      </c>
      <c r="G24" s="455">
        <f t="shared" si="0"/>
        <v>0</v>
      </c>
      <c r="H24" s="455">
        <f t="shared" si="0"/>
        <v>0</v>
      </c>
      <c r="I24" s="455">
        <f t="shared" si="0"/>
        <v>0</v>
      </c>
      <c r="J24" s="455">
        <f t="shared" ref="J24:J86" si="1">F24+G24-H24</f>
        <v>0</v>
      </c>
    </row>
    <row r="25" spans="1:12" s="2" customFormat="1" ht="12.75" thickTop="1" thickBot="1" x14ac:dyDescent="0.25">
      <c r="A25" s="457" t="s">
        <v>1701</v>
      </c>
      <c r="B25" s="453">
        <v>2100</v>
      </c>
      <c r="C25" s="454" t="s">
        <v>4367</v>
      </c>
      <c r="D25" s="455">
        <f>D26+D29</f>
        <v>0</v>
      </c>
      <c r="E25" s="455">
        <v>0</v>
      </c>
      <c r="F25" s="455">
        <f>F26+F29</f>
        <v>0</v>
      </c>
      <c r="G25" s="455">
        <f>G26+G29</f>
        <v>0</v>
      </c>
      <c r="H25" s="455">
        <f>H26+H29</f>
        <v>0</v>
      </c>
      <c r="I25" s="455">
        <f>I26+I29</f>
        <v>0</v>
      </c>
      <c r="J25" s="455">
        <f t="shared" si="1"/>
        <v>0</v>
      </c>
    </row>
    <row r="26" spans="1:12" s="2" customFormat="1" ht="12.75" thickTop="1" thickBot="1" x14ac:dyDescent="0.25">
      <c r="A26" s="458" t="s">
        <v>1702</v>
      </c>
      <c r="B26" s="459">
        <v>2110</v>
      </c>
      <c r="C26" s="460" t="s">
        <v>4368</v>
      </c>
      <c r="D26" s="461">
        <f t="shared" ref="D26:I26" si="2">SUM(D27:D28)</f>
        <v>0</v>
      </c>
      <c r="E26" s="462">
        <f t="shared" si="2"/>
        <v>0</v>
      </c>
      <c r="F26" s="461">
        <f t="shared" si="2"/>
        <v>0</v>
      </c>
      <c r="G26" s="461">
        <f t="shared" si="2"/>
        <v>0</v>
      </c>
      <c r="H26" s="461">
        <f t="shared" si="2"/>
        <v>0</v>
      </c>
      <c r="I26" s="461">
        <f t="shared" si="2"/>
        <v>0</v>
      </c>
      <c r="J26" s="463">
        <f t="shared" si="1"/>
        <v>0</v>
      </c>
    </row>
    <row r="27" spans="1:12" s="2" customFormat="1" ht="12.75" thickTop="1" thickBot="1" x14ac:dyDescent="0.25">
      <c r="A27" s="464" t="s">
        <v>4335</v>
      </c>
      <c r="B27" s="465">
        <v>2111</v>
      </c>
      <c r="C27" s="466" t="s">
        <v>4369</v>
      </c>
      <c r="D27" s="467">
        <v>0</v>
      </c>
      <c r="E27" s="468">
        <v>0</v>
      </c>
      <c r="F27" s="467">
        <v>0</v>
      </c>
      <c r="G27" s="467">
        <v>0</v>
      </c>
      <c r="H27" s="467">
        <v>0</v>
      </c>
      <c r="I27" s="467">
        <v>0</v>
      </c>
      <c r="J27" s="469">
        <f t="shared" si="1"/>
        <v>0</v>
      </c>
    </row>
    <row r="28" spans="1:12" s="2" customFormat="1" ht="12.75" thickTop="1" thickBot="1" x14ac:dyDescent="0.25">
      <c r="A28" s="464" t="s">
        <v>1703</v>
      </c>
      <c r="B28" s="465">
        <v>2112</v>
      </c>
      <c r="C28" s="466" t="s">
        <v>4370</v>
      </c>
      <c r="D28" s="467">
        <v>0</v>
      </c>
      <c r="E28" s="468">
        <v>0</v>
      </c>
      <c r="F28" s="467">
        <v>0</v>
      </c>
      <c r="G28" s="467">
        <v>0</v>
      </c>
      <c r="H28" s="467">
        <v>0</v>
      </c>
      <c r="I28" s="467">
        <v>0</v>
      </c>
      <c r="J28" s="469">
        <f t="shared" si="1"/>
        <v>0</v>
      </c>
    </row>
    <row r="29" spans="1:12" s="2" customFormat="1" ht="12.75" thickTop="1" thickBot="1" x14ac:dyDescent="0.25">
      <c r="A29" s="470" t="s">
        <v>1704</v>
      </c>
      <c r="B29" s="459">
        <v>2120</v>
      </c>
      <c r="C29" s="460" t="s">
        <v>4371</v>
      </c>
      <c r="D29" s="462">
        <v>0</v>
      </c>
      <c r="E29" s="462">
        <v>0</v>
      </c>
      <c r="F29" s="462">
        <v>0</v>
      </c>
      <c r="G29" s="462">
        <v>0</v>
      </c>
      <c r="H29" s="462">
        <v>0</v>
      </c>
      <c r="I29" s="462">
        <v>0</v>
      </c>
      <c r="J29" s="463">
        <f t="shared" si="1"/>
        <v>0</v>
      </c>
    </row>
    <row r="30" spans="1:12" s="2" customFormat="1" ht="11.25" customHeight="1" thickTop="1" thickBot="1" x14ac:dyDescent="0.25">
      <c r="A30" s="471" t="s">
        <v>1705</v>
      </c>
      <c r="B30" s="453">
        <v>2200</v>
      </c>
      <c r="C30" s="454" t="s">
        <v>4372</v>
      </c>
      <c r="D30" s="472">
        <f>SUM(D31:D37)+D43</f>
        <v>0</v>
      </c>
      <c r="E30" s="472">
        <v>0</v>
      </c>
      <c r="F30" s="472">
        <f>SUM(F31:F37)+F43</f>
        <v>0</v>
      </c>
      <c r="G30" s="472">
        <f>SUM(G31:G37)+G43</f>
        <v>0</v>
      </c>
      <c r="H30" s="472">
        <f>SUM(H31:H37)+H43</f>
        <v>0</v>
      </c>
      <c r="I30" s="472">
        <f>SUM(I31:I37)+I43</f>
        <v>0</v>
      </c>
      <c r="J30" s="455">
        <f t="shared" si="1"/>
        <v>0</v>
      </c>
    </row>
    <row r="31" spans="1:12" s="2" customFormat="1" ht="12" customHeight="1" thickTop="1" thickBot="1" x14ac:dyDescent="0.25">
      <c r="A31" s="473" t="s">
        <v>1706</v>
      </c>
      <c r="B31" s="459">
        <v>2210</v>
      </c>
      <c r="C31" s="460" t="s">
        <v>4373</v>
      </c>
      <c r="D31" s="462">
        <v>0</v>
      </c>
      <c r="E31" s="461">
        <v>0</v>
      </c>
      <c r="F31" s="462">
        <v>0</v>
      </c>
      <c r="G31" s="462">
        <v>0</v>
      </c>
      <c r="H31" s="462">
        <v>0</v>
      </c>
      <c r="I31" s="462">
        <v>0</v>
      </c>
      <c r="J31" s="463">
        <f t="shared" si="1"/>
        <v>0</v>
      </c>
    </row>
    <row r="32" spans="1:12" s="2" customFormat="1" ht="12.75" thickTop="1" thickBot="1" x14ac:dyDescent="0.25">
      <c r="A32" s="473" t="s">
        <v>1707</v>
      </c>
      <c r="B32" s="459">
        <v>2220</v>
      </c>
      <c r="C32" s="459">
        <v>100</v>
      </c>
      <c r="D32" s="462">
        <v>0</v>
      </c>
      <c r="E32" s="462">
        <v>0</v>
      </c>
      <c r="F32" s="462">
        <v>0</v>
      </c>
      <c r="G32" s="462">
        <v>0</v>
      </c>
      <c r="H32" s="462">
        <v>0</v>
      </c>
      <c r="I32" s="462">
        <v>0</v>
      </c>
      <c r="J32" s="463">
        <f t="shared" si="1"/>
        <v>0</v>
      </c>
    </row>
    <row r="33" spans="1:10" s="2" customFormat="1" ht="12.75" thickTop="1" thickBot="1" x14ac:dyDescent="0.25">
      <c r="A33" s="473" t="s">
        <v>1708</v>
      </c>
      <c r="B33" s="459">
        <v>2230</v>
      </c>
      <c r="C33" s="459">
        <v>110</v>
      </c>
      <c r="D33" s="462">
        <v>0</v>
      </c>
      <c r="E33" s="462">
        <v>0</v>
      </c>
      <c r="F33" s="462">
        <v>0</v>
      </c>
      <c r="G33" s="462">
        <v>0</v>
      </c>
      <c r="H33" s="462">
        <v>0</v>
      </c>
      <c r="I33" s="462">
        <v>0</v>
      </c>
      <c r="J33" s="463">
        <f t="shared" si="1"/>
        <v>0</v>
      </c>
    </row>
    <row r="34" spans="1:10" s="2" customFormat="1" ht="12.75" thickTop="1" thickBot="1" x14ac:dyDescent="0.25">
      <c r="A34" s="458" t="s">
        <v>1709</v>
      </c>
      <c r="B34" s="459">
        <v>2240</v>
      </c>
      <c r="C34" s="459">
        <v>120</v>
      </c>
      <c r="D34" s="462">
        <v>0</v>
      </c>
      <c r="E34" s="461">
        <v>0</v>
      </c>
      <c r="F34" s="462">
        <v>0</v>
      </c>
      <c r="G34" s="462">
        <v>0</v>
      </c>
      <c r="H34" s="462">
        <v>0</v>
      </c>
      <c r="I34" s="462">
        <v>0</v>
      </c>
      <c r="J34" s="463">
        <f t="shared" si="1"/>
        <v>0</v>
      </c>
    </row>
    <row r="35" spans="1:10" s="2" customFormat="1" ht="12.75" thickTop="1" thickBot="1" x14ac:dyDescent="0.25">
      <c r="A35" s="458" t="s">
        <v>4336</v>
      </c>
      <c r="B35" s="459">
        <v>2250</v>
      </c>
      <c r="C35" s="459">
        <v>130</v>
      </c>
      <c r="D35" s="462">
        <v>0</v>
      </c>
      <c r="E35" s="461">
        <v>0</v>
      </c>
      <c r="F35" s="462">
        <v>0</v>
      </c>
      <c r="G35" s="462">
        <v>0</v>
      </c>
      <c r="H35" s="462">
        <v>0</v>
      </c>
      <c r="I35" s="462">
        <v>0</v>
      </c>
      <c r="J35" s="463">
        <f t="shared" si="1"/>
        <v>0</v>
      </c>
    </row>
    <row r="36" spans="1:10" s="2" customFormat="1" ht="12.75" thickTop="1" thickBot="1" x14ac:dyDescent="0.25">
      <c r="A36" s="474" t="s">
        <v>1710</v>
      </c>
      <c r="B36" s="459">
        <v>2260</v>
      </c>
      <c r="C36" s="459">
        <v>140</v>
      </c>
      <c r="D36" s="462">
        <v>0</v>
      </c>
      <c r="E36" s="461">
        <v>0</v>
      </c>
      <c r="F36" s="462">
        <v>0</v>
      </c>
      <c r="G36" s="462">
        <v>0</v>
      </c>
      <c r="H36" s="462">
        <v>0</v>
      </c>
      <c r="I36" s="462">
        <v>0</v>
      </c>
      <c r="J36" s="463">
        <f t="shared" si="1"/>
        <v>0</v>
      </c>
    </row>
    <row r="37" spans="1:10" s="2" customFormat="1" ht="12.75" thickTop="1" thickBot="1" x14ac:dyDescent="0.25">
      <c r="A37" s="470" t="s">
        <v>4337</v>
      </c>
      <c r="B37" s="459">
        <v>2270</v>
      </c>
      <c r="C37" s="459">
        <v>150</v>
      </c>
      <c r="D37" s="461">
        <f>SUM(D38:D42)</f>
        <v>0</v>
      </c>
      <c r="E37" s="462">
        <v>0</v>
      </c>
      <c r="F37" s="461">
        <f>SUM(F38:F42)</f>
        <v>0</v>
      </c>
      <c r="G37" s="461">
        <f>SUM(G38:G42)</f>
        <v>0</v>
      </c>
      <c r="H37" s="461">
        <f>SUM(H38:H42)</f>
        <v>0</v>
      </c>
      <c r="I37" s="461">
        <f>SUM(I38:I42)</f>
        <v>0</v>
      </c>
      <c r="J37" s="463">
        <f t="shared" si="1"/>
        <v>0</v>
      </c>
    </row>
    <row r="38" spans="1:10" s="2" customFormat="1" ht="12.75" thickTop="1" thickBot="1" x14ac:dyDescent="0.25">
      <c r="A38" s="464" t="s">
        <v>4338</v>
      </c>
      <c r="B38" s="465">
        <v>2271</v>
      </c>
      <c r="C38" s="465">
        <v>160</v>
      </c>
      <c r="D38" s="467">
        <v>0</v>
      </c>
      <c r="E38" s="468">
        <v>0</v>
      </c>
      <c r="F38" s="467">
        <v>0</v>
      </c>
      <c r="G38" s="467">
        <v>0</v>
      </c>
      <c r="H38" s="467">
        <v>0</v>
      </c>
      <c r="I38" s="467">
        <v>0</v>
      </c>
      <c r="J38" s="469">
        <f t="shared" si="1"/>
        <v>0</v>
      </c>
    </row>
    <row r="39" spans="1:10" s="2" customFormat="1" ht="12.75" thickTop="1" thickBot="1" x14ac:dyDescent="0.25">
      <c r="A39" s="464" t="s">
        <v>1711</v>
      </c>
      <c r="B39" s="465">
        <v>2272</v>
      </c>
      <c r="C39" s="465">
        <v>170</v>
      </c>
      <c r="D39" s="467">
        <v>0</v>
      </c>
      <c r="E39" s="468">
        <v>0</v>
      </c>
      <c r="F39" s="467">
        <v>0</v>
      </c>
      <c r="G39" s="467">
        <v>0</v>
      </c>
      <c r="H39" s="467">
        <v>0</v>
      </c>
      <c r="I39" s="467">
        <v>0</v>
      </c>
      <c r="J39" s="469">
        <f t="shared" si="1"/>
        <v>0</v>
      </c>
    </row>
    <row r="40" spans="1:10" s="2" customFormat="1" ht="12.75" thickTop="1" thickBot="1" x14ac:dyDescent="0.25">
      <c r="A40" s="464" t="s">
        <v>4339</v>
      </c>
      <c r="B40" s="465">
        <v>2273</v>
      </c>
      <c r="C40" s="465">
        <v>180</v>
      </c>
      <c r="D40" s="467">
        <v>0</v>
      </c>
      <c r="E40" s="468">
        <v>0</v>
      </c>
      <c r="F40" s="467">
        <v>0</v>
      </c>
      <c r="G40" s="467">
        <v>0</v>
      </c>
      <c r="H40" s="467">
        <v>0</v>
      </c>
      <c r="I40" s="467">
        <v>0</v>
      </c>
      <c r="J40" s="469">
        <f t="shared" si="1"/>
        <v>0</v>
      </c>
    </row>
    <row r="41" spans="1:10" s="2" customFormat="1" ht="12.75" thickTop="1" thickBot="1" x14ac:dyDescent="0.25">
      <c r="A41" s="464" t="s">
        <v>4340</v>
      </c>
      <c r="B41" s="465">
        <v>2274</v>
      </c>
      <c r="C41" s="465">
        <v>190</v>
      </c>
      <c r="D41" s="467">
        <v>0</v>
      </c>
      <c r="E41" s="468">
        <v>0</v>
      </c>
      <c r="F41" s="467">
        <v>0</v>
      </c>
      <c r="G41" s="467">
        <v>0</v>
      </c>
      <c r="H41" s="467">
        <v>0</v>
      </c>
      <c r="I41" s="467">
        <v>0</v>
      </c>
      <c r="J41" s="469">
        <f t="shared" si="1"/>
        <v>0</v>
      </c>
    </row>
    <row r="42" spans="1:10" s="2" customFormat="1" ht="12.75" thickTop="1" thickBot="1" x14ac:dyDescent="0.25">
      <c r="A42" s="464" t="s">
        <v>4341</v>
      </c>
      <c r="B42" s="465">
        <v>2275</v>
      </c>
      <c r="C42" s="465">
        <v>200</v>
      </c>
      <c r="D42" s="467">
        <v>0</v>
      </c>
      <c r="E42" s="468">
        <v>0</v>
      </c>
      <c r="F42" s="467">
        <v>0</v>
      </c>
      <c r="G42" s="467">
        <v>0</v>
      </c>
      <c r="H42" s="467">
        <v>0</v>
      </c>
      <c r="I42" s="467">
        <v>0</v>
      </c>
      <c r="J42" s="469">
        <f t="shared" si="1"/>
        <v>0</v>
      </c>
    </row>
    <row r="43" spans="1:10" s="2" customFormat="1" ht="13.5" customHeight="1" thickTop="1" thickBot="1" x14ac:dyDescent="0.25">
      <c r="A43" s="474" t="s">
        <v>1712</v>
      </c>
      <c r="B43" s="459">
        <v>2280</v>
      </c>
      <c r="C43" s="459">
        <v>210</v>
      </c>
      <c r="D43" s="461">
        <f>SUM(D44:D45)</f>
        <v>0</v>
      </c>
      <c r="E43" s="461">
        <v>0</v>
      </c>
      <c r="F43" s="461">
        <f>SUM(F44:F45)</f>
        <v>0</v>
      </c>
      <c r="G43" s="461">
        <f>SUM(G44:G45)</f>
        <v>0</v>
      </c>
      <c r="H43" s="461">
        <f>SUM(H44:H45)</f>
        <v>0</v>
      </c>
      <c r="I43" s="461">
        <f>SUM(I44:I45)</f>
        <v>0</v>
      </c>
      <c r="J43" s="463">
        <f t="shared" si="1"/>
        <v>0</v>
      </c>
    </row>
    <row r="44" spans="1:10" s="2" customFormat="1" ht="12.75" customHeight="1" thickTop="1" thickBot="1" x14ac:dyDescent="0.25">
      <c r="A44" s="653" t="s">
        <v>1713</v>
      </c>
      <c r="B44" s="456">
        <v>2281</v>
      </c>
      <c r="C44" s="456">
        <v>220</v>
      </c>
      <c r="D44" s="467">
        <v>0</v>
      </c>
      <c r="E44" s="467">
        <v>0</v>
      </c>
      <c r="F44" s="467">
        <v>0</v>
      </c>
      <c r="G44" s="467">
        <v>0</v>
      </c>
      <c r="H44" s="467">
        <v>0</v>
      </c>
      <c r="I44" s="467">
        <v>0</v>
      </c>
      <c r="J44" s="469">
        <f t="shared" si="1"/>
        <v>0</v>
      </c>
    </row>
    <row r="45" spans="1:10" s="2" customFormat="1" ht="12.75" customHeight="1" thickTop="1" thickBot="1" x14ac:dyDescent="0.25">
      <c r="A45" s="654" t="s">
        <v>1714</v>
      </c>
      <c r="B45" s="456">
        <v>2282</v>
      </c>
      <c r="C45" s="456">
        <v>230</v>
      </c>
      <c r="D45" s="467">
        <v>0</v>
      </c>
      <c r="E45" s="467">
        <v>0</v>
      </c>
      <c r="F45" s="467">
        <v>0</v>
      </c>
      <c r="G45" s="467">
        <v>0</v>
      </c>
      <c r="H45" s="467">
        <v>0</v>
      </c>
      <c r="I45" s="467">
        <v>0</v>
      </c>
      <c r="J45" s="469">
        <f t="shared" si="1"/>
        <v>0</v>
      </c>
    </row>
    <row r="46" spans="1:10" s="2" customFormat="1" ht="12.75" thickTop="1" thickBot="1" x14ac:dyDescent="0.25">
      <c r="A46" s="457" t="s">
        <v>1715</v>
      </c>
      <c r="B46" s="477">
        <v>2400</v>
      </c>
      <c r="C46" s="477">
        <v>240</v>
      </c>
      <c r="D46" s="472">
        <f t="shared" ref="D46:I46" si="3">SUM(D47:D48)</f>
        <v>0</v>
      </c>
      <c r="E46" s="472">
        <f t="shared" si="3"/>
        <v>0</v>
      </c>
      <c r="F46" s="472">
        <f t="shared" si="3"/>
        <v>0</v>
      </c>
      <c r="G46" s="472">
        <f t="shared" si="3"/>
        <v>0</v>
      </c>
      <c r="H46" s="472">
        <f t="shared" si="3"/>
        <v>0</v>
      </c>
      <c r="I46" s="472">
        <f t="shared" si="3"/>
        <v>0</v>
      </c>
      <c r="J46" s="455">
        <f t="shared" si="1"/>
        <v>0</v>
      </c>
    </row>
    <row r="47" spans="1:10" s="2" customFormat="1" ht="12.75" thickTop="1" thickBot="1" x14ac:dyDescent="0.25">
      <c r="A47" s="478" t="s">
        <v>1716</v>
      </c>
      <c r="B47" s="479">
        <v>2410</v>
      </c>
      <c r="C47" s="479">
        <v>250</v>
      </c>
      <c r="D47" s="462">
        <v>0</v>
      </c>
      <c r="E47" s="461">
        <v>0</v>
      </c>
      <c r="F47" s="462">
        <v>0</v>
      </c>
      <c r="G47" s="462">
        <v>0</v>
      </c>
      <c r="H47" s="462">
        <v>0</v>
      </c>
      <c r="I47" s="462">
        <v>0</v>
      </c>
      <c r="J47" s="463">
        <f t="shared" si="1"/>
        <v>0</v>
      </c>
    </row>
    <row r="48" spans="1:10" s="2" customFormat="1" ht="12.75" thickTop="1" thickBot="1" x14ac:dyDescent="0.25">
      <c r="A48" s="478" t="s">
        <v>1717</v>
      </c>
      <c r="B48" s="479">
        <v>2420</v>
      </c>
      <c r="C48" s="479">
        <v>260</v>
      </c>
      <c r="D48" s="462">
        <v>0</v>
      </c>
      <c r="E48" s="461">
        <v>0</v>
      </c>
      <c r="F48" s="462">
        <v>0</v>
      </c>
      <c r="G48" s="462">
        <v>0</v>
      </c>
      <c r="H48" s="462">
        <v>0</v>
      </c>
      <c r="I48" s="462">
        <v>0</v>
      </c>
      <c r="J48" s="463">
        <f t="shared" si="1"/>
        <v>0</v>
      </c>
    </row>
    <row r="49" spans="1:10" s="2" customFormat="1" ht="12" customHeight="1" thickTop="1" thickBot="1" x14ac:dyDescent="0.25">
      <c r="A49" s="480" t="s">
        <v>1718</v>
      </c>
      <c r="B49" s="477">
        <v>2600</v>
      </c>
      <c r="C49" s="477">
        <v>270</v>
      </c>
      <c r="D49" s="472">
        <f t="shared" ref="D49:I49" si="4">SUM(D50:D52)</f>
        <v>0</v>
      </c>
      <c r="E49" s="472">
        <f t="shared" si="4"/>
        <v>0</v>
      </c>
      <c r="F49" s="472">
        <f t="shared" si="4"/>
        <v>0</v>
      </c>
      <c r="G49" s="472">
        <f t="shared" si="4"/>
        <v>0</v>
      </c>
      <c r="H49" s="472">
        <f t="shared" si="4"/>
        <v>0</v>
      </c>
      <c r="I49" s="472">
        <f t="shared" si="4"/>
        <v>0</v>
      </c>
      <c r="J49" s="455">
        <f t="shared" si="1"/>
        <v>0</v>
      </c>
    </row>
    <row r="50" spans="1:10" s="2" customFormat="1" ht="12.75" thickTop="1" thickBot="1" x14ac:dyDescent="0.25">
      <c r="A50" s="470" t="s">
        <v>4342</v>
      </c>
      <c r="B50" s="479">
        <v>2610</v>
      </c>
      <c r="C50" s="479">
        <v>280</v>
      </c>
      <c r="D50" s="481">
        <v>0</v>
      </c>
      <c r="E50" s="482">
        <v>0</v>
      </c>
      <c r="F50" s="481">
        <v>0</v>
      </c>
      <c r="G50" s="481">
        <v>0</v>
      </c>
      <c r="H50" s="481">
        <v>0</v>
      </c>
      <c r="I50" s="481">
        <v>0</v>
      </c>
      <c r="J50" s="463">
        <f t="shared" si="1"/>
        <v>0</v>
      </c>
    </row>
    <row r="51" spans="1:10" s="2" customFormat="1" ht="12.75" thickTop="1" thickBot="1" x14ac:dyDescent="0.25">
      <c r="A51" s="470" t="s">
        <v>4343</v>
      </c>
      <c r="B51" s="479">
        <v>2620</v>
      </c>
      <c r="C51" s="479">
        <v>290</v>
      </c>
      <c r="D51" s="481">
        <v>0</v>
      </c>
      <c r="E51" s="482">
        <v>0</v>
      </c>
      <c r="F51" s="481">
        <v>0</v>
      </c>
      <c r="G51" s="481">
        <v>0</v>
      </c>
      <c r="H51" s="481">
        <v>0</v>
      </c>
      <c r="I51" s="481">
        <v>0</v>
      </c>
      <c r="J51" s="463">
        <f t="shared" si="1"/>
        <v>0</v>
      </c>
    </row>
    <row r="52" spans="1:10" s="2" customFormat="1" ht="12.75" thickTop="1" thickBot="1" x14ac:dyDescent="0.25">
      <c r="A52" s="478" t="s">
        <v>1719</v>
      </c>
      <c r="B52" s="479">
        <v>2630</v>
      </c>
      <c r="C52" s="479">
        <v>300</v>
      </c>
      <c r="D52" s="481">
        <v>0</v>
      </c>
      <c r="E52" s="482">
        <v>0</v>
      </c>
      <c r="F52" s="481">
        <v>0</v>
      </c>
      <c r="G52" s="481">
        <v>0</v>
      </c>
      <c r="H52" s="481">
        <v>0</v>
      </c>
      <c r="I52" s="481">
        <v>0</v>
      </c>
      <c r="J52" s="463">
        <f t="shared" si="1"/>
        <v>0</v>
      </c>
    </row>
    <row r="53" spans="1:10" s="2" customFormat="1" ht="12.75" thickTop="1" thickBot="1" x14ac:dyDescent="0.25">
      <c r="A53" s="483" t="s">
        <v>1720</v>
      </c>
      <c r="B53" s="477">
        <v>2700</v>
      </c>
      <c r="C53" s="477">
        <v>310</v>
      </c>
      <c r="D53" s="484">
        <f t="shared" ref="D53:I53" si="5">SUM(D54:D56)</f>
        <v>0</v>
      </c>
      <c r="E53" s="485">
        <v>0</v>
      </c>
      <c r="F53" s="484">
        <f t="shared" si="5"/>
        <v>0</v>
      </c>
      <c r="G53" s="484">
        <f t="shared" si="5"/>
        <v>0</v>
      </c>
      <c r="H53" s="484">
        <f t="shared" si="5"/>
        <v>0</v>
      </c>
      <c r="I53" s="484">
        <f t="shared" si="5"/>
        <v>0</v>
      </c>
      <c r="J53" s="455">
        <f t="shared" si="1"/>
        <v>0</v>
      </c>
    </row>
    <row r="54" spans="1:10" s="2" customFormat="1" ht="12.75" customHeight="1" thickTop="1" thickBot="1" x14ac:dyDescent="0.25">
      <c r="A54" s="470" t="s">
        <v>1721</v>
      </c>
      <c r="B54" s="479">
        <v>2710</v>
      </c>
      <c r="C54" s="479">
        <v>320</v>
      </c>
      <c r="D54" s="481">
        <v>0</v>
      </c>
      <c r="E54" s="482">
        <v>0</v>
      </c>
      <c r="F54" s="481">
        <v>0</v>
      </c>
      <c r="G54" s="481">
        <v>0</v>
      </c>
      <c r="H54" s="481">
        <v>0</v>
      </c>
      <c r="I54" s="481">
        <v>0</v>
      </c>
      <c r="J54" s="463">
        <f t="shared" si="1"/>
        <v>0</v>
      </c>
    </row>
    <row r="55" spans="1:10" s="2" customFormat="1" ht="12.75" thickTop="1" thickBot="1" x14ac:dyDescent="0.25">
      <c r="A55" s="470" t="s">
        <v>1722</v>
      </c>
      <c r="B55" s="479">
        <v>2720</v>
      </c>
      <c r="C55" s="479">
        <v>330</v>
      </c>
      <c r="D55" s="481">
        <v>0</v>
      </c>
      <c r="E55" s="482">
        <v>0</v>
      </c>
      <c r="F55" s="481">
        <v>0</v>
      </c>
      <c r="G55" s="481">
        <v>0</v>
      </c>
      <c r="H55" s="481">
        <v>0</v>
      </c>
      <c r="I55" s="481">
        <v>0</v>
      </c>
      <c r="J55" s="463">
        <f t="shared" si="1"/>
        <v>0</v>
      </c>
    </row>
    <row r="56" spans="1:10" s="2" customFormat="1" ht="12.75" thickTop="1" thickBot="1" x14ac:dyDescent="0.25">
      <c r="A56" s="470" t="s">
        <v>1723</v>
      </c>
      <c r="B56" s="479">
        <v>2730</v>
      </c>
      <c r="C56" s="479">
        <v>340</v>
      </c>
      <c r="D56" s="481">
        <v>0</v>
      </c>
      <c r="E56" s="482">
        <v>0</v>
      </c>
      <c r="F56" s="481">
        <v>0</v>
      </c>
      <c r="G56" s="481">
        <v>0</v>
      </c>
      <c r="H56" s="481">
        <v>0</v>
      </c>
      <c r="I56" s="481">
        <v>0</v>
      </c>
      <c r="J56" s="463">
        <f t="shared" si="1"/>
        <v>0</v>
      </c>
    </row>
    <row r="57" spans="1:10" s="2" customFormat="1" ht="12.75" thickTop="1" thickBot="1" x14ac:dyDescent="0.25">
      <c r="A57" s="483" t="s">
        <v>1724</v>
      </c>
      <c r="B57" s="477">
        <v>2800</v>
      </c>
      <c r="C57" s="477">
        <v>350</v>
      </c>
      <c r="D57" s="485">
        <v>0</v>
      </c>
      <c r="E57" s="484">
        <v>0</v>
      </c>
      <c r="F57" s="485">
        <v>0</v>
      </c>
      <c r="G57" s="485">
        <v>0</v>
      </c>
      <c r="H57" s="485">
        <v>0</v>
      </c>
      <c r="I57" s="485">
        <v>0</v>
      </c>
      <c r="J57" s="455">
        <f t="shared" si="1"/>
        <v>0</v>
      </c>
    </row>
    <row r="58" spans="1:10" s="2" customFormat="1" ht="12.75" thickTop="1" thickBot="1" x14ac:dyDescent="0.25">
      <c r="A58" s="477" t="s">
        <v>1725</v>
      </c>
      <c r="B58" s="477">
        <v>3000</v>
      </c>
      <c r="C58" s="477">
        <v>360</v>
      </c>
      <c r="D58" s="484">
        <f t="shared" ref="D58:I58" si="6">D59+D73</f>
        <v>0</v>
      </c>
      <c r="E58" s="484">
        <f t="shared" si="6"/>
        <v>0</v>
      </c>
      <c r="F58" s="484">
        <f t="shared" si="6"/>
        <v>0</v>
      </c>
      <c r="G58" s="484">
        <f t="shared" si="6"/>
        <v>0</v>
      </c>
      <c r="H58" s="484">
        <f t="shared" si="6"/>
        <v>0</v>
      </c>
      <c r="I58" s="484">
        <f t="shared" si="6"/>
        <v>0</v>
      </c>
      <c r="J58" s="455">
        <f t="shared" si="1"/>
        <v>0</v>
      </c>
    </row>
    <row r="59" spans="1:10" s="2" customFormat="1" ht="12.75" thickTop="1" thickBot="1" x14ac:dyDescent="0.25">
      <c r="A59" s="457" t="s">
        <v>4251</v>
      </c>
      <c r="B59" s="477">
        <v>3100</v>
      </c>
      <c r="C59" s="477">
        <v>370</v>
      </c>
      <c r="D59" s="484">
        <f t="shared" ref="D59:I59" si="7">D60+D61+D64+D67+D71+D72</f>
        <v>0</v>
      </c>
      <c r="E59" s="484">
        <f t="shared" si="7"/>
        <v>0</v>
      </c>
      <c r="F59" s="484">
        <f t="shared" si="7"/>
        <v>0</v>
      </c>
      <c r="G59" s="484">
        <f t="shared" si="7"/>
        <v>0</v>
      </c>
      <c r="H59" s="484">
        <f t="shared" si="7"/>
        <v>0</v>
      </c>
      <c r="I59" s="484">
        <f t="shared" si="7"/>
        <v>0</v>
      </c>
      <c r="J59" s="455">
        <f t="shared" si="1"/>
        <v>0</v>
      </c>
    </row>
    <row r="60" spans="1:10" s="2" customFormat="1" ht="12.75" thickTop="1" thickBot="1" x14ac:dyDescent="0.25">
      <c r="A60" s="470" t="s">
        <v>4344</v>
      </c>
      <c r="B60" s="479">
        <v>3110</v>
      </c>
      <c r="C60" s="479">
        <v>380</v>
      </c>
      <c r="D60" s="481">
        <v>0</v>
      </c>
      <c r="E60" s="482">
        <v>0</v>
      </c>
      <c r="F60" s="481">
        <v>0</v>
      </c>
      <c r="G60" s="481">
        <v>0</v>
      </c>
      <c r="H60" s="481">
        <v>0</v>
      </c>
      <c r="I60" s="481">
        <v>0</v>
      </c>
      <c r="J60" s="463">
        <f t="shared" si="1"/>
        <v>0</v>
      </c>
    </row>
    <row r="61" spans="1:10" s="2" customFormat="1" ht="12.75" thickTop="1" thickBot="1" x14ac:dyDescent="0.25">
      <c r="A61" s="478" t="s">
        <v>4345</v>
      </c>
      <c r="B61" s="479">
        <v>3120</v>
      </c>
      <c r="C61" s="479">
        <v>390</v>
      </c>
      <c r="D61" s="486">
        <f t="shared" ref="D61:I61" si="8">SUM(D62:D63)</f>
        <v>0</v>
      </c>
      <c r="E61" s="486">
        <f t="shared" si="8"/>
        <v>0</v>
      </c>
      <c r="F61" s="486">
        <f t="shared" si="8"/>
        <v>0</v>
      </c>
      <c r="G61" s="486">
        <f t="shared" si="8"/>
        <v>0</v>
      </c>
      <c r="H61" s="486">
        <f t="shared" si="8"/>
        <v>0</v>
      </c>
      <c r="I61" s="486">
        <f t="shared" si="8"/>
        <v>0</v>
      </c>
      <c r="J61" s="463">
        <f t="shared" si="1"/>
        <v>0</v>
      </c>
    </row>
    <row r="62" spans="1:10" s="2" customFormat="1" ht="12.75" thickTop="1" thickBot="1" x14ac:dyDescent="0.25">
      <c r="A62" s="476" t="s">
        <v>1726</v>
      </c>
      <c r="B62" s="456">
        <v>3121</v>
      </c>
      <c r="C62" s="456">
        <v>400</v>
      </c>
      <c r="D62" s="487">
        <v>0</v>
      </c>
      <c r="E62" s="488">
        <v>0</v>
      </c>
      <c r="F62" s="487">
        <v>0</v>
      </c>
      <c r="G62" s="487">
        <v>0</v>
      </c>
      <c r="H62" s="487">
        <v>0</v>
      </c>
      <c r="I62" s="487">
        <v>0</v>
      </c>
      <c r="J62" s="469">
        <f t="shared" si="1"/>
        <v>0</v>
      </c>
    </row>
    <row r="63" spans="1:10" s="2" customFormat="1" ht="12.75" thickTop="1" thickBot="1" x14ac:dyDescent="0.25">
      <c r="A63" s="476" t="s">
        <v>1727</v>
      </c>
      <c r="B63" s="456">
        <v>3122</v>
      </c>
      <c r="C63" s="456">
        <v>410</v>
      </c>
      <c r="D63" s="487">
        <v>0</v>
      </c>
      <c r="E63" s="488">
        <v>0</v>
      </c>
      <c r="F63" s="487">
        <v>0</v>
      </c>
      <c r="G63" s="487">
        <v>0</v>
      </c>
      <c r="H63" s="487">
        <v>0</v>
      </c>
      <c r="I63" s="487">
        <v>0</v>
      </c>
      <c r="J63" s="469">
        <f t="shared" si="1"/>
        <v>0</v>
      </c>
    </row>
    <row r="64" spans="1:10" s="2" customFormat="1" ht="12.75" thickTop="1" thickBot="1" x14ac:dyDescent="0.25">
      <c r="A64" s="458" t="s">
        <v>4346</v>
      </c>
      <c r="B64" s="479">
        <v>3130</v>
      </c>
      <c r="C64" s="479">
        <v>420</v>
      </c>
      <c r="D64" s="482">
        <f t="shared" ref="D64:I64" si="9">SUM(D65:D66)</f>
        <v>0</v>
      </c>
      <c r="E64" s="482">
        <f t="shared" si="9"/>
        <v>0</v>
      </c>
      <c r="F64" s="482">
        <f t="shared" si="9"/>
        <v>0</v>
      </c>
      <c r="G64" s="482">
        <f t="shared" si="9"/>
        <v>0</v>
      </c>
      <c r="H64" s="482">
        <f t="shared" si="9"/>
        <v>0</v>
      </c>
      <c r="I64" s="482">
        <f t="shared" si="9"/>
        <v>0</v>
      </c>
      <c r="J64" s="489">
        <f t="shared" si="1"/>
        <v>0</v>
      </c>
    </row>
    <row r="65" spans="1:10" s="2" customFormat="1" ht="12.75" thickTop="1" thickBot="1" x14ac:dyDescent="0.25">
      <c r="A65" s="476" t="s">
        <v>1728</v>
      </c>
      <c r="B65" s="456">
        <v>3131</v>
      </c>
      <c r="C65" s="456">
        <v>430</v>
      </c>
      <c r="D65" s="487">
        <v>0</v>
      </c>
      <c r="E65" s="488">
        <v>0</v>
      </c>
      <c r="F65" s="487">
        <v>0</v>
      </c>
      <c r="G65" s="487">
        <v>0</v>
      </c>
      <c r="H65" s="487">
        <v>0</v>
      </c>
      <c r="I65" s="487">
        <v>0</v>
      </c>
      <c r="J65" s="469">
        <f t="shared" si="1"/>
        <v>0</v>
      </c>
    </row>
    <row r="66" spans="1:10" s="2" customFormat="1" ht="12.75" thickTop="1" thickBot="1" x14ac:dyDescent="0.25">
      <c r="A66" s="476" t="s">
        <v>4252</v>
      </c>
      <c r="B66" s="456">
        <v>3132</v>
      </c>
      <c r="C66" s="456">
        <v>440</v>
      </c>
      <c r="D66" s="487">
        <v>0</v>
      </c>
      <c r="E66" s="488">
        <v>0</v>
      </c>
      <c r="F66" s="487">
        <v>0</v>
      </c>
      <c r="G66" s="487">
        <v>0</v>
      </c>
      <c r="H66" s="487">
        <v>0</v>
      </c>
      <c r="I66" s="487">
        <v>0</v>
      </c>
      <c r="J66" s="469">
        <f t="shared" si="1"/>
        <v>0</v>
      </c>
    </row>
    <row r="67" spans="1:10" s="2" customFormat="1" ht="12.75" thickTop="1" thickBot="1" x14ac:dyDescent="0.25">
      <c r="A67" s="458" t="s">
        <v>4253</v>
      </c>
      <c r="B67" s="479">
        <v>3140</v>
      </c>
      <c r="C67" s="479">
        <v>450</v>
      </c>
      <c r="D67" s="482">
        <f t="shared" ref="D67:I67" si="10">SUM(D68:D70)</f>
        <v>0</v>
      </c>
      <c r="E67" s="482">
        <f t="shared" si="10"/>
        <v>0</v>
      </c>
      <c r="F67" s="482">
        <f t="shared" si="10"/>
        <v>0</v>
      </c>
      <c r="G67" s="482">
        <f t="shared" si="10"/>
        <v>0</v>
      </c>
      <c r="H67" s="482">
        <f t="shared" si="10"/>
        <v>0</v>
      </c>
      <c r="I67" s="482">
        <f t="shared" si="10"/>
        <v>0</v>
      </c>
      <c r="J67" s="489">
        <f t="shared" si="1"/>
        <v>0</v>
      </c>
    </row>
    <row r="68" spans="1:10" s="2" customFormat="1" ht="13.5" thickTop="1" thickBot="1" x14ac:dyDescent="0.25">
      <c r="A68" s="490" t="s">
        <v>1729</v>
      </c>
      <c r="B68" s="456">
        <v>3141</v>
      </c>
      <c r="C68" s="456">
        <v>460</v>
      </c>
      <c r="D68" s="487">
        <v>0</v>
      </c>
      <c r="E68" s="488">
        <v>0</v>
      </c>
      <c r="F68" s="487">
        <v>0</v>
      </c>
      <c r="G68" s="487">
        <v>0</v>
      </c>
      <c r="H68" s="487">
        <v>0</v>
      </c>
      <c r="I68" s="487">
        <v>0</v>
      </c>
      <c r="J68" s="469">
        <f t="shared" si="1"/>
        <v>0</v>
      </c>
    </row>
    <row r="69" spans="1:10" s="2" customFormat="1" ht="13.5" thickTop="1" thickBot="1" x14ac:dyDescent="0.25">
      <c r="A69" s="490" t="s">
        <v>1730</v>
      </c>
      <c r="B69" s="456">
        <v>3142</v>
      </c>
      <c r="C69" s="456">
        <v>470</v>
      </c>
      <c r="D69" s="487">
        <v>0</v>
      </c>
      <c r="E69" s="488">
        <v>0</v>
      </c>
      <c r="F69" s="487">
        <v>0</v>
      </c>
      <c r="G69" s="487">
        <v>0</v>
      </c>
      <c r="H69" s="487">
        <v>0</v>
      </c>
      <c r="I69" s="487">
        <v>0</v>
      </c>
      <c r="J69" s="469">
        <f t="shared" si="1"/>
        <v>0</v>
      </c>
    </row>
    <row r="70" spans="1:10" s="2" customFormat="1" ht="13.5" thickTop="1" thickBot="1" x14ac:dyDescent="0.25">
      <c r="A70" s="490" t="s">
        <v>1731</v>
      </c>
      <c r="B70" s="456">
        <v>3143</v>
      </c>
      <c r="C70" s="456">
        <v>480</v>
      </c>
      <c r="D70" s="487">
        <v>0</v>
      </c>
      <c r="E70" s="488">
        <v>0</v>
      </c>
      <c r="F70" s="487">
        <v>0</v>
      </c>
      <c r="G70" s="487">
        <v>0</v>
      </c>
      <c r="H70" s="487">
        <v>0</v>
      </c>
      <c r="I70" s="487">
        <v>0</v>
      </c>
      <c r="J70" s="469">
        <f t="shared" si="1"/>
        <v>0</v>
      </c>
    </row>
    <row r="71" spans="1:10" s="2" customFormat="1" ht="12.75" thickTop="1" thickBot="1" x14ac:dyDescent="0.25">
      <c r="A71" s="458" t="s">
        <v>4347</v>
      </c>
      <c r="B71" s="479">
        <v>3150</v>
      </c>
      <c r="C71" s="479">
        <v>490</v>
      </c>
      <c r="D71" s="481">
        <v>0</v>
      </c>
      <c r="E71" s="482">
        <v>0</v>
      </c>
      <c r="F71" s="481">
        <v>0</v>
      </c>
      <c r="G71" s="481">
        <v>0</v>
      </c>
      <c r="H71" s="481">
        <v>0</v>
      </c>
      <c r="I71" s="481">
        <v>0</v>
      </c>
      <c r="J71" s="489">
        <f t="shared" si="1"/>
        <v>0</v>
      </c>
    </row>
    <row r="72" spans="1:10" s="2" customFormat="1" ht="12.75" thickTop="1" thickBot="1" x14ac:dyDescent="0.25">
      <c r="A72" s="458" t="s">
        <v>1732</v>
      </c>
      <c r="B72" s="479">
        <v>3160</v>
      </c>
      <c r="C72" s="479">
        <v>500</v>
      </c>
      <c r="D72" s="481">
        <v>0</v>
      </c>
      <c r="E72" s="482">
        <v>0</v>
      </c>
      <c r="F72" s="481">
        <v>0</v>
      </c>
      <c r="G72" s="481">
        <v>0</v>
      </c>
      <c r="H72" s="481">
        <v>0</v>
      </c>
      <c r="I72" s="481">
        <v>0</v>
      </c>
      <c r="J72" s="489">
        <f t="shared" si="1"/>
        <v>0</v>
      </c>
    </row>
    <row r="73" spans="1:10" s="2" customFormat="1" ht="12.75" thickTop="1" thickBot="1" x14ac:dyDescent="0.25">
      <c r="A73" s="457" t="s">
        <v>4348</v>
      </c>
      <c r="B73" s="477">
        <v>3200</v>
      </c>
      <c r="C73" s="477">
        <v>510</v>
      </c>
      <c r="D73" s="484">
        <f t="shared" ref="D73:I73" si="11">SUM(D74:D77)</f>
        <v>0</v>
      </c>
      <c r="E73" s="484">
        <f t="shared" si="11"/>
        <v>0</v>
      </c>
      <c r="F73" s="484">
        <f t="shared" si="11"/>
        <v>0</v>
      </c>
      <c r="G73" s="484">
        <f t="shared" si="11"/>
        <v>0</v>
      </c>
      <c r="H73" s="484">
        <f t="shared" si="11"/>
        <v>0</v>
      </c>
      <c r="I73" s="484">
        <f t="shared" si="11"/>
        <v>0</v>
      </c>
      <c r="J73" s="455">
        <f t="shared" si="1"/>
        <v>0</v>
      </c>
    </row>
    <row r="74" spans="1:10" s="2" customFormat="1" ht="12.75" thickTop="1" thickBot="1" x14ac:dyDescent="0.25">
      <c r="A74" s="470" t="s">
        <v>4803</v>
      </c>
      <c r="B74" s="479">
        <v>3210</v>
      </c>
      <c r="C74" s="479">
        <v>520</v>
      </c>
      <c r="D74" s="491">
        <v>0</v>
      </c>
      <c r="E74" s="492">
        <v>0</v>
      </c>
      <c r="F74" s="491">
        <v>0</v>
      </c>
      <c r="G74" s="491">
        <v>0</v>
      </c>
      <c r="H74" s="491">
        <v>0</v>
      </c>
      <c r="I74" s="491">
        <v>0</v>
      </c>
      <c r="J74" s="489">
        <f t="shared" si="1"/>
        <v>0</v>
      </c>
    </row>
    <row r="75" spans="1:10" s="2" customFormat="1" ht="12.75" thickTop="1" thickBot="1" x14ac:dyDescent="0.25">
      <c r="A75" s="470" t="s">
        <v>4349</v>
      </c>
      <c r="B75" s="479">
        <v>3220</v>
      </c>
      <c r="C75" s="479">
        <v>530</v>
      </c>
      <c r="D75" s="491">
        <v>0</v>
      </c>
      <c r="E75" s="492">
        <v>0</v>
      </c>
      <c r="F75" s="491">
        <v>0</v>
      </c>
      <c r="G75" s="491">
        <v>0</v>
      </c>
      <c r="H75" s="491">
        <v>0</v>
      </c>
      <c r="I75" s="491">
        <v>0</v>
      </c>
      <c r="J75" s="489">
        <f t="shared" si="1"/>
        <v>0</v>
      </c>
    </row>
    <row r="76" spans="1:10" s="2" customFormat="1" ht="12.75" thickTop="1" thickBot="1" x14ac:dyDescent="0.25">
      <c r="A76" s="458" t="s">
        <v>1733</v>
      </c>
      <c r="B76" s="479">
        <v>3230</v>
      </c>
      <c r="C76" s="479">
        <v>540</v>
      </c>
      <c r="D76" s="491">
        <v>0</v>
      </c>
      <c r="E76" s="492">
        <v>0</v>
      </c>
      <c r="F76" s="491">
        <v>0</v>
      </c>
      <c r="G76" s="491">
        <v>0</v>
      </c>
      <c r="H76" s="491">
        <v>0</v>
      </c>
      <c r="I76" s="491">
        <v>0</v>
      </c>
      <c r="J76" s="489">
        <f t="shared" si="1"/>
        <v>0</v>
      </c>
    </row>
    <row r="77" spans="1:10" s="2" customFormat="1" ht="12.75" thickTop="1" thickBot="1" x14ac:dyDescent="0.25">
      <c r="A77" s="470" t="s">
        <v>4350</v>
      </c>
      <c r="B77" s="479">
        <v>3240</v>
      </c>
      <c r="C77" s="479">
        <v>550</v>
      </c>
      <c r="D77" s="481">
        <v>0</v>
      </c>
      <c r="E77" s="482">
        <v>0</v>
      </c>
      <c r="F77" s="481">
        <v>0</v>
      </c>
      <c r="G77" s="481">
        <v>0</v>
      </c>
      <c r="H77" s="481">
        <v>0</v>
      </c>
      <c r="I77" s="481">
        <v>0</v>
      </c>
      <c r="J77" s="489">
        <f t="shared" si="1"/>
        <v>0</v>
      </c>
    </row>
    <row r="78" spans="1:10" s="2" customFormat="1" ht="12.75" thickTop="1" thickBot="1" x14ac:dyDescent="0.25">
      <c r="A78" s="477" t="s">
        <v>4207</v>
      </c>
      <c r="B78" s="477">
        <v>4100</v>
      </c>
      <c r="C78" s="477">
        <v>560</v>
      </c>
      <c r="D78" s="492">
        <f t="shared" ref="D78:I78" si="12">SUM(D79)</f>
        <v>0</v>
      </c>
      <c r="E78" s="492">
        <f t="shared" si="12"/>
        <v>0</v>
      </c>
      <c r="F78" s="492">
        <f t="shared" si="12"/>
        <v>0</v>
      </c>
      <c r="G78" s="492">
        <f t="shared" si="12"/>
        <v>0</v>
      </c>
      <c r="H78" s="492">
        <f t="shared" si="12"/>
        <v>0</v>
      </c>
      <c r="I78" s="492">
        <f t="shared" si="12"/>
        <v>0</v>
      </c>
      <c r="J78" s="455">
        <f t="shared" si="1"/>
        <v>0</v>
      </c>
    </row>
    <row r="79" spans="1:10" s="2" customFormat="1" ht="12.75" thickTop="1" thickBot="1" x14ac:dyDescent="0.25">
      <c r="A79" s="458" t="s">
        <v>4353</v>
      </c>
      <c r="B79" s="479">
        <v>4110</v>
      </c>
      <c r="C79" s="479">
        <v>570</v>
      </c>
      <c r="D79" s="482">
        <f t="shared" ref="D79:I79" si="13">SUM(D80:D82)</f>
        <v>0</v>
      </c>
      <c r="E79" s="482">
        <f t="shared" si="13"/>
        <v>0</v>
      </c>
      <c r="F79" s="482">
        <f t="shared" si="13"/>
        <v>0</v>
      </c>
      <c r="G79" s="482">
        <f t="shared" si="13"/>
        <v>0</v>
      </c>
      <c r="H79" s="482">
        <f t="shared" si="13"/>
        <v>0</v>
      </c>
      <c r="I79" s="482">
        <f t="shared" si="13"/>
        <v>0</v>
      </c>
      <c r="J79" s="489">
        <f t="shared" si="1"/>
        <v>0</v>
      </c>
    </row>
    <row r="80" spans="1:10" s="2" customFormat="1" ht="12.75" thickTop="1" thickBot="1" x14ac:dyDescent="0.25">
      <c r="A80" s="476" t="s">
        <v>4354</v>
      </c>
      <c r="B80" s="456">
        <v>4111</v>
      </c>
      <c r="C80" s="456">
        <v>580</v>
      </c>
      <c r="D80" s="481">
        <v>0</v>
      </c>
      <c r="E80" s="482">
        <v>0</v>
      </c>
      <c r="F80" s="481">
        <v>0</v>
      </c>
      <c r="G80" s="481">
        <v>0</v>
      </c>
      <c r="H80" s="481">
        <v>0</v>
      </c>
      <c r="I80" s="481">
        <v>0</v>
      </c>
      <c r="J80" s="469">
        <f t="shared" si="1"/>
        <v>0</v>
      </c>
    </row>
    <row r="81" spans="1:10" s="2" customFormat="1" ht="12.75" customHeight="1" thickTop="1" thickBot="1" x14ac:dyDescent="0.25">
      <c r="A81" s="476" t="s">
        <v>4355</v>
      </c>
      <c r="B81" s="456">
        <v>4112</v>
      </c>
      <c r="C81" s="456">
        <v>590</v>
      </c>
      <c r="D81" s="481">
        <v>0</v>
      </c>
      <c r="E81" s="482">
        <v>0</v>
      </c>
      <c r="F81" s="481">
        <v>0</v>
      </c>
      <c r="G81" s="481">
        <v>0</v>
      </c>
      <c r="H81" s="481">
        <v>0</v>
      </c>
      <c r="I81" s="481">
        <v>0</v>
      </c>
      <c r="J81" s="469">
        <f t="shared" si="1"/>
        <v>0</v>
      </c>
    </row>
    <row r="82" spans="1:10" s="2" customFormat="1" ht="14.25" thickTop="1" thickBot="1" x14ac:dyDescent="0.25">
      <c r="A82" s="493" t="s">
        <v>4208</v>
      </c>
      <c r="B82" s="456">
        <v>4113</v>
      </c>
      <c r="C82" s="456">
        <v>600</v>
      </c>
      <c r="D82" s="487">
        <v>0</v>
      </c>
      <c r="E82" s="488">
        <v>0</v>
      </c>
      <c r="F82" s="487">
        <v>0</v>
      </c>
      <c r="G82" s="487">
        <v>0</v>
      </c>
      <c r="H82" s="487">
        <v>0</v>
      </c>
      <c r="I82" s="487">
        <v>0</v>
      </c>
      <c r="J82" s="469">
        <f t="shared" si="1"/>
        <v>0</v>
      </c>
    </row>
    <row r="83" spans="1:10" s="2" customFormat="1" ht="12.75" thickTop="1" thickBot="1" x14ac:dyDescent="0.25">
      <c r="A83" s="477" t="s">
        <v>4248</v>
      </c>
      <c r="B83" s="477">
        <v>4200</v>
      </c>
      <c r="C83" s="477">
        <v>610</v>
      </c>
      <c r="D83" s="484">
        <f t="shared" ref="D83:I83" si="14">D84</f>
        <v>0</v>
      </c>
      <c r="E83" s="484">
        <f t="shared" si="14"/>
        <v>0</v>
      </c>
      <c r="F83" s="484">
        <f t="shared" si="14"/>
        <v>0</v>
      </c>
      <c r="G83" s="484">
        <f t="shared" si="14"/>
        <v>0</v>
      </c>
      <c r="H83" s="484">
        <f t="shared" si="14"/>
        <v>0</v>
      </c>
      <c r="I83" s="484">
        <f t="shared" si="14"/>
        <v>0</v>
      </c>
      <c r="J83" s="455">
        <f t="shared" si="1"/>
        <v>0</v>
      </c>
    </row>
    <row r="84" spans="1:10" s="2" customFormat="1" ht="12.75" thickTop="1" thickBot="1" x14ac:dyDescent="0.25">
      <c r="A84" s="458" t="s">
        <v>4356</v>
      </c>
      <c r="B84" s="479">
        <v>4210</v>
      </c>
      <c r="C84" s="479">
        <v>620</v>
      </c>
      <c r="D84" s="481">
        <v>0</v>
      </c>
      <c r="E84" s="482">
        <v>0</v>
      </c>
      <c r="F84" s="481">
        <v>0</v>
      </c>
      <c r="G84" s="481">
        <v>0</v>
      </c>
      <c r="H84" s="481">
        <v>0</v>
      </c>
      <c r="I84" s="481">
        <v>0</v>
      </c>
      <c r="J84" s="489">
        <f t="shared" si="1"/>
        <v>0</v>
      </c>
    </row>
    <row r="85" spans="1:10" s="2" customFormat="1" ht="12.75" thickTop="1" thickBot="1" x14ac:dyDescent="0.25">
      <c r="A85" s="476" t="s">
        <v>4357</v>
      </c>
      <c r="B85" s="456">
        <v>5000</v>
      </c>
      <c r="C85" s="456">
        <v>630</v>
      </c>
      <c r="D85" s="487" t="s">
        <v>4213</v>
      </c>
      <c r="E85" s="487">
        <v>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87">
        <v>0</v>
      </c>
      <c r="E86" s="488">
        <v>0</v>
      </c>
      <c r="F86" s="487">
        <v>0</v>
      </c>
      <c r="G86" s="487">
        <v>0</v>
      </c>
      <c r="H86" s="487">
        <v>0</v>
      </c>
      <c r="I86" s="487">
        <v>0</v>
      </c>
      <c r="J86" s="469">
        <f t="shared" si="1"/>
        <v>0</v>
      </c>
    </row>
    <row r="87" spans="1:10" s="2" customFormat="1" ht="12" hidden="1" thickTop="1" x14ac:dyDescent="0.2">
      <c r="A87" s="88"/>
      <c r="B87" s="143"/>
      <c r="C87" s="143"/>
      <c r="D87" s="331"/>
      <c r="E87" s="329"/>
      <c r="F87" s="331"/>
      <c r="G87" s="331"/>
      <c r="H87" s="331"/>
      <c r="I87" s="331"/>
      <c r="J87" s="141"/>
    </row>
    <row r="88" spans="1:10" s="2" customFormat="1" ht="11.25" hidden="1" x14ac:dyDescent="0.2">
      <c r="A88" s="81"/>
      <c r="B88" s="145"/>
      <c r="C88" s="145"/>
      <c r="D88" s="155"/>
      <c r="E88" s="117"/>
      <c r="F88" s="155"/>
      <c r="G88" s="155"/>
      <c r="H88" s="155"/>
      <c r="I88" s="155"/>
      <c r="J88" s="327"/>
    </row>
    <row r="89" spans="1:10" s="2" customFormat="1" ht="11.25" hidden="1" x14ac:dyDescent="0.2">
      <c r="A89" s="81"/>
      <c r="B89" s="145"/>
      <c r="C89" s="145"/>
      <c r="D89" s="155"/>
      <c r="E89" s="117"/>
      <c r="F89" s="155"/>
      <c r="G89" s="155"/>
      <c r="H89" s="155"/>
      <c r="I89" s="155"/>
      <c r="J89" s="327"/>
    </row>
    <row r="90" spans="1:10" s="2" customFormat="1" ht="12.75" hidden="1" x14ac:dyDescent="0.2">
      <c r="A90" s="91"/>
      <c r="B90" s="145"/>
      <c r="C90" s="145"/>
      <c r="D90" s="155"/>
      <c r="E90" s="157"/>
      <c r="F90" s="155"/>
      <c r="G90" s="155"/>
      <c r="H90" s="155"/>
      <c r="I90" s="155"/>
      <c r="J90" s="327"/>
    </row>
    <row r="91" spans="1:10" s="2" customFormat="1" ht="11.25" hidden="1" x14ac:dyDescent="0.2">
      <c r="A91" s="88"/>
      <c r="B91" s="143"/>
      <c r="C91" s="143"/>
      <c r="D91" s="331"/>
      <c r="E91" s="330"/>
      <c r="F91" s="331"/>
      <c r="G91" s="331"/>
      <c r="H91" s="331"/>
      <c r="I91" s="331"/>
      <c r="J91" s="141"/>
    </row>
    <row r="92" spans="1:10" s="2" customFormat="1" ht="11.25" hidden="1" x14ac:dyDescent="0.2">
      <c r="A92" s="81"/>
      <c r="B92" s="145"/>
      <c r="C92" s="145"/>
      <c r="D92" s="155"/>
      <c r="E92" s="117"/>
      <c r="F92" s="155"/>
      <c r="G92" s="155"/>
      <c r="H92" s="155"/>
      <c r="I92" s="155"/>
      <c r="J92" s="327"/>
    </row>
    <row r="93" spans="1:10" s="2" customFormat="1" ht="11.25" hidden="1" x14ac:dyDescent="0.2">
      <c r="A93" s="81"/>
      <c r="B93" s="145"/>
      <c r="C93" s="145"/>
      <c r="D93" s="155"/>
      <c r="E93" s="117"/>
      <c r="F93" s="155"/>
      <c r="G93" s="155"/>
      <c r="H93" s="155"/>
      <c r="I93" s="155"/>
      <c r="J93" s="327"/>
    </row>
    <row r="94" spans="1:10" s="2" customFormat="1" ht="11.25" hidden="1" x14ac:dyDescent="0.2">
      <c r="A94" s="81"/>
      <c r="B94" s="145"/>
      <c r="C94" s="145"/>
      <c r="D94" s="155"/>
      <c r="E94" s="117"/>
      <c r="F94" s="155"/>
      <c r="G94" s="155"/>
      <c r="H94" s="155"/>
      <c r="I94" s="155"/>
      <c r="J94" s="327"/>
    </row>
    <row r="95" spans="1:10" s="2" customFormat="1" ht="12" hidden="1" x14ac:dyDescent="0.2">
      <c r="A95" s="86"/>
      <c r="B95" s="142"/>
      <c r="C95" s="142"/>
      <c r="D95" s="154"/>
      <c r="E95" s="140"/>
      <c r="F95" s="154"/>
      <c r="G95" s="154"/>
      <c r="H95" s="154"/>
      <c r="I95" s="154"/>
      <c r="J95" s="141"/>
    </row>
    <row r="96" spans="1:10" s="2" customFormat="1" ht="11.25" hidden="1" x14ac:dyDescent="0.2">
      <c r="A96" s="88"/>
      <c r="B96" s="143"/>
      <c r="C96" s="143"/>
      <c r="D96" s="328"/>
      <c r="E96" s="329"/>
      <c r="F96" s="328"/>
      <c r="G96" s="328"/>
      <c r="H96" s="328"/>
      <c r="I96" s="328"/>
      <c r="J96" s="332"/>
    </row>
    <row r="97" spans="1:10" s="2" customFormat="1" ht="11.25" hidden="1" x14ac:dyDescent="0.2">
      <c r="A97" s="88"/>
      <c r="B97" s="143"/>
      <c r="C97" s="143"/>
      <c r="D97" s="328"/>
      <c r="E97" s="329"/>
      <c r="F97" s="328"/>
      <c r="G97" s="328"/>
      <c r="H97" s="328"/>
      <c r="I97" s="328"/>
      <c r="J97" s="332"/>
    </row>
    <row r="98" spans="1:10" s="2" customFormat="1" ht="11.25" hidden="1" x14ac:dyDescent="0.2">
      <c r="A98" s="84"/>
      <c r="B98" s="159"/>
      <c r="C98" s="147"/>
      <c r="D98" s="153"/>
      <c r="E98" s="139"/>
      <c r="F98" s="156"/>
      <c r="G98" s="156"/>
      <c r="H98" s="156"/>
      <c r="I98" s="156"/>
      <c r="J98" s="146"/>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olumns="0" formatRows="0"/>
  <mergeCells count="34">
    <mergeCell ref="B11:H11"/>
    <mergeCell ref="A12:C12"/>
    <mergeCell ref="H1:J3"/>
    <mergeCell ref="A4:J4"/>
    <mergeCell ref="A5:F5"/>
    <mergeCell ref="A6:J6"/>
    <mergeCell ref="B9:H9"/>
    <mergeCell ref="B10:H10"/>
    <mergeCell ref="E12:H12"/>
    <mergeCell ref="A13:C13"/>
    <mergeCell ref="E13:J13"/>
    <mergeCell ref="A15:C15"/>
    <mergeCell ref="E15:J15"/>
    <mergeCell ref="A14:C14"/>
    <mergeCell ref="E14:J14"/>
    <mergeCell ref="A18:L18"/>
    <mergeCell ref="A19:A21"/>
    <mergeCell ref="B19:B21"/>
    <mergeCell ref="C19:C21"/>
    <mergeCell ref="D19:D21"/>
    <mergeCell ref="E19:E21"/>
    <mergeCell ref="F19:F21"/>
    <mergeCell ref="G19:G21"/>
    <mergeCell ref="J19:J21"/>
    <mergeCell ref="D103:E103"/>
    <mergeCell ref="G103:H103"/>
    <mergeCell ref="H19:H21"/>
    <mergeCell ref="I19:I21"/>
    <mergeCell ref="D100:E100"/>
    <mergeCell ref="G100:I100"/>
    <mergeCell ref="D101:E101"/>
    <mergeCell ref="G101:H101"/>
    <mergeCell ref="D102:E102"/>
    <mergeCell ref="G102:I102"/>
  </mergeCells>
  <phoneticPr fontId="178"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G27"/>
  <sheetViews>
    <sheetView workbookViewId="0">
      <selection activeCell="F17" sqref="F17"/>
    </sheetView>
  </sheetViews>
  <sheetFormatPr defaultRowHeight="15" x14ac:dyDescent="0.25"/>
  <cols>
    <col min="1" max="1" width="31" style="1" customWidth="1"/>
    <col min="2" max="2" width="4.5703125" style="1" customWidth="1"/>
    <col min="3" max="3" width="14.28515625" style="1" customWidth="1"/>
    <col min="4" max="4" width="11.85546875" style="1" customWidth="1"/>
    <col min="5" max="5" width="13.42578125" style="1" customWidth="1"/>
    <col min="6" max="6" width="13.140625" style="1" customWidth="1"/>
    <col min="7" max="16384" width="9.140625" style="1"/>
  </cols>
  <sheetData>
    <row r="1" spans="1:6" x14ac:dyDescent="0.25">
      <c r="A1" s="802" t="s">
        <v>923</v>
      </c>
      <c r="B1" s="802"/>
      <c r="C1" s="802"/>
      <c r="D1" s="802"/>
      <c r="E1" s="802"/>
      <c r="F1" s="802"/>
    </row>
    <row r="2" spans="1:6" ht="15.75" thickBot="1" x14ac:dyDescent="0.3">
      <c r="A2" s="803" t="s">
        <v>278</v>
      </c>
      <c r="B2" s="803"/>
      <c r="C2" s="803"/>
      <c r="D2" s="803"/>
      <c r="E2" s="803"/>
      <c r="F2" s="803"/>
    </row>
    <row r="3" spans="1:6" s="2" customFormat="1" ht="12.75" thickTop="1" thickBot="1" x14ac:dyDescent="0.25">
      <c r="A3" s="798" t="s">
        <v>4387</v>
      </c>
      <c r="B3" s="799" t="s">
        <v>4326</v>
      </c>
      <c r="C3" s="795" t="s">
        <v>912</v>
      </c>
      <c r="D3" s="798" t="s">
        <v>4388</v>
      </c>
      <c r="E3" s="798" t="s">
        <v>4389</v>
      </c>
      <c r="F3" s="801" t="s">
        <v>913</v>
      </c>
    </row>
    <row r="4" spans="1:6" s="2" customFormat="1" ht="38.25" customHeight="1" thickTop="1" thickBot="1" x14ac:dyDescent="0.25">
      <c r="A4" s="798"/>
      <c r="B4" s="800"/>
      <c r="C4" s="798"/>
      <c r="D4" s="798"/>
      <c r="E4" s="798"/>
      <c r="F4" s="801"/>
    </row>
    <row r="5" spans="1:6" s="2" customFormat="1" ht="12.75" hidden="1" customHeight="1" thickTop="1" thickBot="1" x14ac:dyDescent="0.25">
      <c r="A5" s="798"/>
      <c r="B5" s="710"/>
      <c r="C5" s="711" t="s">
        <v>4390</v>
      </c>
      <c r="D5" s="711" t="s">
        <v>4390</v>
      </c>
      <c r="E5" s="711" t="s">
        <v>4390</v>
      </c>
      <c r="F5" s="711" t="s">
        <v>4390</v>
      </c>
    </row>
    <row r="6" spans="1:6" s="2" customFormat="1" ht="12.75" thickTop="1" thickBot="1" x14ac:dyDescent="0.25">
      <c r="A6" s="427">
        <v>2</v>
      </c>
      <c r="B6" s="427"/>
      <c r="C6" s="427">
        <v>3</v>
      </c>
      <c r="D6" s="427">
        <v>4</v>
      </c>
      <c r="E6" s="427">
        <v>5</v>
      </c>
      <c r="F6" s="427">
        <v>6</v>
      </c>
    </row>
    <row r="7" spans="1:6" s="2" customFormat="1" ht="14.25" thickTop="1" thickBot="1" x14ac:dyDescent="0.25">
      <c r="A7" s="712" t="s">
        <v>914</v>
      </c>
      <c r="B7" s="713">
        <v>10</v>
      </c>
      <c r="C7" s="736">
        <v>0</v>
      </c>
      <c r="D7" s="736">
        <v>0</v>
      </c>
      <c r="E7" s="736">
        <v>0</v>
      </c>
      <c r="F7" s="718">
        <f>SUM(C7)+SUM(D7)-SUM(E7)</f>
        <v>0</v>
      </c>
    </row>
    <row r="8" spans="1:6" s="2" customFormat="1" ht="27" thickTop="1" thickBot="1" x14ac:dyDescent="0.25">
      <c r="A8" s="714" t="s">
        <v>915</v>
      </c>
      <c r="B8" s="715">
        <v>20</v>
      </c>
      <c r="C8" s="736">
        <v>0</v>
      </c>
      <c r="D8" s="736">
        <v>0</v>
      </c>
      <c r="E8" s="736">
        <v>0</v>
      </c>
      <c r="F8" s="718">
        <f t="shared" ref="F8:F17" si="0">SUM(C8)+SUM(D8)-SUM(E8)</f>
        <v>0</v>
      </c>
    </row>
    <row r="9" spans="1:6" s="2" customFormat="1" ht="27" thickTop="1" thickBot="1" x14ac:dyDescent="0.25">
      <c r="A9" s="714" t="s">
        <v>916</v>
      </c>
      <c r="B9" s="715">
        <v>30</v>
      </c>
      <c r="C9" s="736">
        <f>SUM(C10:C11)</f>
        <v>0</v>
      </c>
      <c r="D9" s="736">
        <f>SUM(D10:D11)</f>
        <v>0</v>
      </c>
      <c r="E9" s="736">
        <f>SUM(E10:E11)</f>
        <v>0</v>
      </c>
      <c r="F9" s="718">
        <f t="shared" si="0"/>
        <v>0</v>
      </c>
    </row>
    <row r="10" spans="1:6" s="2" customFormat="1" ht="14.25" thickTop="1" thickBot="1" x14ac:dyDescent="0.25">
      <c r="A10" s="735" t="s">
        <v>287</v>
      </c>
      <c r="B10" s="715">
        <v>31</v>
      </c>
      <c r="C10" s="736">
        <v>0</v>
      </c>
      <c r="D10" s="736">
        <v>0</v>
      </c>
      <c r="E10" s="736">
        <v>0</v>
      </c>
      <c r="F10" s="718">
        <f t="shared" si="0"/>
        <v>0</v>
      </c>
    </row>
    <row r="11" spans="1:6" s="2" customFormat="1" ht="14.25" thickTop="1" thickBot="1" x14ac:dyDescent="0.25">
      <c r="A11" s="714" t="s">
        <v>288</v>
      </c>
      <c r="B11" s="715">
        <v>32</v>
      </c>
      <c r="C11" s="736">
        <v>0</v>
      </c>
      <c r="D11" s="736">
        <v>0</v>
      </c>
      <c r="E11" s="736">
        <v>0</v>
      </c>
      <c r="F11" s="718">
        <f t="shared" si="0"/>
        <v>0</v>
      </c>
    </row>
    <row r="12" spans="1:6" s="2" customFormat="1" ht="14.25" thickTop="1" thickBot="1" x14ac:dyDescent="0.25">
      <c r="A12" s="716" t="s">
        <v>917</v>
      </c>
      <c r="B12" s="715">
        <v>40</v>
      </c>
      <c r="C12" s="736">
        <v>0</v>
      </c>
      <c r="D12" s="736">
        <v>0</v>
      </c>
      <c r="E12" s="736">
        <v>0</v>
      </c>
      <c r="F12" s="718">
        <f t="shared" si="0"/>
        <v>0</v>
      </c>
    </row>
    <row r="13" spans="1:6" s="2" customFormat="1" ht="27" thickTop="1" thickBot="1" x14ac:dyDescent="0.25">
      <c r="A13" s="716" t="s">
        <v>918</v>
      </c>
      <c r="B13" s="715">
        <v>50</v>
      </c>
      <c r="C13" s="736">
        <v>0</v>
      </c>
      <c r="D13" s="736">
        <v>0</v>
      </c>
      <c r="E13" s="736">
        <v>0</v>
      </c>
      <c r="F13" s="718">
        <f t="shared" si="0"/>
        <v>0</v>
      </c>
    </row>
    <row r="14" spans="1:6" s="2" customFormat="1" ht="14.25" thickTop="1" thickBot="1" x14ac:dyDescent="0.25">
      <c r="A14" s="716" t="s">
        <v>919</v>
      </c>
      <c r="B14" s="715">
        <v>60</v>
      </c>
      <c r="C14" s="736">
        <v>25259.8</v>
      </c>
      <c r="D14" s="736">
        <f>SUM(D15:D16)</f>
        <v>0</v>
      </c>
      <c r="E14" s="736">
        <f>SUM(E15:E16)</f>
        <v>0</v>
      </c>
      <c r="F14" s="718">
        <f t="shared" si="0"/>
        <v>25259.8</v>
      </c>
    </row>
    <row r="15" spans="1:6" s="2" customFormat="1" ht="27" thickTop="1" thickBot="1" x14ac:dyDescent="0.25">
      <c r="A15" s="716" t="s">
        <v>920</v>
      </c>
      <c r="B15" s="715">
        <v>61</v>
      </c>
      <c r="C15" s="736">
        <v>0</v>
      </c>
      <c r="D15" s="736">
        <v>0</v>
      </c>
      <c r="E15" s="736">
        <v>0</v>
      </c>
      <c r="F15" s="718">
        <f t="shared" si="0"/>
        <v>0</v>
      </c>
    </row>
    <row r="16" spans="1:6" s="2" customFormat="1" ht="27" thickTop="1" thickBot="1" x14ac:dyDescent="0.25">
      <c r="A16" s="716" t="s">
        <v>921</v>
      </c>
      <c r="B16" s="715">
        <v>62</v>
      </c>
      <c r="C16" s="736">
        <v>25259.8</v>
      </c>
      <c r="D16" s="736">
        <v>0</v>
      </c>
      <c r="E16" s="736">
        <v>0</v>
      </c>
      <c r="F16" s="718">
        <f t="shared" si="0"/>
        <v>25259.8</v>
      </c>
    </row>
    <row r="17" spans="1:7" s="2" customFormat="1" ht="27" thickTop="1" thickBot="1" x14ac:dyDescent="0.25">
      <c r="A17" s="716" t="s">
        <v>922</v>
      </c>
      <c r="B17" s="715">
        <v>70</v>
      </c>
      <c r="C17" s="736">
        <v>10</v>
      </c>
      <c r="D17" s="736">
        <v>0</v>
      </c>
      <c r="E17" s="736">
        <v>10</v>
      </c>
      <c r="F17" s="718">
        <f t="shared" si="0"/>
        <v>0</v>
      </c>
    </row>
    <row r="18" spans="1:7" s="2" customFormat="1" ht="14.25" thickTop="1" thickBot="1" x14ac:dyDescent="0.25">
      <c r="A18" s="716"/>
      <c r="B18" s="715"/>
      <c r="C18" s="736" t="s">
        <v>4334</v>
      </c>
      <c r="D18" s="736" t="s">
        <v>4334</v>
      </c>
      <c r="E18" s="736" t="s">
        <v>4334</v>
      </c>
      <c r="F18" s="718">
        <f>SUM(C18)+SUM(D18)-SUM(E18)</f>
        <v>0</v>
      </c>
    </row>
    <row r="19" spans="1:7" s="2" customFormat="1" ht="14.25" thickTop="1" thickBot="1" x14ac:dyDescent="0.25">
      <c r="A19" s="716"/>
      <c r="B19" s="715"/>
      <c r="C19" s="736" t="s">
        <v>4334</v>
      </c>
      <c r="D19" s="736" t="s">
        <v>4334</v>
      </c>
      <c r="E19" s="736" t="s">
        <v>4334</v>
      </c>
      <c r="F19" s="718">
        <f>SUM(C19)+SUM(D19)-SUM(E19)</f>
        <v>0</v>
      </c>
    </row>
    <row r="20" spans="1:7" s="2" customFormat="1" ht="14.25" thickTop="1" thickBot="1" x14ac:dyDescent="0.25">
      <c r="A20" s="716"/>
      <c r="B20" s="715"/>
      <c r="C20" s="736" t="s">
        <v>4334</v>
      </c>
      <c r="D20" s="736" t="s">
        <v>4334</v>
      </c>
      <c r="E20" s="736" t="s">
        <v>4334</v>
      </c>
      <c r="F20" s="718">
        <f>SUM(C20)+SUM(D20)-SUM(E20)</f>
        <v>0</v>
      </c>
    </row>
    <row r="21" spans="1:7" s="2" customFormat="1" ht="12.75" thickTop="1" thickBot="1" x14ac:dyDescent="0.25">
      <c r="A21" s="452" t="s">
        <v>276</v>
      </c>
      <c r="B21" s="427"/>
      <c r="C21" s="717">
        <f>SUM(C7:C9)+C12+C13+C14+C17</f>
        <v>25269.8</v>
      </c>
      <c r="D21" s="717">
        <f>SUM(D7:D9)+D12+D13+D14+D17</f>
        <v>0</v>
      </c>
      <c r="E21" s="717">
        <f>SUM(E7:E9)+E12+E13+E14+E17</f>
        <v>10</v>
      </c>
      <c r="F21" s="717">
        <f>SUM(F7:F9)+F12+F13+F14+F17</f>
        <v>25259.8</v>
      </c>
    </row>
    <row r="22" spans="1:7" ht="15.75" thickTop="1" x14ac:dyDescent="0.25"/>
    <row r="23" spans="1:7" x14ac:dyDescent="0.25">
      <c r="A23" s="11" t="str">
        <f>ЗАПОЛНИТЬ!F30</f>
        <v>Директор</v>
      </c>
      <c r="B23" s="11"/>
      <c r="C23" s="42"/>
      <c r="D23" s="43"/>
      <c r="E23" s="797" t="str">
        <f>ЗАПОЛНИТЬ!$F$26</f>
        <v>О.Л.Матчишин</v>
      </c>
      <c r="F23" s="797"/>
      <c r="G23" s="53"/>
    </row>
    <row r="24" spans="1:7" x14ac:dyDescent="0.25">
      <c r="A24"/>
      <c r="B24"/>
      <c r="C24" s="12" t="s">
        <v>4351</v>
      </c>
      <c r="D24" s="44"/>
      <c r="E24" s="796" t="s">
        <v>3574</v>
      </c>
      <c r="F24" s="796"/>
      <c r="G24" s="54"/>
    </row>
    <row r="25" spans="1:7" x14ac:dyDescent="0.25">
      <c r="A25" s="11" t="str">
        <f>ЗАПОЛНИТЬ!F31</f>
        <v>Головний бухгалтер</v>
      </c>
      <c r="B25" s="11"/>
      <c r="C25" s="33"/>
      <c r="D25" s="43"/>
      <c r="E25" s="797" t="str">
        <f>ЗАПОЛНИТЬ!$F$28</f>
        <v>О.Г.Шевчук</v>
      </c>
      <c r="F25" s="797"/>
      <c r="G25" s="53"/>
    </row>
    <row r="26" spans="1:7" x14ac:dyDescent="0.25">
      <c r="C26" s="12" t="s">
        <v>4351</v>
      </c>
      <c r="D26" s="44"/>
      <c r="E26" s="796" t="s">
        <v>3574</v>
      </c>
      <c r="F26" s="796"/>
      <c r="G26" s="54"/>
    </row>
    <row r="27" spans="1:7" x14ac:dyDescent="0.25">
      <c r="A27" s="52" t="str">
        <f>ЗАПОЛНИТЬ!$C$19</f>
        <v>"11" січня 2016 року</v>
      </c>
      <c r="B27" s="52"/>
    </row>
  </sheetData>
  <sheetProtection sheet="1" formatColumns="0" formatRows="0"/>
  <mergeCells count="12">
    <mergeCell ref="B3:B4"/>
    <mergeCell ref="E3:E4"/>
    <mergeCell ref="F3:F4"/>
    <mergeCell ref="A1:F1"/>
    <mergeCell ref="A3:A5"/>
    <mergeCell ref="A2:F2"/>
    <mergeCell ref="E26:F26"/>
    <mergeCell ref="E23:F23"/>
    <mergeCell ref="E25:F25"/>
    <mergeCell ref="C3:C4"/>
    <mergeCell ref="D3:D4"/>
    <mergeCell ref="E24:F24"/>
  </mergeCells>
  <phoneticPr fontId="0" type="noConversion"/>
  <pageMargins left="0.63" right="0.24"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pageSetUpPr fitToPage="1"/>
  </sheetPr>
  <dimension ref="A1:O104"/>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5">
      <c r="A13" s="898" t="s">
        <v>4321</v>
      </c>
      <c r="B13" s="898"/>
      <c r="C13" s="898"/>
      <c r="D13" s="898"/>
      <c r="E13" s="356"/>
      <c r="F13" s="911"/>
      <c r="G13" s="911"/>
      <c r="H13" s="911"/>
      <c r="I13" s="911"/>
      <c r="J13" s="911"/>
      <c r="K13" s="911"/>
      <c r="L13" s="911"/>
      <c r="M13" s="911"/>
      <c r="N13" s="911"/>
    </row>
    <row r="14" spans="1:15" s="2" customFormat="1" ht="11.25" x14ac:dyDescent="0.2">
      <c r="A14" s="80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5">
      <c r="A15" s="809" t="s">
        <v>266</v>
      </c>
      <c r="B15" s="899"/>
      <c r="C15" s="899"/>
      <c r="D15" s="899"/>
      <c r="E15" s="63"/>
      <c r="F15" s="912"/>
      <c r="G15" s="912"/>
      <c r="H15" s="912"/>
      <c r="I15" s="912"/>
      <c r="J15" s="912"/>
      <c r="K15" s="912"/>
      <c r="L15" s="912"/>
      <c r="M15" s="912"/>
      <c r="N15" s="912"/>
    </row>
    <row r="16" spans="1:15" s="2" customFormat="1" ht="11.25" x14ac:dyDescent="0.2">
      <c r="A16" s="195" t="s">
        <v>4072</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SUM(Ф.4.1.КФК1:Ф.4.1.КФК30!D21)</f>
        <v>0</v>
      </c>
      <c r="E21" s="455">
        <f>SUM(Ф.4.1.КФК1:Ф.4.1.КФК30!E21)</f>
        <v>51.3</v>
      </c>
      <c r="F21" s="455">
        <f>SUM(Ф.4.1.КФК1:Ф.4.1.КФК30!F21)</f>
        <v>0</v>
      </c>
      <c r="G21" s="455">
        <f>SUM(Ф.4.1.КФК1:Ф.4.1.КФК30!G21)</f>
        <v>0</v>
      </c>
      <c r="H21" s="455">
        <f>SUM(Ф.4.1.КФК1:Ф.4.1.КФК30!H21)</f>
        <v>0</v>
      </c>
      <c r="I21" s="455">
        <f>SUM(Ф.4.1.КФК1:Ф.4.1.КФК30!I21)</f>
        <v>0</v>
      </c>
      <c r="J21" s="497" t="s">
        <v>4333</v>
      </c>
      <c r="K21" s="497" t="s">
        <v>4333</v>
      </c>
      <c r="L21" s="497" t="s">
        <v>4333</v>
      </c>
      <c r="M21" s="497" t="s">
        <v>4333</v>
      </c>
      <c r="N21" s="455">
        <f>SUM(Ф.4.1.КФК1:Ф.4.1.КФК30!N21)</f>
        <v>51.3</v>
      </c>
    </row>
    <row r="22" spans="1:14" s="13" customFormat="1" ht="13.5" customHeight="1" thickTop="1" thickBot="1" x14ac:dyDescent="0.25">
      <c r="A22" s="423" t="s">
        <v>4794</v>
      </c>
      <c r="B22" s="505" t="s">
        <v>4333</v>
      </c>
      <c r="C22" s="506" t="s">
        <v>4366</v>
      </c>
      <c r="D22" s="455">
        <f>SUM(Ф.4.1.КФК1:Ф.4.1.КФК30!D22)</f>
        <v>0</v>
      </c>
      <c r="E22" s="497" t="s">
        <v>4333</v>
      </c>
      <c r="F22" s="497" t="s">
        <v>4333</v>
      </c>
      <c r="G22" s="497" t="s">
        <v>4333</v>
      </c>
      <c r="H22" s="455">
        <f>SUM(Ф.4.1.КФК1:Ф.4.1.КФК30!H22)</f>
        <v>0</v>
      </c>
      <c r="I22" s="455">
        <f>SUM(Ф.4.1.КФК1:Ф.4.1.КФК30!I22)</f>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55">
        <f>SUM(Ф.4.1.КФК1:Ф.4.1.КФК30!D23)</f>
        <v>0</v>
      </c>
      <c r="E23" s="497" t="s">
        <v>4333</v>
      </c>
      <c r="F23" s="497" t="s">
        <v>4333</v>
      </c>
      <c r="G23" s="497" t="s">
        <v>4333</v>
      </c>
      <c r="H23" s="455">
        <f>SUM(Ф.4.1.КФК1:Ф.4.1.КФК30!H23)</f>
        <v>0</v>
      </c>
      <c r="I23" s="455">
        <f>SUM(Ф.4.1.КФК1:Ф.4.1.КФК30!I23)</f>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55">
        <f>SUM(Ф.4.1.КФК1:Ф.4.1.КФК30!D24)</f>
        <v>0</v>
      </c>
      <c r="E24" s="497" t="s">
        <v>4333</v>
      </c>
      <c r="F24" s="497" t="s">
        <v>4333</v>
      </c>
      <c r="G24" s="497" t="s">
        <v>4333</v>
      </c>
      <c r="H24" s="455">
        <f>SUM(Ф.4.1.КФК1:Ф.4.1.КФК30!H24)</f>
        <v>0</v>
      </c>
      <c r="I24" s="455">
        <f>SUM(Ф.4.1.КФК1:Ф.4.1.КФК30!I24)</f>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55">
        <f>SUM(Ф.4.1.КФК1:Ф.4.1.КФК30!D25)</f>
        <v>0</v>
      </c>
      <c r="E25" s="497" t="s">
        <v>4333</v>
      </c>
      <c r="F25" s="497" t="s">
        <v>4333</v>
      </c>
      <c r="G25" s="497" t="s">
        <v>4333</v>
      </c>
      <c r="H25" s="455">
        <f>SUM(Ф.4.1.КФК1:Ф.4.1.КФК30!H25)</f>
        <v>0</v>
      </c>
      <c r="I25" s="455">
        <f>SUM(Ф.4.1.КФК1:Ф.4.1.КФК30!I25)</f>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55">
        <f>SUM(Ф.4.1.КФК1:Ф.4.1.КФК30!D26)</f>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SUM(Ф.4.1.КФК1:Ф.4.1.КФК30!D27)</f>
        <v>0</v>
      </c>
      <c r="E27" s="497" t="s">
        <v>4333</v>
      </c>
      <c r="F27" s="497" t="s">
        <v>4333</v>
      </c>
      <c r="G27" s="497" t="s">
        <v>4333</v>
      </c>
      <c r="H27" s="497" t="s">
        <v>4333</v>
      </c>
      <c r="I27" s="497" t="s">
        <v>4333</v>
      </c>
      <c r="J27" s="455">
        <f>SUM(Ф.4.1.КФК1:Ф.4.1.КФК30!J27)</f>
        <v>0</v>
      </c>
      <c r="K27" s="455">
        <f>SUM(Ф.4.1.КФК1:Ф.4.1.КФК30!K27)</f>
        <v>0</v>
      </c>
      <c r="L27" s="455">
        <f>SUM(Ф.4.1.КФК1:Ф.4.1.КФК30!L27)</f>
        <v>0</v>
      </c>
      <c r="M27" s="455">
        <f>SUM(Ф.4.1.КФК1:Ф.4.1.КФК30!M27)</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SUM(Ф.4.1.КФК1:Ф.4.1.КФК30!D29)</f>
        <v>0</v>
      </c>
      <c r="E29" s="497" t="s">
        <v>4333</v>
      </c>
      <c r="F29" s="497" t="s">
        <v>4333</v>
      </c>
      <c r="G29" s="497" t="s">
        <v>4333</v>
      </c>
      <c r="H29" s="497" t="s">
        <v>4333</v>
      </c>
      <c r="I29" s="497" t="s">
        <v>4333</v>
      </c>
      <c r="J29" s="455">
        <f>SUM(Ф.4.1.КФК1:Ф.4.1.КФК30!J29)</f>
        <v>0</v>
      </c>
      <c r="K29" s="455">
        <f>SUM(Ф.4.1.КФК1:Ф.4.1.КФК30!K29)</f>
        <v>0</v>
      </c>
      <c r="L29" s="455">
        <f>SUM(Ф.4.1.КФК1:Ф.4.1.КФК30!L29)</f>
        <v>0</v>
      </c>
      <c r="M29" s="455">
        <f>SUM(Ф.4.1.КФК1:Ф.4.1.КФК30!M29)</f>
        <v>0</v>
      </c>
      <c r="N29" s="497" t="s">
        <v>4333</v>
      </c>
    </row>
    <row r="30" spans="1:14" s="13" customFormat="1" ht="12.75" thickTop="1" thickBot="1" x14ac:dyDescent="0.25">
      <c r="A30" s="457" t="s">
        <v>1701</v>
      </c>
      <c r="B30" s="453">
        <v>2100</v>
      </c>
      <c r="C30" s="506" t="s">
        <v>4373</v>
      </c>
      <c r="D30" s="455">
        <f>SUM(Ф.4.1.КФК1:Ф.4.1.КФК30!D30)</f>
        <v>0</v>
      </c>
      <c r="E30" s="497" t="s">
        <v>4333</v>
      </c>
      <c r="F30" s="497" t="s">
        <v>4333</v>
      </c>
      <c r="G30" s="497" t="s">
        <v>4333</v>
      </c>
      <c r="H30" s="497" t="s">
        <v>4333</v>
      </c>
      <c r="I30" s="497" t="s">
        <v>4333</v>
      </c>
      <c r="J30" s="455">
        <f>SUM(Ф.4.1.КФК1:Ф.4.1.КФК30!J30)</f>
        <v>0</v>
      </c>
      <c r="K30" s="455">
        <f>SUM(Ф.4.1.КФК1:Ф.4.1.КФК30!K30)</f>
        <v>0</v>
      </c>
      <c r="L30" s="455">
        <f>SUM(Ф.4.1.КФК1:Ф.4.1.КФК30!L30)</f>
        <v>0</v>
      </c>
      <c r="M30" s="455">
        <f>SUM(Ф.4.1.КФК1:Ф.4.1.КФК30!M30)</f>
        <v>0</v>
      </c>
      <c r="N30" s="497" t="s">
        <v>4333</v>
      </c>
    </row>
    <row r="31" spans="1:14" s="13" customFormat="1" ht="12.75" thickTop="1" thickBot="1" x14ac:dyDescent="0.25">
      <c r="A31" s="458" t="s">
        <v>1702</v>
      </c>
      <c r="B31" s="459">
        <v>2110</v>
      </c>
      <c r="C31" s="508">
        <v>100</v>
      </c>
      <c r="D31" s="455">
        <f>SUM(Ф.4.1.КФК1:Ф.4.1.КФК30!D31)</f>
        <v>0</v>
      </c>
      <c r="E31" s="497" t="s">
        <v>4333</v>
      </c>
      <c r="F31" s="497" t="s">
        <v>4333</v>
      </c>
      <c r="G31" s="497" t="s">
        <v>4333</v>
      </c>
      <c r="H31" s="497" t="s">
        <v>4333</v>
      </c>
      <c r="I31" s="497" t="s">
        <v>4333</v>
      </c>
      <c r="J31" s="455">
        <f>SUM(Ф.4.1.КФК1:Ф.4.1.КФК30!J31)</f>
        <v>0</v>
      </c>
      <c r="K31" s="455">
        <f>SUM(Ф.4.1.КФК1:Ф.4.1.КФК30!K31)</f>
        <v>0</v>
      </c>
      <c r="L31" s="455">
        <f>SUM(Ф.4.1.КФК1:Ф.4.1.КФК30!L31)</f>
        <v>0</v>
      </c>
      <c r="M31" s="455">
        <f>SUM(Ф.4.1.КФК1:Ф.4.1.КФК30!M31)</f>
        <v>0</v>
      </c>
      <c r="N31" s="497" t="s">
        <v>4333</v>
      </c>
    </row>
    <row r="32" spans="1:14" s="13" customFormat="1" ht="12.75" thickTop="1" thickBot="1" x14ac:dyDescent="0.25">
      <c r="A32" s="464" t="s">
        <v>4335</v>
      </c>
      <c r="B32" s="465">
        <v>2111</v>
      </c>
      <c r="C32" s="451">
        <v>110</v>
      </c>
      <c r="D32" s="455">
        <f>SUM(Ф.4.1.КФК1:Ф.4.1.КФК30!D32)</f>
        <v>0</v>
      </c>
      <c r="E32" s="497" t="s">
        <v>4333</v>
      </c>
      <c r="F32" s="497" t="s">
        <v>4333</v>
      </c>
      <c r="G32" s="497" t="s">
        <v>4333</v>
      </c>
      <c r="H32" s="497" t="s">
        <v>4333</v>
      </c>
      <c r="I32" s="497" t="s">
        <v>4333</v>
      </c>
      <c r="J32" s="455">
        <f>SUM(Ф.4.1.КФК1:Ф.4.1.КФК30!J32)</f>
        <v>0</v>
      </c>
      <c r="K32" s="455">
        <f>SUM(Ф.4.1.КФК1:Ф.4.1.КФК30!K32)</f>
        <v>0</v>
      </c>
      <c r="L32" s="455">
        <f>SUM(Ф.4.1.КФК1:Ф.4.1.КФК30!L32)</f>
        <v>0</v>
      </c>
      <c r="M32" s="455">
        <f>SUM(Ф.4.1.КФК1:Ф.4.1.КФК30!M32)</f>
        <v>0</v>
      </c>
      <c r="N32" s="497" t="s">
        <v>4333</v>
      </c>
    </row>
    <row r="33" spans="1:14" s="13" customFormat="1" ht="12.75" thickTop="1" thickBot="1" x14ac:dyDescent="0.25">
      <c r="A33" s="464" t="s">
        <v>1703</v>
      </c>
      <c r="B33" s="465">
        <v>2112</v>
      </c>
      <c r="C33" s="451">
        <v>120</v>
      </c>
      <c r="D33" s="455">
        <f>SUM(Ф.4.1.КФК1:Ф.4.1.КФК30!D33)</f>
        <v>0</v>
      </c>
      <c r="E33" s="497" t="s">
        <v>4333</v>
      </c>
      <c r="F33" s="497" t="s">
        <v>4333</v>
      </c>
      <c r="G33" s="497" t="s">
        <v>4333</v>
      </c>
      <c r="H33" s="497" t="s">
        <v>4333</v>
      </c>
      <c r="I33" s="497" t="s">
        <v>4333</v>
      </c>
      <c r="J33" s="455">
        <f>SUM(Ф.4.1.КФК1:Ф.4.1.КФК30!J33)</f>
        <v>0</v>
      </c>
      <c r="K33" s="455">
        <f>SUM(Ф.4.1.КФК1:Ф.4.1.КФК30!K33)</f>
        <v>0</v>
      </c>
      <c r="L33" s="455">
        <f>SUM(Ф.4.1.КФК1:Ф.4.1.КФК30!L33)</f>
        <v>0</v>
      </c>
      <c r="M33" s="455">
        <f>SUM(Ф.4.1.КФК1:Ф.4.1.КФК30!M33)</f>
        <v>0</v>
      </c>
      <c r="N33" s="497" t="s">
        <v>4333</v>
      </c>
    </row>
    <row r="34" spans="1:14" s="13" customFormat="1" ht="12.75" thickTop="1" thickBot="1" x14ac:dyDescent="0.25">
      <c r="A34" s="470" t="s">
        <v>1704</v>
      </c>
      <c r="B34" s="459">
        <v>2120</v>
      </c>
      <c r="C34" s="508">
        <v>130</v>
      </c>
      <c r="D34" s="455">
        <f>SUM(Ф.4.1.КФК1:Ф.4.1.КФК30!D34)</f>
        <v>0</v>
      </c>
      <c r="E34" s="497" t="s">
        <v>4333</v>
      </c>
      <c r="F34" s="497" t="s">
        <v>4333</v>
      </c>
      <c r="G34" s="497" t="s">
        <v>4333</v>
      </c>
      <c r="H34" s="497" t="s">
        <v>4333</v>
      </c>
      <c r="I34" s="497" t="s">
        <v>4333</v>
      </c>
      <c r="J34" s="455">
        <f>SUM(Ф.4.1.КФК1:Ф.4.1.КФК30!J34)</f>
        <v>0</v>
      </c>
      <c r="K34" s="455">
        <f>SUM(Ф.4.1.КФК1:Ф.4.1.КФК30!K34)</f>
        <v>0</v>
      </c>
      <c r="L34" s="455">
        <f>SUM(Ф.4.1.КФК1:Ф.4.1.КФК30!L34)</f>
        <v>0</v>
      </c>
      <c r="M34" s="455">
        <f>SUM(Ф.4.1.КФК1:Ф.4.1.КФК30!M34)</f>
        <v>0</v>
      </c>
      <c r="N34" s="497" t="s">
        <v>4333</v>
      </c>
    </row>
    <row r="35" spans="1:14" s="13" customFormat="1" ht="12.75" thickTop="1" thickBot="1" x14ac:dyDescent="0.25">
      <c r="A35" s="471" t="s">
        <v>1705</v>
      </c>
      <c r="B35" s="453">
        <v>2200</v>
      </c>
      <c r="C35" s="505">
        <v>140</v>
      </c>
      <c r="D35" s="455">
        <f>SUM(Ф.4.1.КФК1:Ф.4.1.КФК30!D35)</f>
        <v>0</v>
      </c>
      <c r="E35" s="497" t="s">
        <v>4333</v>
      </c>
      <c r="F35" s="497" t="s">
        <v>4333</v>
      </c>
      <c r="G35" s="497" t="s">
        <v>4333</v>
      </c>
      <c r="H35" s="497" t="s">
        <v>4333</v>
      </c>
      <c r="I35" s="497" t="s">
        <v>4333</v>
      </c>
      <c r="J35" s="455">
        <f>SUM(Ф.4.1.КФК1:Ф.4.1.КФК30!J35)</f>
        <v>0</v>
      </c>
      <c r="K35" s="455">
        <f>SUM(Ф.4.1.КФК1:Ф.4.1.КФК30!K35)</f>
        <v>0</v>
      </c>
      <c r="L35" s="455">
        <f>SUM(Ф.4.1.КФК1:Ф.4.1.КФК30!L35)</f>
        <v>0</v>
      </c>
      <c r="M35" s="455">
        <f>SUM(Ф.4.1.КФК1:Ф.4.1.КФК30!M35)</f>
        <v>0</v>
      </c>
      <c r="N35" s="497" t="s">
        <v>4333</v>
      </c>
    </row>
    <row r="36" spans="1:14" s="13" customFormat="1" ht="12.75" thickTop="1" thickBot="1" x14ac:dyDescent="0.25">
      <c r="A36" s="473" t="s">
        <v>1706</v>
      </c>
      <c r="B36" s="459">
        <v>2210</v>
      </c>
      <c r="C36" s="508">
        <v>150</v>
      </c>
      <c r="D36" s="455">
        <f>SUM(Ф.4.1.КФК1:Ф.4.1.КФК30!D36)</f>
        <v>0</v>
      </c>
      <c r="E36" s="497" t="s">
        <v>4333</v>
      </c>
      <c r="F36" s="497" t="s">
        <v>4333</v>
      </c>
      <c r="G36" s="497" t="s">
        <v>4333</v>
      </c>
      <c r="H36" s="497" t="s">
        <v>4333</v>
      </c>
      <c r="I36" s="497" t="s">
        <v>4333</v>
      </c>
      <c r="J36" s="455">
        <f>SUM(Ф.4.1.КФК1:Ф.4.1.КФК30!J36)</f>
        <v>0</v>
      </c>
      <c r="K36" s="455">
        <f>SUM(Ф.4.1.КФК1:Ф.4.1.КФК30!K36)</f>
        <v>0</v>
      </c>
      <c r="L36" s="455">
        <f>SUM(Ф.4.1.КФК1:Ф.4.1.КФК30!L36)</f>
        <v>0</v>
      </c>
      <c r="M36" s="455">
        <f>SUM(Ф.4.1.КФК1:Ф.4.1.КФК30!M36)</f>
        <v>0</v>
      </c>
      <c r="N36" s="497" t="s">
        <v>4333</v>
      </c>
    </row>
    <row r="37" spans="1:14" s="13" customFormat="1" ht="12.75" thickTop="1" thickBot="1" x14ac:dyDescent="0.25">
      <c r="A37" s="473" t="s">
        <v>1707</v>
      </c>
      <c r="B37" s="459">
        <v>2220</v>
      </c>
      <c r="C37" s="508">
        <v>160</v>
      </c>
      <c r="D37" s="455">
        <f>SUM(Ф.4.1.КФК1:Ф.4.1.КФК30!D37)</f>
        <v>0</v>
      </c>
      <c r="E37" s="497" t="s">
        <v>4333</v>
      </c>
      <c r="F37" s="497" t="s">
        <v>4333</v>
      </c>
      <c r="G37" s="497" t="s">
        <v>4333</v>
      </c>
      <c r="H37" s="497" t="s">
        <v>4333</v>
      </c>
      <c r="I37" s="497" t="s">
        <v>4333</v>
      </c>
      <c r="J37" s="455">
        <f>SUM(Ф.4.1.КФК1:Ф.4.1.КФК30!J37)</f>
        <v>0</v>
      </c>
      <c r="K37" s="455">
        <f>SUM(Ф.4.1.КФК1:Ф.4.1.КФК30!K37)</f>
        <v>0</v>
      </c>
      <c r="L37" s="455">
        <f>SUM(Ф.4.1.КФК1:Ф.4.1.КФК30!L37)</f>
        <v>0</v>
      </c>
      <c r="M37" s="455">
        <f>SUM(Ф.4.1.КФК1:Ф.4.1.КФК30!M37)</f>
        <v>0</v>
      </c>
      <c r="N37" s="497" t="s">
        <v>4333</v>
      </c>
    </row>
    <row r="38" spans="1:14" s="13" customFormat="1" ht="12.75" thickTop="1" thickBot="1" x14ac:dyDescent="0.25">
      <c r="A38" s="473" t="s">
        <v>1708</v>
      </c>
      <c r="B38" s="459">
        <v>2230</v>
      </c>
      <c r="C38" s="508">
        <v>170</v>
      </c>
      <c r="D38" s="455">
        <f>SUM(Ф.4.1.КФК1:Ф.4.1.КФК30!D38)</f>
        <v>0</v>
      </c>
      <c r="E38" s="497" t="s">
        <v>4333</v>
      </c>
      <c r="F38" s="497" t="s">
        <v>4333</v>
      </c>
      <c r="G38" s="497" t="s">
        <v>4333</v>
      </c>
      <c r="H38" s="497" t="s">
        <v>4333</v>
      </c>
      <c r="I38" s="497" t="s">
        <v>4333</v>
      </c>
      <c r="J38" s="455">
        <f>SUM(Ф.4.1.КФК1:Ф.4.1.КФК30!J38)</f>
        <v>0</v>
      </c>
      <c r="K38" s="455">
        <f>SUM(Ф.4.1.КФК1:Ф.4.1.КФК30!K38)</f>
        <v>0</v>
      </c>
      <c r="L38" s="455">
        <f>SUM(Ф.4.1.КФК1:Ф.4.1.КФК30!L38)</f>
        <v>0</v>
      </c>
      <c r="M38" s="455">
        <f>SUM(Ф.4.1.КФК1:Ф.4.1.КФК30!M38)</f>
        <v>0</v>
      </c>
      <c r="N38" s="497" t="s">
        <v>4333</v>
      </c>
    </row>
    <row r="39" spans="1:14" s="13" customFormat="1" ht="12.75" thickTop="1" thickBot="1" x14ac:dyDescent="0.25">
      <c r="A39" s="458" t="s">
        <v>1709</v>
      </c>
      <c r="B39" s="459">
        <v>2240</v>
      </c>
      <c r="C39" s="508">
        <v>180</v>
      </c>
      <c r="D39" s="455">
        <f>SUM(Ф.4.1.КФК1:Ф.4.1.КФК30!D39)</f>
        <v>0</v>
      </c>
      <c r="E39" s="497" t="s">
        <v>4333</v>
      </c>
      <c r="F39" s="497" t="s">
        <v>4333</v>
      </c>
      <c r="G39" s="497" t="s">
        <v>4333</v>
      </c>
      <c r="H39" s="497" t="s">
        <v>4333</v>
      </c>
      <c r="I39" s="497" t="s">
        <v>4333</v>
      </c>
      <c r="J39" s="455">
        <f>SUM(Ф.4.1.КФК1:Ф.4.1.КФК30!J39)</f>
        <v>0</v>
      </c>
      <c r="K39" s="455">
        <f>SUM(Ф.4.1.КФК1:Ф.4.1.КФК30!K39)</f>
        <v>0</v>
      </c>
      <c r="L39" s="455">
        <f>SUM(Ф.4.1.КФК1:Ф.4.1.КФК30!L39)</f>
        <v>0</v>
      </c>
      <c r="M39" s="455">
        <f>SUM(Ф.4.1.КФК1:Ф.4.1.КФК30!M39)</f>
        <v>0</v>
      </c>
      <c r="N39" s="497" t="s">
        <v>4333</v>
      </c>
    </row>
    <row r="40" spans="1:14" s="13" customFormat="1" ht="11.25" customHeight="1" thickTop="1" thickBot="1" x14ac:dyDescent="0.25">
      <c r="A40" s="458" t="s">
        <v>4336</v>
      </c>
      <c r="B40" s="459">
        <v>2250</v>
      </c>
      <c r="C40" s="508">
        <v>190</v>
      </c>
      <c r="D40" s="455">
        <f>SUM(Ф.4.1.КФК1:Ф.4.1.КФК30!D40)</f>
        <v>0</v>
      </c>
      <c r="E40" s="497" t="s">
        <v>4333</v>
      </c>
      <c r="F40" s="497" t="s">
        <v>4333</v>
      </c>
      <c r="G40" s="497" t="s">
        <v>4333</v>
      </c>
      <c r="H40" s="497" t="s">
        <v>4333</v>
      </c>
      <c r="I40" s="497" t="s">
        <v>4333</v>
      </c>
      <c r="J40" s="455">
        <f>SUM(Ф.4.1.КФК1:Ф.4.1.КФК30!J40)</f>
        <v>0</v>
      </c>
      <c r="K40" s="455">
        <f>SUM(Ф.4.1.КФК1:Ф.4.1.КФК30!K40)</f>
        <v>0</v>
      </c>
      <c r="L40" s="455">
        <f>SUM(Ф.4.1.КФК1:Ф.4.1.КФК30!L40)</f>
        <v>0</v>
      </c>
      <c r="M40" s="455">
        <f>SUM(Ф.4.1.КФК1:Ф.4.1.КФК30!M40)</f>
        <v>0</v>
      </c>
      <c r="N40" s="497" t="s">
        <v>4333</v>
      </c>
    </row>
    <row r="41" spans="1:14" s="13" customFormat="1" ht="11.25" customHeight="1" thickTop="1" thickBot="1" x14ac:dyDescent="0.25">
      <c r="A41" s="474" t="s">
        <v>1710</v>
      </c>
      <c r="B41" s="459">
        <v>2260</v>
      </c>
      <c r="C41" s="508">
        <v>200</v>
      </c>
      <c r="D41" s="455">
        <f>SUM(Ф.4.1.КФК1:Ф.4.1.КФК30!D41)</f>
        <v>0</v>
      </c>
      <c r="E41" s="497" t="s">
        <v>4333</v>
      </c>
      <c r="F41" s="497" t="s">
        <v>4333</v>
      </c>
      <c r="G41" s="497" t="s">
        <v>4333</v>
      </c>
      <c r="H41" s="497" t="s">
        <v>4333</v>
      </c>
      <c r="I41" s="497" t="s">
        <v>4333</v>
      </c>
      <c r="J41" s="455">
        <f>SUM(Ф.4.1.КФК1:Ф.4.1.КФК30!J41)</f>
        <v>0</v>
      </c>
      <c r="K41" s="455">
        <f>SUM(Ф.4.1.КФК1:Ф.4.1.КФК30!K41)</f>
        <v>0</v>
      </c>
      <c r="L41" s="455">
        <f>SUM(Ф.4.1.КФК1:Ф.4.1.КФК30!L41)</f>
        <v>0</v>
      </c>
      <c r="M41" s="455">
        <f>SUM(Ф.4.1.КФК1:Ф.4.1.КФК30!M41)</f>
        <v>0</v>
      </c>
      <c r="N41" s="497" t="s">
        <v>4333</v>
      </c>
    </row>
    <row r="42" spans="1:14" s="13" customFormat="1" ht="11.25" customHeight="1" thickTop="1" thickBot="1" x14ac:dyDescent="0.25">
      <c r="A42" s="470" t="s">
        <v>4337</v>
      </c>
      <c r="B42" s="459">
        <v>2270</v>
      </c>
      <c r="C42" s="508">
        <v>210</v>
      </c>
      <c r="D42" s="455">
        <f>SUM(Ф.4.1.КФК1:Ф.4.1.КФК30!D42)</f>
        <v>0</v>
      </c>
      <c r="E42" s="497" t="s">
        <v>4333</v>
      </c>
      <c r="F42" s="497" t="s">
        <v>4333</v>
      </c>
      <c r="G42" s="497" t="s">
        <v>4333</v>
      </c>
      <c r="H42" s="497" t="s">
        <v>4333</v>
      </c>
      <c r="I42" s="497" t="s">
        <v>4333</v>
      </c>
      <c r="J42" s="455">
        <f>SUM(Ф.4.1.КФК1:Ф.4.1.КФК30!J42)</f>
        <v>0</v>
      </c>
      <c r="K42" s="455">
        <f>SUM(Ф.4.1.КФК1:Ф.4.1.КФК30!K42)</f>
        <v>0</v>
      </c>
      <c r="L42" s="455">
        <f>SUM(Ф.4.1.КФК1:Ф.4.1.КФК30!L42)</f>
        <v>0</v>
      </c>
      <c r="M42" s="455">
        <f>SUM(Ф.4.1.КФК1:Ф.4.1.КФК30!M42)</f>
        <v>0</v>
      </c>
      <c r="N42" s="497" t="s">
        <v>4333</v>
      </c>
    </row>
    <row r="43" spans="1:14" s="13" customFormat="1" ht="11.25" customHeight="1" thickTop="1" thickBot="1" x14ac:dyDescent="0.25">
      <c r="A43" s="464" t="s">
        <v>4338</v>
      </c>
      <c r="B43" s="465">
        <v>2271</v>
      </c>
      <c r="C43" s="451">
        <v>220</v>
      </c>
      <c r="D43" s="455">
        <f>SUM(Ф.4.1.КФК1:Ф.4.1.КФК30!D43)</f>
        <v>0</v>
      </c>
      <c r="E43" s="497" t="s">
        <v>4333</v>
      </c>
      <c r="F43" s="497" t="s">
        <v>4333</v>
      </c>
      <c r="G43" s="497" t="s">
        <v>4333</v>
      </c>
      <c r="H43" s="497" t="s">
        <v>4333</v>
      </c>
      <c r="I43" s="497" t="s">
        <v>4333</v>
      </c>
      <c r="J43" s="455">
        <f>SUM(Ф.4.1.КФК1:Ф.4.1.КФК30!J43)</f>
        <v>0</v>
      </c>
      <c r="K43" s="455">
        <f>SUM(Ф.4.1.КФК1:Ф.4.1.КФК30!K43)</f>
        <v>0</v>
      </c>
      <c r="L43" s="455">
        <f>SUM(Ф.4.1.КФК1:Ф.4.1.КФК30!L43)</f>
        <v>0</v>
      </c>
      <c r="M43" s="455">
        <f>SUM(Ф.4.1.КФК1:Ф.4.1.КФК30!M43)</f>
        <v>0</v>
      </c>
      <c r="N43" s="497" t="s">
        <v>4333</v>
      </c>
    </row>
    <row r="44" spans="1:14" s="13" customFormat="1" ht="12.75" thickTop="1" thickBot="1" x14ac:dyDescent="0.25">
      <c r="A44" s="464" t="s">
        <v>1711</v>
      </c>
      <c r="B44" s="465">
        <v>2272</v>
      </c>
      <c r="C44" s="508">
        <v>230</v>
      </c>
      <c r="D44" s="455">
        <f>SUM(Ф.4.1.КФК1:Ф.4.1.КФК30!D44)</f>
        <v>0</v>
      </c>
      <c r="E44" s="497" t="s">
        <v>4333</v>
      </c>
      <c r="F44" s="497" t="s">
        <v>4333</v>
      </c>
      <c r="G44" s="497" t="s">
        <v>4333</v>
      </c>
      <c r="H44" s="497" t="s">
        <v>4333</v>
      </c>
      <c r="I44" s="497" t="s">
        <v>4333</v>
      </c>
      <c r="J44" s="455">
        <f>SUM(Ф.4.1.КФК1:Ф.4.1.КФК30!J44)</f>
        <v>0</v>
      </c>
      <c r="K44" s="455">
        <f>SUM(Ф.4.1.КФК1:Ф.4.1.КФК30!K44)</f>
        <v>0</v>
      </c>
      <c r="L44" s="455">
        <f>SUM(Ф.4.1.КФК1:Ф.4.1.КФК30!L44)</f>
        <v>0</v>
      </c>
      <c r="M44" s="455">
        <f>SUM(Ф.4.1.КФК1:Ф.4.1.КФК30!M44)</f>
        <v>0</v>
      </c>
      <c r="N44" s="497" t="s">
        <v>4333</v>
      </c>
    </row>
    <row r="45" spans="1:14" s="13" customFormat="1" ht="12.75" thickTop="1" thickBot="1" x14ac:dyDescent="0.25">
      <c r="A45" s="464" t="s">
        <v>4339</v>
      </c>
      <c r="B45" s="465">
        <v>2273</v>
      </c>
      <c r="C45" s="451">
        <v>240</v>
      </c>
      <c r="D45" s="455">
        <f>SUM(Ф.4.1.КФК1:Ф.4.1.КФК30!D45)</f>
        <v>0</v>
      </c>
      <c r="E45" s="497" t="s">
        <v>4333</v>
      </c>
      <c r="F45" s="497" t="s">
        <v>4333</v>
      </c>
      <c r="G45" s="497" t="s">
        <v>4333</v>
      </c>
      <c r="H45" s="497" t="s">
        <v>4333</v>
      </c>
      <c r="I45" s="497" t="s">
        <v>4333</v>
      </c>
      <c r="J45" s="455">
        <f>SUM(Ф.4.1.КФК1:Ф.4.1.КФК30!J45)</f>
        <v>0</v>
      </c>
      <c r="K45" s="455">
        <f>SUM(Ф.4.1.КФК1:Ф.4.1.КФК30!K45)</f>
        <v>0</v>
      </c>
      <c r="L45" s="455">
        <f>SUM(Ф.4.1.КФК1:Ф.4.1.КФК30!L45)</f>
        <v>0</v>
      </c>
      <c r="M45" s="455">
        <f>SUM(Ф.4.1.КФК1:Ф.4.1.КФК30!M45)</f>
        <v>0</v>
      </c>
      <c r="N45" s="497" t="s">
        <v>4333</v>
      </c>
    </row>
    <row r="46" spans="1:14" s="13" customFormat="1" ht="12.75" thickTop="1" thickBot="1" x14ac:dyDescent="0.25">
      <c r="A46" s="464" t="s">
        <v>4340</v>
      </c>
      <c r="B46" s="465">
        <v>2274</v>
      </c>
      <c r="C46" s="508">
        <v>250</v>
      </c>
      <c r="D46" s="455">
        <f>SUM(Ф.4.1.КФК1:Ф.4.1.КФК30!D46)</f>
        <v>0</v>
      </c>
      <c r="E46" s="497" t="s">
        <v>4333</v>
      </c>
      <c r="F46" s="497" t="s">
        <v>4333</v>
      </c>
      <c r="G46" s="497" t="s">
        <v>4333</v>
      </c>
      <c r="H46" s="497" t="s">
        <v>4333</v>
      </c>
      <c r="I46" s="497" t="s">
        <v>4333</v>
      </c>
      <c r="J46" s="455">
        <f>SUM(Ф.4.1.КФК1:Ф.4.1.КФК30!J46)</f>
        <v>0</v>
      </c>
      <c r="K46" s="455">
        <f>SUM(Ф.4.1.КФК1:Ф.4.1.КФК30!K46)</f>
        <v>0</v>
      </c>
      <c r="L46" s="455">
        <f>SUM(Ф.4.1.КФК1:Ф.4.1.КФК30!L46)</f>
        <v>0</v>
      </c>
      <c r="M46" s="455">
        <f>SUM(Ф.4.1.КФК1:Ф.4.1.КФК30!M46)</f>
        <v>0</v>
      </c>
      <c r="N46" s="497" t="s">
        <v>4333</v>
      </c>
    </row>
    <row r="47" spans="1:14" s="13" customFormat="1" ht="12.75" thickTop="1" thickBot="1" x14ac:dyDescent="0.25">
      <c r="A47" s="464" t="s">
        <v>4341</v>
      </c>
      <c r="B47" s="465">
        <v>2275</v>
      </c>
      <c r="C47" s="451">
        <v>260</v>
      </c>
      <c r="D47" s="455">
        <f>SUM(Ф.4.1.КФК1:Ф.4.1.КФК30!D47)</f>
        <v>0</v>
      </c>
      <c r="E47" s="497" t="s">
        <v>4333</v>
      </c>
      <c r="F47" s="497" t="s">
        <v>4333</v>
      </c>
      <c r="G47" s="497" t="s">
        <v>4333</v>
      </c>
      <c r="H47" s="497" t="s">
        <v>4333</v>
      </c>
      <c r="I47" s="497" t="s">
        <v>4333</v>
      </c>
      <c r="J47" s="455">
        <f>SUM(Ф.4.1.КФК1:Ф.4.1.КФК30!J47)</f>
        <v>0</v>
      </c>
      <c r="K47" s="455">
        <f>SUM(Ф.4.1.КФК1:Ф.4.1.КФК30!K47)</f>
        <v>0</v>
      </c>
      <c r="L47" s="455">
        <f>SUM(Ф.4.1.КФК1:Ф.4.1.КФК30!L47)</f>
        <v>0</v>
      </c>
      <c r="M47" s="455">
        <f>SUM(Ф.4.1.КФК1:Ф.4.1.КФК30!M47)</f>
        <v>0</v>
      </c>
      <c r="N47" s="497" t="s">
        <v>4333</v>
      </c>
    </row>
    <row r="48" spans="1:14" s="13" customFormat="1" ht="24" thickTop="1" thickBot="1" x14ac:dyDescent="0.25">
      <c r="A48" s="474" t="s">
        <v>1712</v>
      </c>
      <c r="B48" s="459">
        <v>2280</v>
      </c>
      <c r="C48" s="508">
        <v>270</v>
      </c>
      <c r="D48" s="455">
        <f>SUM(Ф.4.1.КФК1:Ф.4.1.КФК30!D48)</f>
        <v>0</v>
      </c>
      <c r="E48" s="497" t="s">
        <v>4333</v>
      </c>
      <c r="F48" s="497" t="s">
        <v>4333</v>
      </c>
      <c r="G48" s="497" t="s">
        <v>4333</v>
      </c>
      <c r="H48" s="497" t="s">
        <v>4333</v>
      </c>
      <c r="I48" s="497" t="s">
        <v>4333</v>
      </c>
      <c r="J48" s="455">
        <f>SUM(Ф.4.1.КФК1:Ф.4.1.КФК30!J48)</f>
        <v>0</v>
      </c>
      <c r="K48" s="455">
        <f>SUM(Ф.4.1.КФК1:Ф.4.1.КФК30!K48)</f>
        <v>0</v>
      </c>
      <c r="L48" s="455">
        <f>SUM(Ф.4.1.КФК1:Ф.4.1.КФК30!L48)</f>
        <v>0</v>
      </c>
      <c r="M48" s="455">
        <f>SUM(Ф.4.1.КФК1:Ф.4.1.КФК30!M48)</f>
        <v>0</v>
      </c>
      <c r="N48" s="497" t="s">
        <v>4333</v>
      </c>
    </row>
    <row r="49" spans="1:14" s="13" customFormat="1" ht="24" thickTop="1" thickBot="1" x14ac:dyDescent="0.25">
      <c r="A49" s="475" t="s">
        <v>1713</v>
      </c>
      <c r="B49" s="456">
        <v>2281</v>
      </c>
      <c r="C49" s="451">
        <v>280</v>
      </c>
      <c r="D49" s="455">
        <f>SUM(Ф.4.1.КФК1:Ф.4.1.КФК30!D49)</f>
        <v>0</v>
      </c>
      <c r="E49" s="497" t="s">
        <v>4333</v>
      </c>
      <c r="F49" s="497" t="s">
        <v>4333</v>
      </c>
      <c r="G49" s="497" t="s">
        <v>4333</v>
      </c>
      <c r="H49" s="497" t="s">
        <v>4333</v>
      </c>
      <c r="I49" s="497" t="s">
        <v>4333</v>
      </c>
      <c r="J49" s="455">
        <f>SUM(Ф.4.1.КФК1:Ф.4.1.КФК30!J49)</f>
        <v>0</v>
      </c>
      <c r="K49" s="455">
        <f>SUM(Ф.4.1.КФК1:Ф.4.1.КФК30!K49)</f>
        <v>0</v>
      </c>
      <c r="L49" s="455">
        <f>SUM(Ф.4.1.КФК1:Ф.4.1.КФК30!L49)</f>
        <v>0</v>
      </c>
      <c r="M49" s="455">
        <f>SUM(Ф.4.1.КФК1:Ф.4.1.КФК30!M49)</f>
        <v>0</v>
      </c>
      <c r="N49" s="497" t="s">
        <v>4333</v>
      </c>
    </row>
    <row r="50" spans="1:14" s="13" customFormat="1" ht="24" thickTop="1" thickBot="1" x14ac:dyDescent="0.25">
      <c r="A50" s="476" t="s">
        <v>1714</v>
      </c>
      <c r="B50" s="456">
        <v>2282</v>
      </c>
      <c r="C50" s="508">
        <v>290</v>
      </c>
      <c r="D50" s="455">
        <f>SUM(Ф.4.1.КФК1:Ф.4.1.КФК30!D50)</f>
        <v>0</v>
      </c>
      <c r="E50" s="497" t="s">
        <v>4333</v>
      </c>
      <c r="F50" s="497" t="s">
        <v>4333</v>
      </c>
      <c r="G50" s="497" t="s">
        <v>4333</v>
      </c>
      <c r="H50" s="497" t="s">
        <v>4333</v>
      </c>
      <c r="I50" s="497" t="s">
        <v>4333</v>
      </c>
      <c r="J50" s="455">
        <f>SUM(Ф.4.1.КФК1:Ф.4.1.КФК30!J50)</f>
        <v>0</v>
      </c>
      <c r="K50" s="455">
        <f>SUM(Ф.4.1.КФК1:Ф.4.1.КФК30!K50)</f>
        <v>0</v>
      </c>
      <c r="L50" s="455">
        <f>SUM(Ф.4.1.КФК1:Ф.4.1.КФК30!L50)</f>
        <v>0</v>
      </c>
      <c r="M50" s="455">
        <f>SUM(Ф.4.1.КФК1:Ф.4.1.КФК30!M50)</f>
        <v>0</v>
      </c>
      <c r="N50" s="497" t="s">
        <v>4333</v>
      </c>
    </row>
    <row r="51" spans="1:14" s="13" customFormat="1" ht="12.75" thickTop="1" thickBot="1" x14ac:dyDescent="0.25">
      <c r="A51" s="457" t="s">
        <v>1715</v>
      </c>
      <c r="B51" s="477">
        <v>2400</v>
      </c>
      <c r="C51" s="505">
        <v>300</v>
      </c>
      <c r="D51" s="455">
        <f>SUM(Ф.4.1.КФК1:Ф.4.1.КФК30!D51)</f>
        <v>0</v>
      </c>
      <c r="E51" s="497" t="s">
        <v>4333</v>
      </c>
      <c r="F51" s="497" t="s">
        <v>4333</v>
      </c>
      <c r="G51" s="497" t="s">
        <v>4333</v>
      </c>
      <c r="H51" s="497" t="s">
        <v>4333</v>
      </c>
      <c r="I51" s="497" t="s">
        <v>4333</v>
      </c>
      <c r="J51" s="455">
        <f>SUM(Ф.4.1.КФК1:Ф.4.1.КФК30!J51)</f>
        <v>0</v>
      </c>
      <c r="K51" s="455">
        <f>SUM(Ф.4.1.КФК1:Ф.4.1.КФК30!K51)</f>
        <v>0</v>
      </c>
      <c r="L51" s="455">
        <f>SUM(Ф.4.1.КФК1:Ф.4.1.КФК30!L51)</f>
        <v>0</v>
      </c>
      <c r="M51" s="455">
        <f>SUM(Ф.4.1.КФК1:Ф.4.1.КФК30!M51)</f>
        <v>0</v>
      </c>
      <c r="N51" s="497" t="s">
        <v>4333</v>
      </c>
    </row>
    <row r="52" spans="1:14" s="13" customFormat="1" ht="12.75" thickTop="1" thickBot="1" x14ac:dyDescent="0.25">
      <c r="A52" s="478" t="s">
        <v>1716</v>
      </c>
      <c r="B52" s="479">
        <v>2410</v>
      </c>
      <c r="C52" s="508">
        <v>310</v>
      </c>
      <c r="D52" s="455">
        <f>SUM(Ф.4.1.КФК1:Ф.4.1.КФК30!D52)</f>
        <v>0</v>
      </c>
      <c r="E52" s="497" t="s">
        <v>4333</v>
      </c>
      <c r="F52" s="497" t="s">
        <v>4333</v>
      </c>
      <c r="G52" s="497" t="s">
        <v>4333</v>
      </c>
      <c r="H52" s="497" t="s">
        <v>4333</v>
      </c>
      <c r="I52" s="497" t="s">
        <v>4333</v>
      </c>
      <c r="J52" s="455">
        <f>SUM(Ф.4.1.КФК1:Ф.4.1.КФК30!J52)</f>
        <v>0</v>
      </c>
      <c r="K52" s="455">
        <f>SUM(Ф.4.1.КФК1:Ф.4.1.КФК30!K52)</f>
        <v>0</v>
      </c>
      <c r="L52" s="455">
        <f>SUM(Ф.4.1.КФК1:Ф.4.1.КФК30!L52)</f>
        <v>0</v>
      </c>
      <c r="M52" s="455">
        <f>SUM(Ф.4.1.КФК1:Ф.4.1.КФК30!M52)</f>
        <v>0</v>
      </c>
      <c r="N52" s="497" t="s">
        <v>4333</v>
      </c>
    </row>
    <row r="53" spans="1:14" s="13" customFormat="1" ht="12.75" thickTop="1" thickBot="1" x14ac:dyDescent="0.25">
      <c r="A53" s="478" t="s">
        <v>1717</v>
      </c>
      <c r="B53" s="479">
        <v>2420</v>
      </c>
      <c r="C53" s="508">
        <v>320</v>
      </c>
      <c r="D53" s="455">
        <f>SUM(Ф.4.1.КФК1:Ф.4.1.КФК30!D53)</f>
        <v>0</v>
      </c>
      <c r="E53" s="497" t="s">
        <v>4333</v>
      </c>
      <c r="F53" s="497" t="s">
        <v>4333</v>
      </c>
      <c r="G53" s="497" t="s">
        <v>4333</v>
      </c>
      <c r="H53" s="497" t="s">
        <v>4333</v>
      </c>
      <c r="I53" s="497" t="s">
        <v>4333</v>
      </c>
      <c r="J53" s="455">
        <f>SUM(Ф.4.1.КФК1:Ф.4.1.КФК30!J53)</f>
        <v>0</v>
      </c>
      <c r="K53" s="455">
        <f>SUM(Ф.4.1.КФК1:Ф.4.1.КФК30!K53)</f>
        <v>0</v>
      </c>
      <c r="L53" s="455">
        <f>SUM(Ф.4.1.КФК1:Ф.4.1.КФК30!L53)</f>
        <v>0</v>
      </c>
      <c r="M53" s="455">
        <f>SUM(Ф.4.1.КФК1:Ф.4.1.КФК30!M53)</f>
        <v>0</v>
      </c>
      <c r="N53" s="497" t="s">
        <v>4333</v>
      </c>
    </row>
    <row r="54" spans="1:14" s="13" customFormat="1" ht="12.75" thickTop="1" thickBot="1" x14ac:dyDescent="0.25">
      <c r="A54" s="480" t="s">
        <v>1718</v>
      </c>
      <c r="B54" s="477">
        <v>2600</v>
      </c>
      <c r="C54" s="510">
        <v>330</v>
      </c>
      <c r="D54" s="455">
        <f>SUM(Ф.4.1.КФК1:Ф.4.1.КФК30!D54)</f>
        <v>0</v>
      </c>
      <c r="E54" s="497" t="s">
        <v>4333</v>
      </c>
      <c r="F54" s="497" t="s">
        <v>4333</v>
      </c>
      <c r="G54" s="497" t="s">
        <v>4333</v>
      </c>
      <c r="H54" s="497" t="s">
        <v>4333</v>
      </c>
      <c r="I54" s="497" t="s">
        <v>4333</v>
      </c>
      <c r="J54" s="455">
        <f>SUM(Ф.4.1.КФК1:Ф.4.1.КФК30!J54)</f>
        <v>0</v>
      </c>
      <c r="K54" s="455">
        <f>SUM(Ф.4.1.КФК1:Ф.4.1.КФК30!K54)</f>
        <v>0</v>
      </c>
      <c r="L54" s="455">
        <f>SUM(Ф.4.1.КФК1:Ф.4.1.КФК30!L54)</f>
        <v>0</v>
      </c>
      <c r="M54" s="455">
        <f>SUM(Ф.4.1.КФК1:Ф.4.1.КФК30!M54)</f>
        <v>0</v>
      </c>
      <c r="N54" s="497" t="s">
        <v>4333</v>
      </c>
    </row>
    <row r="55" spans="1:14" s="13" customFormat="1" ht="12.75" customHeight="1" thickTop="1" thickBot="1" x14ac:dyDescent="0.25">
      <c r="A55" s="470" t="s">
        <v>4342</v>
      </c>
      <c r="B55" s="479">
        <v>2610</v>
      </c>
      <c r="C55" s="508">
        <v>340</v>
      </c>
      <c r="D55" s="455">
        <f>SUM(Ф.4.1.КФК1:Ф.4.1.КФК30!D55)</f>
        <v>0</v>
      </c>
      <c r="E55" s="497" t="s">
        <v>4333</v>
      </c>
      <c r="F55" s="497" t="s">
        <v>4333</v>
      </c>
      <c r="G55" s="497" t="s">
        <v>4333</v>
      </c>
      <c r="H55" s="497" t="s">
        <v>4333</v>
      </c>
      <c r="I55" s="497" t="s">
        <v>4333</v>
      </c>
      <c r="J55" s="455">
        <f>SUM(Ф.4.1.КФК1:Ф.4.1.КФК30!J55)</f>
        <v>0</v>
      </c>
      <c r="K55" s="455">
        <f>SUM(Ф.4.1.КФК1:Ф.4.1.КФК30!K55)</f>
        <v>0</v>
      </c>
      <c r="L55" s="455">
        <f>SUM(Ф.4.1.КФК1:Ф.4.1.КФК30!L55)</f>
        <v>0</v>
      </c>
      <c r="M55" s="455">
        <f>SUM(Ф.4.1.КФК1:Ф.4.1.КФК30!M55)</f>
        <v>0</v>
      </c>
      <c r="N55" s="497" t="s">
        <v>4333</v>
      </c>
    </row>
    <row r="56" spans="1:14" s="13" customFormat="1" ht="12.75" thickTop="1" thickBot="1" x14ac:dyDescent="0.25">
      <c r="A56" s="470" t="s">
        <v>4343</v>
      </c>
      <c r="B56" s="479">
        <v>2620</v>
      </c>
      <c r="C56" s="508">
        <v>350</v>
      </c>
      <c r="D56" s="455">
        <f>SUM(Ф.4.1.КФК1:Ф.4.1.КФК30!D56)</f>
        <v>0</v>
      </c>
      <c r="E56" s="497" t="s">
        <v>4333</v>
      </c>
      <c r="F56" s="497" t="s">
        <v>4333</v>
      </c>
      <c r="G56" s="497" t="s">
        <v>4333</v>
      </c>
      <c r="H56" s="497" t="s">
        <v>4333</v>
      </c>
      <c r="I56" s="497" t="s">
        <v>4333</v>
      </c>
      <c r="J56" s="455">
        <f>SUM(Ф.4.1.КФК1:Ф.4.1.КФК30!J56)</f>
        <v>0</v>
      </c>
      <c r="K56" s="455">
        <f>SUM(Ф.4.1.КФК1:Ф.4.1.КФК30!K56)</f>
        <v>0</v>
      </c>
      <c r="L56" s="455">
        <f>SUM(Ф.4.1.КФК1:Ф.4.1.КФК30!L56)</f>
        <v>0</v>
      </c>
      <c r="M56" s="455">
        <f>SUM(Ф.4.1.КФК1:Ф.4.1.КФК30!M56)</f>
        <v>0</v>
      </c>
      <c r="N56" s="497" t="s">
        <v>4333</v>
      </c>
    </row>
    <row r="57" spans="1:14" s="13" customFormat="1" ht="11.25" customHeight="1" thickTop="1" thickBot="1" x14ac:dyDescent="0.25">
      <c r="A57" s="478" t="s">
        <v>1719</v>
      </c>
      <c r="B57" s="479">
        <v>2630</v>
      </c>
      <c r="C57" s="508">
        <v>360</v>
      </c>
      <c r="D57" s="455">
        <f>SUM(Ф.4.1.КФК1:Ф.4.1.КФК30!D57)</f>
        <v>0</v>
      </c>
      <c r="E57" s="497" t="s">
        <v>4333</v>
      </c>
      <c r="F57" s="497" t="s">
        <v>4333</v>
      </c>
      <c r="G57" s="497" t="s">
        <v>4333</v>
      </c>
      <c r="H57" s="497" t="s">
        <v>4333</v>
      </c>
      <c r="I57" s="497" t="s">
        <v>4333</v>
      </c>
      <c r="J57" s="455">
        <f>SUM(Ф.4.1.КФК1:Ф.4.1.КФК30!J57)</f>
        <v>0</v>
      </c>
      <c r="K57" s="455">
        <f>SUM(Ф.4.1.КФК1:Ф.4.1.КФК30!K57)</f>
        <v>0</v>
      </c>
      <c r="L57" s="455">
        <f>SUM(Ф.4.1.КФК1:Ф.4.1.КФК30!L57)</f>
        <v>0</v>
      </c>
      <c r="M57" s="455">
        <f>SUM(Ф.4.1.КФК1:Ф.4.1.КФК30!M57)</f>
        <v>0</v>
      </c>
      <c r="N57" s="497" t="s">
        <v>4333</v>
      </c>
    </row>
    <row r="58" spans="1:14" s="13" customFormat="1" ht="10.5" customHeight="1" thickTop="1" thickBot="1" x14ac:dyDescent="0.25">
      <c r="A58" s="483" t="s">
        <v>1720</v>
      </c>
      <c r="B58" s="477">
        <v>2700</v>
      </c>
      <c r="C58" s="505">
        <v>370</v>
      </c>
      <c r="D58" s="455">
        <f>SUM(Ф.4.1.КФК1:Ф.4.1.КФК30!D58)</f>
        <v>0</v>
      </c>
      <c r="E58" s="497" t="s">
        <v>4333</v>
      </c>
      <c r="F58" s="497" t="s">
        <v>4333</v>
      </c>
      <c r="G58" s="497" t="s">
        <v>4333</v>
      </c>
      <c r="H58" s="497" t="s">
        <v>4333</v>
      </c>
      <c r="I58" s="497" t="s">
        <v>4333</v>
      </c>
      <c r="J58" s="455">
        <f>SUM(Ф.4.1.КФК1:Ф.4.1.КФК30!J58)</f>
        <v>0</v>
      </c>
      <c r="K58" s="455">
        <f>SUM(Ф.4.1.КФК1:Ф.4.1.КФК30!K58)</f>
        <v>0</v>
      </c>
      <c r="L58" s="455">
        <f>SUM(Ф.4.1.КФК1:Ф.4.1.КФК30!L58)</f>
        <v>0</v>
      </c>
      <c r="M58" s="455">
        <f>SUM(Ф.4.1.КФК1:Ф.4.1.КФК30!M58)</f>
        <v>0</v>
      </c>
      <c r="N58" s="497" t="s">
        <v>4333</v>
      </c>
    </row>
    <row r="59" spans="1:14" s="13" customFormat="1" ht="12.75" thickTop="1" thickBot="1" x14ac:dyDescent="0.25">
      <c r="A59" s="470" t="s">
        <v>1721</v>
      </c>
      <c r="B59" s="479">
        <v>2710</v>
      </c>
      <c r="C59" s="508">
        <v>380</v>
      </c>
      <c r="D59" s="455">
        <f>SUM(Ф.4.1.КФК1:Ф.4.1.КФК30!D59)</f>
        <v>0</v>
      </c>
      <c r="E59" s="497" t="s">
        <v>4333</v>
      </c>
      <c r="F59" s="497" t="s">
        <v>4333</v>
      </c>
      <c r="G59" s="497" t="s">
        <v>4333</v>
      </c>
      <c r="H59" s="497" t="s">
        <v>4333</v>
      </c>
      <c r="I59" s="497" t="s">
        <v>4333</v>
      </c>
      <c r="J59" s="455">
        <f>SUM(Ф.4.1.КФК1:Ф.4.1.КФК30!J59)</f>
        <v>0</v>
      </c>
      <c r="K59" s="455">
        <f>SUM(Ф.4.1.КФК1:Ф.4.1.КФК30!K59)</f>
        <v>0</v>
      </c>
      <c r="L59" s="455">
        <f>SUM(Ф.4.1.КФК1:Ф.4.1.КФК30!L59)</f>
        <v>0</v>
      </c>
      <c r="M59" s="455">
        <f>SUM(Ф.4.1.КФК1:Ф.4.1.КФК30!M59)</f>
        <v>0</v>
      </c>
      <c r="N59" s="497" t="s">
        <v>4333</v>
      </c>
    </row>
    <row r="60" spans="1:14" s="13" customFormat="1" ht="12.75" thickTop="1" thickBot="1" x14ac:dyDescent="0.25">
      <c r="A60" s="470" t="s">
        <v>1722</v>
      </c>
      <c r="B60" s="479">
        <v>2720</v>
      </c>
      <c r="C60" s="508">
        <v>390</v>
      </c>
      <c r="D60" s="455">
        <f>SUM(Ф.4.1.КФК1:Ф.4.1.КФК30!D60)</f>
        <v>0</v>
      </c>
      <c r="E60" s="497" t="s">
        <v>4333</v>
      </c>
      <c r="F60" s="497" t="s">
        <v>4333</v>
      </c>
      <c r="G60" s="497" t="s">
        <v>4333</v>
      </c>
      <c r="H60" s="497" t="s">
        <v>4333</v>
      </c>
      <c r="I60" s="497" t="s">
        <v>4333</v>
      </c>
      <c r="J60" s="455">
        <f>SUM(Ф.4.1.КФК1:Ф.4.1.КФК30!J60)</f>
        <v>0</v>
      </c>
      <c r="K60" s="455">
        <f>SUM(Ф.4.1.КФК1:Ф.4.1.КФК30!K60)</f>
        <v>0</v>
      </c>
      <c r="L60" s="455">
        <f>SUM(Ф.4.1.КФК1:Ф.4.1.КФК30!L60)</f>
        <v>0</v>
      </c>
      <c r="M60" s="455">
        <f>SUM(Ф.4.1.КФК1:Ф.4.1.КФК30!M60)</f>
        <v>0</v>
      </c>
      <c r="N60" s="497" t="s">
        <v>4333</v>
      </c>
    </row>
    <row r="61" spans="1:14" s="13" customFormat="1" ht="12.75" thickTop="1" thickBot="1" x14ac:dyDescent="0.25">
      <c r="A61" s="470" t="s">
        <v>1723</v>
      </c>
      <c r="B61" s="479">
        <v>2730</v>
      </c>
      <c r="C61" s="508">
        <v>400</v>
      </c>
      <c r="D61" s="455">
        <f>SUM(Ф.4.1.КФК1:Ф.4.1.КФК30!D61)</f>
        <v>0</v>
      </c>
      <c r="E61" s="497" t="s">
        <v>4333</v>
      </c>
      <c r="F61" s="497" t="s">
        <v>4333</v>
      </c>
      <c r="G61" s="497" t="s">
        <v>4333</v>
      </c>
      <c r="H61" s="497" t="s">
        <v>4333</v>
      </c>
      <c r="I61" s="497" t="s">
        <v>4333</v>
      </c>
      <c r="J61" s="455">
        <f>SUM(Ф.4.1.КФК1:Ф.4.1.КФК30!J61)</f>
        <v>0</v>
      </c>
      <c r="K61" s="455">
        <f>SUM(Ф.4.1.КФК1:Ф.4.1.КФК30!K61)</f>
        <v>0</v>
      </c>
      <c r="L61" s="455">
        <f>SUM(Ф.4.1.КФК1:Ф.4.1.КФК30!L61)</f>
        <v>0</v>
      </c>
      <c r="M61" s="455">
        <f>SUM(Ф.4.1.КФК1:Ф.4.1.КФК30!M61)</f>
        <v>0</v>
      </c>
      <c r="N61" s="497" t="s">
        <v>4333</v>
      </c>
    </row>
    <row r="62" spans="1:14" s="13" customFormat="1" ht="12.75" thickTop="1" thickBot="1" x14ac:dyDescent="0.25">
      <c r="A62" s="483" t="s">
        <v>1724</v>
      </c>
      <c r="B62" s="477">
        <v>2800</v>
      </c>
      <c r="C62" s="505">
        <v>410</v>
      </c>
      <c r="D62" s="455">
        <f>SUM(Ф.4.1.КФК1:Ф.4.1.КФК30!D62)</f>
        <v>0</v>
      </c>
      <c r="E62" s="497" t="s">
        <v>4333</v>
      </c>
      <c r="F62" s="497" t="s">
        <v>4333</v>
      </c>
      <c r="G62" s="497" t="s">
        <v>4333</v>
      </c>
      <c r="H62" s="497" t="s">
        <v>4333</v>
      </c>
      <c r="I62" s="497" t="s">
        <v>4333</v>
      </c>
      <c r="J62" s="455">
        <f>SUM(Ф.4.1.КФК1:Ф.4.1.КФК30!J62)</f>
        <v>0</v>
      </c>
      <c r="K62" s="455">
        <f>SUM(Ф.4.1.КФК1:Ф.4.1.КФК30!K62)</f>
        <v>0</v>
      </c>
      <c r="L62" s="455">
        <f>SUM(Ф.4.1.КФК1:Ф.4.1.КФК30!L62)</f>
        <v>0</v>
      </c>
      <c r="M62" s="455">
        <f>SUM(Ф.4.1.КФК1:Ф.4.1.КФК30!M62)</f>
        <v>0</v>
      </c>
      <c r="N62" s="497" t="s">
        <v>4333</v>
      </c>
    </row>
    <row r="63" spans="1:14" s="13" customFormat="1" ht="12.75" thickTop="1" thickBot="1" x14ac:dyDescent="0.25">
      <c r="A63" s="477" t="s">
        <v>1725</v>
      </c>
      <c r="B63" s="477">
        <v>3000</v>
      </c>
      <c r="C63" s="505">
        <v>420</v>
      </c>
      <c r="D63" s="455">
        <f>SUM(Ф.4.1.КФК1:Ф.4.1.КФК30!D63)</f>
        <v>0</v>
      </c>
      <c r="E63" s="497" t="s">
        <v>4333</v>
      </c>
      <c r="F63" s="497" t="s">
        <v>4333</v>
      </c>
      <c r="G63" s="497" t="s">
        <v>4333</v>
      </c>
      <c r="H63" s="497" t="s">
        <v>4333</v>
      </c>
      <c r="I63" s="497" t="s">
        <v>4333</v>
      </c>
      <c r="J63" s="455">
        <f>SUM(Ф.4.1.КФК1:Ф.4.1.КФК30!J63)</f>
        <v>0</v>
      </c>
      <c r="K63" s="455">
        <f>SUM(Ф.4.1.КФК1:Ф.4.1.КФК30!K63)</f>
        <v>0</v>
      </c>
      <c r="L63" s="455">
        <f>SUM(Ф.4.1.КФК1:Ф.4.1.КФК30!L63)</f>
        <v>0</v>
      </c>
      <c r="M63" s="455">
        <f>SUM(Ф.4.1.КФК1:Ф.4.1.КФК30!M63)</f>
        <v>0</v>
      </c>
      <c r="N63" s="497" t="s">
        <v>4333</v>
      </c>
    </row>
    <row r="64" spans="1:14" s="13" customFormat="1" ht="12.75" thickTop="1" thickBot="1" x14ac:dyDescent="0.25">
      <c r="A64" s="457" t="s">
        <v>4251</v>
      </c>
      <c r="B64" s="477">
        <v>3100</v>
      </c>
      <c r="C64" s="505">
        <v>430</v>
      </c>
      <c r="D64" s="455">
        <f>SUM(Ф.4.1.КФК1:Ф.4.1.КФК30!D64)</f>
        <v>0</v>
      </c>
      <c r="E64" s="497" t="s">
        <v>4333</v>
      </c>
      <c r="F64" s="497" t="s">
        <v>4333</v>
      </c>
      <c r="G64" s="497" t="s">
        <v>4333</v>
      </c>
      <c r="H64" s="497" t="s">
        <v>4333</v>
      </c>
      <c r="I64" s="497" t="s">
        <v>4333</v>
      </c>
      <c r="J64" s="455">
        <f>SUM(Ф.4.1.КФК1:Ф.4.1.КФК30!J64)</f>
        <v>0</v>
      </c>
      <c r="K64" s="455">
        <f>SUM(Ф.4.1.КФК1:Ф.4.1.КФК30!K64)</f>
        <v>0</v>
      </c>
      <c r="L64" s="455">
        <f>SUM(Ф.4.1.КФК1:Ф.4.1.КФК30!L64)</f>
        <v>0</v>
      </c>
      <c r="M64" s="455">
        <f>SUM(Ф.4.1.КФК1:Ф.4.1.КФК30!M64)</f>
        <v>0</v>
      </c>
      <c r="N64" s="497" t="s">
        <v>4333</v>
      </c>
    </row>
    <row r="65" spans="1:14" s="13" customFormat="1" ht="12.75" thickTop="1" thickBot="1" x14ac:dyDescent="0.25">
      <c r="A65" s="470" t="s">
        <v>4344</v>
      </c>
      <c r="B65" s="479">
        <v>3110</v>
      </c>
      <c r="C65" s="508">
        <v>440</v>
      </c>
      <c r="D65" s="455">
        <f>SUM(Ф.4.1.КФК1:Ф.4.1.КФК30!D65)</f>
        <v>0</v>
      </c>
      <c r="E65" s="497" t="s">
        <v>4333</v>
      </c>
      <c r="F65" s="497" t="s">
        <v>4333</v>
      </c>
      <c r="G65" s="497" t="s">
        <v>4333</v>
      </c>
      <c r="H65" s="497" t="s">
        <v>4333</v>
      </c>
      <c r="I65" s="497" t="s">
        <v>4333</v>
      </c>
      <c r="J65" s="455">
        <f>SUM(Ф.4.1.КФК1:Ф.4.1.КФК30!J65)</f>
        <v>0</v>
      </c>
      <c r="K65" s="455">
        <f>SUM(Ф.4.1.КФК1:Ф.4.1.КФК30!K65)</f>
        <v>0</v>
      </c>
      <c r="L65" s="455">
        <f>SUM(Ф.4.1.КФК1:Ф.4.1.КФК30!L65)</f>
        <v>0</v>
      </c>
      <c r="M65" s="455">
        <f>SUM(Ф.4.1.КФК1:Ф.4.1.КФК30!M65)</f>
        <v>0</v>
      </c>
      <c r="N65" s="497" t="s">
        <v>4333</v>
      </c>
    </row>
    <row r="66" spans="1:14" s="13" customFormat="1" ht="12.75" thickTop="1" thickBot="1" x14ac:dyDescent="0.25">
      <c r="A66" s="478" t="s">
        <v>4345</v>
      </c>
      <c r="B66" s="479">
        <v>3120</v>
      </c>
      <c r="C66" s="508">
        <v>450</v>
      </c>
      <c r="D66" s="455">
        <f>SUM(Ф.4.1.КФК1:Ф.4.1.КФК30!D66)</f>
        <v>0</v>
      </c>
      <c r="E66" s="497" t="s">
        <v>4333</v>
      </c>
      <c r="F66" s="497" t="s">
        <v>4333</v>
      </c>
      <c r="G66" s="497" t="s">
        <v>4333</v>
      </c>
      <c r="H66" s="497" t="s">
        <v>4333</v>
      </c>
      <c r="I66" s="497" t="s">
        <v>4333</v>
      </c>
      <c r="J66" s="455">
        <f>SUM(Ф.4.1.КФК1:Ф.4.1.КФК30!J66)</f>
        <v>0</v>
      </c>
      <c r="K66" s="455">
        <f>SUM(Ф.4.1.КФК1:Ф.4.1.КФК30!K66)</f>
        <v>0</v>
      </c>
      <c r="L66" s="455">
        <f>SUM(Ф.4.1.КФК1:Ф.4.1.КФК30!L66)</f>
        <v>0</v>
      </c>
      <c r="M66" s="455">
        <f>SUM(Ф.4.1.КФК1:Ф.4.1.КФК30!M66)</f>
        <v>0</v>
      </c>
      <c r="N66" s="497" t="s">
        <v>4333</v>
      </c>
    </row>
    <row r="67" spans="1:14" s="13" customFormat="1" ht="13.5" customHeight="1" thickTop="1" thickBot="1" x14ac:dyDescent="0.25">
      <c r="A67" s="476" t="s">
        <v>1726</v>
      </c>
      <c r="B67" s="456">
        <v>3121</v>
      </c>
      <c r="C67" s="451">
        <v>460</v>
      </c>
      <c r="D67" s="455">
        <f>SUM(Ф.4.1.КФК1:Ф.4.1.КФК30!D67)</f>
        <v>0</v>
      </c>
      <c r="E67" s="497" t="s">
        <v>4333</v>
      </c>
      <c r="F67" s="497" t="s">
        <v>4333</v>
      </c>
      <c r="G67" s="497" t="s">
        <v>4333</v>
      </c>
      <c r="H67" s="497" t="s">
        <v>4333</v>
      </c>
      <c r="I67" s="497" t="s">
        <v>4333</v>
      </c>
      <c r="J67" s="455">
        <f>SUM(Ф.4.1.КФК1:Ф.4.1.КФК30!J67)</f>
        <v>0</v>
      </c>
      <c r="K67" s="455">
        <f>SUM(Ф.4.1.КФК1:Ф.4.1.КФК30!K67)</f>
        <v>0</v>
      </c>
      <c r="L67" s="455">
        <f>SUM(Ф.4.1.КФК1:Ф.4.1.КФК30!L67)</f>
        <v>0</v>
      </c>
      <c r="M67" s="455">
        <f>SUM(Ф.4.1.КФК1:Ф.4.1.КФК30!M67)</f>
        <v>0</v>
      </c>
      <c r="N67" s="497" t="s">
        <v>4333</v>
      </c>
    </row>
    <row r="68" spans="1:14" s="13" customFormat="1" ht="12.75" thickTop="1" thickBot="1" x14ac:dyDescent="0.25">
      <c r="A68" s="476" t="s">
        <v>1727</v>
      </c>
      <c r="B68" s="456">
        <v>3122</v>
      </c>
      <c r="C68" s="451">
        <v>470</v>
      </c>
      <c r="D68" s="455">
        <f>SUM(Ф.4.1.КФК1:Ф.4.1.КФК30!D68)</f>
        <v>0</v>
      </c>
      <c r="E68" s="497" t="s">
        <v>4333</v>
      </c>
      <c r="F68" s="497" t="s">
        <v>4333</v>
      </c>
      <c r="G68" s="497" t="s">
        <v>4333</v>
      </c>
      <c r="H68" s="497" t="s">
        <v>4333</v>
      </c>
      <c r="I68" s="497" t="s">
        <v>4333</v>
      </c>
      <c r="J68" s="455">
        <f>SUM(Ф.4.1.КФК1:Ф.4.1.КФК30!J68)</f>
        <v>0</v>
      </c>
      <c r="K68" s="455">
        <f>SUM(Ф.4.1.КФК1:Ф.4.1.КФК30!K68)</f>
        <v>0</v>
      </c>
      <c r="L68" s="455">
        <f>SUM(Ф.4.1.КФК1:Ф.4.1.КФК30!L68)</f>
        <v>0</v>
      </c>
      <c r="M68" s="455">
        <f>SUM(Ф.4.1.КФК1:Ф.4.1.КФК30!M68)</f>
        <v>0</v>
      </c>
      <c r="N68" s="497" t="s">
        <v>4333</v>
      </c>
    </row>
    <row r="69" spans="1:14" s="13" customFormat="1" ht="12.75" thickTop="1" thickBot="1" x14ac:dyDescent="0.25">
      <c r="A69" s="458" t="s">
        <v>4346</v>
      </c>
      <c r="B69" s="479">
        <v>3130</v>
      </c>
      <c r="C69" s="508">
        <v>480</v>
      </c>
      <c r="D69" s="455">
        <f>SUM(Ф.4.1.КФК1:Ф.4.1.КФК30!D69)</f>
        <v>0</v>
      </c>
      <c r="E69" s="497" t="s">
        <v>4333</v>
      </c>
      <c r="F69" s="497" t="s">
        <v>4333</v>
      </c>
      <c r="G69" s="497" t="s">
        <v>4333</v>
      </c>
      <c r="H69" s="497" t="s">
        <v>4333</v>
      </c>
      <c r="I69" s="497" t="s">
        <v>4333</v>
      </c>
      <c r="J69" s="455">
        <f>SUM(Ф.4.1.КФК1:Ф.4.1.КФК30!J69)</f>
        <v>0</v>
      </c>
      <c r="K69" s="455">
        <f>SUM(Ф.4.1.КФК1:Ф.4.1.КФК30!K69)</f>
        <v>0</v>
      </c>
      <c r="L69" s="455">
        <f>SUM(Ф.4.1.КФК1:Ф.4.1.КФК30!L69)</f>
        <v>0</v>
      </c>
      <c r="M69" s="455">
        <f>SUM(Ф.4.1.КФК1:Ф.4.1.КФК30!M69)</f>
        <v>0</v>
      </c>
      <c r="N69" s="497" t="s">
        <v>4333</v>
      </c>
    </row>
    <row r="70" spans="1:14" s="13" customFormat="1" ht="12.75" thickTop="1" thickBot="1" x14ac:dyDescent="0.25">
      <c r="A70" s="476" t="s">
        <v>1728</v>
      </c>
      <c r="B70" s="456">
        <v>3131</v>
      </c>
      <c r="C70" s="451">
        <v>490</v>
      </c>
      <c r="D70" s="455">
        <f>SUM(Ф.4.1.КФК1:Ф.4.1.КФК30!D70)</f>
        <v>0</v>
      </c>
      <c r="E70" s="497" t="s">
        <v>4333</v>
      </c>
      <c r="F70" s="497" t="s">
        <v>4333</v>
      </c>
      <c r="G70" s="497" t="s">
        <v>4333</v>
      </c>
      <c r="H70" s="497" t="s">
        <v>4333</v>
      </c>
      <c r="I70" s="497" t="s">
        <v>4333</v>
      </c>
      <c r="J70" s="455">
        <f>SUM(Ф.4.1.КФК1:Ф.4.1.КФК30!J70)</f>
        <v>0</v>
      </c>
      <c r="K70" s="455">
        <f>SUM(Ф.4.1.КФК1:Ф.4.1.КФК30!K70)</f>
        <v>0</v>
      </c>
      <c r="L70" s="455">
        <f>SUM(Ф.4.1.КФК1:Ф.4.1.КФК30!L70)</f>
        <v>0</v>
      </c>
      <c r="M70" s="455">
        <f>SUM(Ф.4.1.КФК1:Ф.4.1.КФК30!M70)</f>
        <v>0</v>
      </c>
      <c r="N70" s="497" t="s">
        <v>4333</v>
      </c>
    </row>
    <row r="71" spans="1:14" s="13" customFormat="1" ht="12.75" thickTop="1" thickBot="1" x14ac:dyDescent="0.25">
      <c r="A71" s="476" t="s">
        <v>4252</v>
      </c>
      <c r="B71" s="456">
        <v>3132</v>
      </c>
      <c r="C71" s="451">
        <v>500</v>
      </c>
      <c r="D71" s="455">
        <f>SUM(Ф.4.1.КФК1:Ф.4.1.КФК30!D71)</f>
        <v>0</v>
      </c>
      <c r="E71" s="497" t="s">
        <v>4333</v>
      </c>
      <c r="F71" s="497" t="s">
        <v>4333</v>
      </c>
      <c r="G71" s="497" t="s">
        <v>4333</v>
      </c>
      <c r="H71" s="497" t="s">
        <v>4333</v>
      </c>
      <c r="I71" s="497" t="s">
        <v>4333</v>
      </c>
      <c r="J71" s="455">
        <f>SUM(Ф.4.1.КФК1:Ф.4.1.КФК30!J71)</f>
        <v>0</v>
      </c>
      <c r="K71" s="455">
        <f>SUM(Ф.4.1.КФК1:Ф.4.1.КФК30!K71)</f>
        <v>0</v>
      </c>
      <c r="L71" s="455">
        <f>SUM(Ф.4.1.КФК1:Ф.4.1.КФК30!L71)</f>
        <v>0</v>
      </c>
      <c r="M71" s="455">
        <f>SUM(Ф.4.1.КФК1:Ф.4.1.КФК30!M71)</f>
        <v>0</v>
      </c>
      <c r="N71" s="497" t="s">
        <v>4333</v>
      </c>
    </row>
    <row r="72" spans="1:14" s="13" customFormat="1" ht="12.75" thickTop="1" thickBot="1" x14ac:dyDescent="0.25">
      <c r="A72" s="458" t="s">
        <v>4253</v>
      </c>
      <c r="B72" s="479">
        <v>3140</v>
      </c>
      <c r="C72" s="508">
        <v>510</v>
      </c>
      <c r="D72" s="455">
        <f>SUM(Ф.4.1.КФК1:Ф.4.1.КФК30!D72)</f>
        <v>0</v>
      </c>
      <c r="E72" s="497" t="s">
        <v>4333</v>
      </c>
      <c r="F72" s="497" t="s">
        <v>4333</v>
      </c>
      <c r="G72" s="497" t="s">
        <v>4333</v>
      </c>
      <c r="H72" s="497" t="s">
        <v>4333</v>
      </c>
      <c r="I72" s="497" t="s">
        <v>4333</v>
      </c>
      <c r="J72" s="455">
        <f>SUM(Ф.4.1.КФК1:Ф.4.1.КФК30!J72)</f>
        <v>0</v>
      </c>
      <c r="K72" s="455">
        <f>SUM(Ф.4.1.КФК1:Ф.4.1.КФК30!K72)</f>
        <v>0</v>
      </c>
      <c r="L72" s="455">
        <f>SUM(Ф.4.1.КФК1:Ф.4.1.КФК30!L72)</f>
        <v>0</v>
      </c>
      <c r="M72" s="455">
        <f>SUM(Ф.4.1.КФК1:Ф.4.1.КФК30!M72)</f>
        <v>0</v>
      </c>
      <c r="N72" s="497" t="s">
        <v>4333</v>
      </c>
    </row>
    <row r="73" spans="1:14" s="13" customFormat="1" ht="13.5" thickTop="1" thickBot="1" x14ac:dyDescent="0.25">
      <c r="A73" s="490" t="s">
        <v>1729</v>
      </c>
      <c r="B73" s="456">
        <v>3141</v>
      </c>
      <c r="C73" s="451">
        <v>520</v>
      </c>
      <c r="D73" s="455">
        <f>SUM(Ф.4.1.КФК1:Ф.4.1.КФК30!D73)</f>
        <v>0</v>
      </c>
      <c r="E73" s="497" t="s">
        <v>4333</v>
      </c>
      <c r="F73" s="497" t="s">
        <v>4333</v>
      </c>
      <c r="G73" s="497" t="s">
        <v>4333</v>
      </c>
      <c r="H73" s="497" t="s">
        <v>4333</v>
      </c>
      <c r="I73" s="497" t="s">
        <v>4333</v>
      </c>
      <c r="J73" s="455">
        <f>SUM(Ф.4.1.КФК1:Ф.4.1.КФК30!J73)</f>
        <v>0</v>
      </c>
      <c r="K73" s="455">
        <f>SUM(Ф.4.1.КФК1:Ф.4.1.КФК30!K73)</f>
        <v>0</v>
      </c>
      <c r="L73" s="455">
        <f>SUM(Ф.4.1.КФК1:Ф.4.1.КФК30!L73)</f>
        <v>0</v>
      </c>
      <c r="M73" s="455">
        <f>SUM(Ф.4.1.КФК1:Ф.4.1.КФК30!M73)</f>
        <v>0</v>
      </c>
      <c r="N73" s="497" t="s">
        <v>4333</v>
      </c>
    </row>
    <row r="74" spans="1:14" s="13" customFormat="1" ht="13.5" thickTop="1" thickBot="1" x14ac:dyDescent="0.25">
      <c r="A74" s="490" t="s">
        <v>1730</v>
      </c>
      <c r="B74" s="456">
        <v>3142</v>
      </c>
      <c r="C74" s="451">
        <v>530</v>
      </c>
      <c r="D74" s="455">
        <f>SUM(Ф.4.1.КФК1:Ф.4.1.КФК30!D74)</f>
        <v>0</v>
      </c>
      <c r="E74" s="497" t="s">
        <v>4333</v>
      </c>
      <c r="F74" s="497" t="s">
        <v>4333</v>
      </c>
      <c r="G74" s="497" t="s">
        <v>4333</v>
      </c>
      <c r="H74" s="497" t="s">
        <v>4333</v>
      </c>
      <c r="I74" s="497" t="s">
        <v>4333</v>
      </c>
      <c r="J74" s="455">
        <f>SUM(Ф.4.1.КФК1:Ф.4.1.КФК30!J74)</f>
        <v>0</v>
      </c>
      <c r="K74" s="455">
        <f>SUM(Ф.4.1.КФК1:Ф.4.1.КФК30!K74)</f>
        <v>0</v>
      </c>
      <c r="L74" s="455">
        <f>SUM(Ф.4.1.КФК1:Ф.4.1.КФК30!L74)</f>
        <v>0</v>
      </c>
      <c r="M74" s="455">
        <f>SUM(Ф.4.1.КФК1:Ф.4.1.КФК30!M74)</f>
        <v>0</v>
      </c>
      <c r="N74" s="497" t="s">
        <v>4333</v>
      </c>
    </row>
    <row r="75" spans="1:14" s="13" customFormat="1" ht="13.5" thickTop="1" thickBot="1" x14ac:dyDescent="0.25">
      <c r="A75" s="490" t="s">
        <v>1731</v>
      </c>
      <c r="B75" s="456">
        <v>3143</v>
      </c>
      <c r="C75" s="451">
        <v>540</v>
      </c>
      <c r="D75" s="455">
        <f>SUM(Ф.4.1.КФК1:Ф.4.1.КФК30!D75)</f>
        <v>0</v>
      </c>
      <c r="E75" s="497" t="s">
        <v>4333</v>
      </c>
      <c r="F75" s="497" t="s">
        <v>4333</v>
      </c>
      <c r="G75" s="497" t="s">
        <v>4333</v>
      </c>
      <c r="H75" s="497" t="s">
        <v>4333</v>
      </c>
      <c r="I75" s="497" t="s">
        <v>4333</v>
      </c>
      <c r="J75" s="455">
        <f>SUM(Ф.4.1.КФК1:Ф.4.1.КФК30!J75)</f>
        <v>0</v>
      </c>
      <c r="K75" s="455">
        <f>SUM(Ф.4.1.КФК1:Ф.4.1.КФК30!K75)</f>
        <v>0</v>
      </c>
      <c r="L75" s="455">
        <f>SUM(Ф.4.1.КФК1:Ф.4.1.КФК30!L75)</f>
        <v>0</v>
      </c>
      <c r="M75" s="455">
        <f>SUM(Ф.4.1.КФК1:Ф.4.1.КФК30!M75)</f>
        <v>0</v>
      </c>
      <c r="N75" s="497" t="s">
        <v>4333</v>
      </c>
    </row>
    <row r="76" spans="1:14" s="13" customFormat="1" ht="12.75" thickTop="1" thickBot="1" x14ac:dyDescent="0.25">
      <c r="A76" s="458" t="s">
        <v>4347</v>
      </c>
      <c r="B76" s="479">
        <v>3150</v>
      </c>
      <c r="C76" s="508">
        <v>550</v>
      </c>
      <c r="D76" s="455">
        <f>SUM(Ф.4.1.КФК1:Ф.4.1.КФК30!D76)</f>
        <v>0</v>
      </c>
      <c r="E76" s="497" t="s">
        <v>4333</v>
      </c>
      <c r="F76" s="497" t="s">
        <v>4333</v>
      </c>
      <c r="G76" s="497" t="s">
        <v>4333</v>
      </c>
      <c r="H76" s="497" t="s">
        <v>4333</v>
      </c>
      <c r="I76" s="497" t="s">
        <v>4333</v>
      </c>
      <c r="J76" s="455">
        <f>SUM(Ф.4.1.КФК1:Ф.4.1.КФК30!J76)</f>
        <v>0</v>
      </c>
      <c r="K76" s="455">
        <f>SUM(Ф.4.1.КФК1:Ф.4.1.КФК30!K76)</f>
        <v>0</v>
      </c>
      <c r="L76" s="455">
        <f>SUM(Ф.4.1.КФК1:Ф.4.1.КФК30!L76)</f>
        <v>0</v>
      </c>
      <c r="M76" s="455">
        <f>SUM(Ф.4.1.КФК1:Ф.4.1.КФК30!M76)</f>
        <v>0</v>
      </c>
      <c r="N76" s="497" t="s">
        <v>4333</v>
      </c>
    </row>
    <row r="77" spans="1:14" s="13" customFormat="1" ht="12.75" thickTop="1" thickBot="1" x14ac:dyDescent="0.25">
      <c r="A77" s="458" t="s">
        <v>1732</v>
      </c>
      <c r="B77" s="479">
        <v>3160</v>
      </c>
      <c r="C77" s="508">
        <v>560</v>
      </c>
      <c r="D77" s="455">
        <f>SUM(Ф.4.1.КФК1:Ф.4.1.КФК30!D77)</f>
        <v>0</v>
      </c>
      <c r="E77" s="497" t="s">
        <v>4333</v>
      </c>
      <c r="F77" s="497" t="s">
        <v>4333</v>
      </c>
      <c r="G77" s="497" t="s">
        <v>4333</v>
      </c>
      <c r="H77" s="497" t="s">
        <v>4333</v>
      </c>
      <c r="I77" s="497" t="s">
        <v>4333</v>
      </c>
      <c r="J77" s="455">
        <f>SUM(Ф.4.1.КФК1:Ф.4.1.КФК30!J77)</f>
        <v>0</v>
      </c>
      <c r="K77" s="455">
        <f>SUM(Ф.4.1.КФК1:Ф.4.1.КФК30!K77)</f>
        <v>0</v>
      </c>
      <c r="L77" s="455">
        <f>SUM(Ф.4.1.КФК1:Ф.4.1.КФК30!L77)</f>
        <v>0</v>
      </c>
      <c r="M77" s="455">
        <f>SUM(Ф.4.1.КФК1:Ф.4.1.КФК30!M77)</f>
        <v>0</v>
      </c>
      <c r="N77" s="497" t="s">
        <v>4333</v>
      </c>
    </row>
    <row r="78" spans="1:14" s="13" customFormat="1" ht="12.75" thickTop="1" thickBot="1" x14ac:dyDescent="0.25">
      <c r="A78" s="457" t="s">
        <v>4348</v>
      </c>
      <c r="B78" s="477">
        <v>3200</v>
      </c>
      <c r="C78" s="505">
        <v>570</v>
      </c>
      <c r="D78" s="455">
        <f>SUM(Ф.4.1.КФК1:Ф.4.1.КФК30!D78)</f>
        <v>0</v>
      </c>
      <c r="E78" s="497" t="s">
        <v>4333</v>
      </c>
      <c r="F78" s="497" t="s">
        <v>4333</v>
      </c>
      <c r="G78" s="497" t="s">
        <v>4333</v>
      </c>
      <c r="H78" s="497" t="s">
        <v>4333</v>
      </c>
      <c r="I78" s="497" t="s">
        <v>4333</v>
      </c>
      <c r="J78" s="455">
        <f>SUM(Ф.4.1.КФК1:Ф.4.1.КФК30!J78)</f>
        <v>0</v>
      </c>
      <c r="K78" s="455">
        <f>SUM(Ф.4.1.КФК1:Ф.4.1.КФК30!K78)</f>
        <v>0</v>
      </c>
      <c r="L78" s="455">
        <f>SUM(Ф.4.1.КФК1:Ф.4.1.КФК30!L78)</f>
        <v>0</v>
      </c>
      <c r="M78" s="455">
        <f>SUM(Ф.4.1.КФК1:Ф.4.1.КФК30!M78)</f>
        <v>0</v>
      </c>
      <c r="N78" s="497" t="s">
        <v>4333</v>
      </c>
    </row>
    <row r="79" spans="1:14" s="13" customFormat="1" ht="12.75" thickTop="1" thickBot="1" x14ac:dyDescent="0.25">
      <c r="A79" s="470" t="s">
        <v>4803</v>
      </c>
      <c r="B79" s="479">
        <v>3210</v>
      </c>
      <c r="C79" s="508">
        <v>580</v>
      </c>
      <c r="D79" s="455">
        <f>SUM(Ф.4.1.КФК1:Ф.4.1.КФК30!D79)</f>
        <v>0</v>
      </c>
      <c r="E79" s="497" t="s">
        <v>4333</v>
      </c>
      <c r="F79" s="497" t="s">
        <v>4333</v>
      </c>
      <c r="G79" s="497" t="s">
        <v>4333</v>
      </c>
      <c r="H79" s="497" t="s">
        <v>4333</v>
      </c>
      <c r="I79" s="497" t="s">
        <v>4333</v>
      </c>
      <c r="J79" s="455">
        <f>SUM(Ф.4.1.КФК1:Ф.4.1.КФК30!J79)</f>
        <v>0</v>
      </c>
      <c r="K79" s="455">
        <f>SUM(Ф.4.1.КФК1:Ф.4.1.КФК30!K79)</f>
        <v>0</v>
      </c>
      <c r="L79" s="455">
        <f>SUM(Ф.4.1.КФК1:Ф.4.1.КФК30!L79)</f>
        <v>0</v>
      </c>
      <c r="M79" s="455">
        <f>SUM(Ф.4.1.КФК1:Ф.4.1.КФК30!M79)</f>
        <v>0</v>
      </c>
      <c r="N79" s="497" t="s">
        <v>4333</v>
      </c>
    </row>
    <row r="80" spans="1:14" s="13" customFormat="1" ht="12.75" thickTop="1" thickBot="1" x14ac:dyDescent="0.25">
      <c r="A80" s="470" t="s">
        <v>4349</v>
      </c>
      <c r="B80" s="479">
        <v>3220</v>
      </c>
      <c r="C80" s="508">
        <v>590</v>
      </c>
      <c r="D80" s="455">
        <f>SUM(Ф.4.1.КФК1:Ф.4.1.КФК30!D80)</f>
        <v>0</v>
      </c>
      <c r="E80" s="497" t="s">
        <v>4333</v>
      </c>
      <c r="F80" s="497" t="s">
        <v>4333</v>
      </c>
      <c r="G80" s="497" t="s">
        <v>4333</v>
      </c>
      <c r="H80" s="497" t="s">
        <v>4333</v>
      </c>
      <c r="I80" s="497" t="s">
        <v>4333</v>
      </c>
      <c r="J80" s="455">
        <f>SUM(Ф.4.1.КФК1:Ф.4.1.КФК30!J80)</f>
        <v>0</v>
      </c>
      <c r="K80" s="455">
        <f>SUM(Ф.4.1.КФК1:Ф.4.1.КФК30!K80)</f>
        <v>0</v>
      </c>
      <c r="L80" s="455">
        <f>SUM(Ф.4.1.КФК1:Ф.4.1.КФК30!L80)</f>
        <v>0</v>
      </c>
      <c r="M80" s="455">
        <f>SUM(Ф.4.1.КФК1:Ф.4.1.КФК30!M80)</f>
        <v>0</v>
      </c>
      <c r="N80" s="497" t="s">
        <v>4333</v>
      </c>
    </row>
    <row r="81" spans="1:14" s="13" customFormat="1" ht="12.75" customHeight="1" thickTop="1" thickBot="1" x14ac:dyDescent="0.25">
      <c r="A81" s="458" t="s">
        <v>1733</v>
      </c>
      <c r="B81" s="479">
        <v>3230</v>
      </c>
      <c r="C81" s="508">
        <v>600</v>
      </c>
      <c r="D81" s="455">
        <f>SUM(Ф.4.1.КФК1:Ф.4.1.КФК30!D81)</f>
        <v>0</v>
      </c>
      <c r="E81" s="497" t="s">
        <v>4333</v>
      </c>
      <c r="F81" s="497" t="s">
        <v>4333</v>
      </c>
      <c r="G81" s="497" t="s">
        <v>4333</v>
      </c>
      <c r="H81" s="497" t="s">
        <v>4333</v>
      </c>
      <c r="I81" s="497" t="s">
        <v>4333</v>
      </c>
      <c r="J81" s="455">
        <f>SUM(Ф.4.1.КФК1:Ф.4.1.КФК30!J81)</f>
        <v>0</v>
      </c>
      <c r="K81" s="455">
        <f>SUM(Ф.4.1.КФК1:Ф.4.1.КФК30!K81)</f>
        <v>0</v>
      </c>
      <c r="L81" s="455">
        <f>SUM(Ф.4.1.КФК1:Ф.4.1.КФК30!L81)</f>
        <v>0</v>
      </c>
      <c r="M81" s="455">
        <f>SUM(Ф.4.1.КФК1:Ф.4.1.КФК30!M81)</f>
        <v>0</v>
      </c>
      <c r="N81" s="497" t="s">
        <v>4333</v>
      </c>
    </row>
    <row r="82" spans="1:14" s="13" customFormat="1" ht="13.5" customHeight="1" thickTop="1" thickBot="1" x14ac:dyDescent="0.25">
      <c r="A82" s="470" t="s">
        <v>4350</v>
      </c>
      <c r="B82" s="479">
        <v>3240</v>
      </c>
      <c r="C82" s="508">
        <v>610</v>
      </c>
      <c r="D82" s="455">
        <f>SUM(Ф.4.1.КФК1:Ф.4.1.КФК30!D82)</f>
        <v>0</v>
      </c>
      <c r="E82" s="497" t="s">
        <v>4333</v>
      </c>
      <c r="F82" s="497" t="s">
        <v>4333</v>
      </c>
      <c r="G82" s="497" t="s">
        <v>4333</v>
      </c>
      <c r="H82" s="497" t="s">
        <v>4333</v>
      </c>
      <c r="I82" s="497" t="s">
        <v>4333</v>
      </c>
      <c r="J82" s="455">
        <f>SUM(Ф.4.1.КФК1:Ф.4.1.КФК30!J82)</f>
        <v>0</v>
      </c>
      <c r="K82" s="455">
        <f>SUM(Ф.4.1.КФК1:Ф.4.1.КФК30!K82)</f>
        <v>0</v>
      </c>
      <c r="L82" s="455">
        <f>SUM(Ф.4.1.КФК1:Ф.4.1.КФК30!L82)</f>
        <v>0</v>
      </c>
      <c r="M82" s="455">
        <f>SUM(Ф.4.1.КФК1:Ф.4.1.КФК30!M82)</f>
        <v>0</v>
      </c>
      <c r="N82" s="497" t="s">
        <v>4333</v>
      </c>
    </row>
    <row r="83" spans="1:14" s="13" customFormat="1" ht="12" hidden="1" customHeight="1" thickTop="1" x14ac:dyDescent="0.2">
      <c r="A83" s="88"/>
      <c r="B83" s="89"/>
      <c r="C83" s="131"/>
      <c r="D83" s="383"/>
      <c r="E83" s="384"/>
      <c r="F83" s="384"/>
      <c r="G83" s="384"/>
      <c r="H83" s="384"/>
      <c r="I83" s="384"/>
      <c r="J83" s="383"/>
      <c r="K83" s="383"/>
      <c r="L83" s="383"/>
      <c r="M83" s="383"/>
      <c r="N83" s="384"/>
    </row>
    <row r="84" spans="1:14" s="13" customFormat="1" ht="12" hidden="1" customHeight="1" x14ac:dyDescent="0.2">
      <c r="A84" s="90"/>
      <c r="B84" s="89"/>
      <c r="C84" s="131"/>
      <c r="D84" s="383"/>
      <c r="E84" s="384"/>
      <c r="F84" s="384"/>
      <c r="G84" s="384"/>
      <c r="H84" s="384"/>
      <c r="I84" s="384"/>
      <c r="J84" s="383"/>
      <c r="K84" s="383"/>
      <c r="L84" s="383"/>
      <c r="M84" s="383"/>
      <c r="N84" s="384"/>
    </row>
    <row r="85" spans="1:14" s="13" customFormat="1" ht="12" hidden="1" customHeight="1" x14ac:dyDescent="0.2">
      <c r="A85" s="88" t="s">
        <v>4358</v>
      </c>
      <c r="B85" s="89">
        <v>2450</v>
      </c>
      <c r="C85" s="131">
        <v>610</v>
      </c>
      <c r="D85" s="129" t="str">
        <f>IF(((SUM(Ф.4.1.КФК1!D85))+(SUM(Ф.4.1.КФК2!D85))+(SUM(Ф.4.1.КФК3!D85))+(SUM(Ф.4.1.КФК4!D85))+(SUM(Ф.4.1.КФК5!D85))+(SUM(Ф.4.1.КФК6!D85))+(SUM(Ф.4.1.КФК7!D85))+(SUM(Ф.4.1.КФК8!D85))+(SUM(Ф.4.1.КФК9!D85))+(SUM(Ф.4.1.КФК10!D85))+(SUM(Ф.4.1.КФК11!D85))+(SUM(Ф.4.1.КФК12!D85))+(SUM(Ф.4.1.КФК13!D85))+(SUM(Ф.4.1.КФК14!D85))+(SUM(Ф.4.1.КФК15!D85))+(SUM(Ф.4.1.КФК16!D85))+(SUM(Ф.4.1.КФК17!D85))+(SUM(Ф.4.1.КФК18!D85))+(SUM(Ф.4.1.КФК19!D85))+(SUM(Ф.4.1.КФК20!D85)))&gt;0,(SUM(Ф.4.1.КФК1!D85))+(SUM(Ф.4.1.КФК2!D85))+(SUM(Ф.4.1.КФК3!D85))+(SUM(Ф.4.1.КФК4!D85))+(SUM(Ф.4.1.КФК5!D85))+(SUM(Ф.4.1.КФК6!D85))+(SUM(Ф.4.1.КФК7!D85))+(SUM(Ф.4.1.КФК8!D85))+(SUM(Ф.4.1.КФК9!D85))+(SUM(Ф.4.1.КФК10!D85))+(SUM(Ф.4.1.КФК11!D85))+(SUM(Ф.4.1.КФК12!D85))+(SUM(Ф.4.1.КФК13!D85))+(SUM(Ф.4.1.КФК14!D85))+(SUM(Ф.4.1.КФК15!D85))+(SUM(Ф.4.1.КФК16!D85))+(SUM(Ф.4.1.КФК17!D85))+(SUM(Ф.4.1.КФК18!D85))+(SUM(Ф.4.1.КФК19!D85))+(SUM(Ф.4.1.КФК20!D85)),"-")</f>
        <v>-</v>
      </c>
      <c r="E85" s="64" t="s">
        <v>4333</v>
      </c>
      <c r="F85" s="64" t="s">
        <v>4333</v>
      </c>
      <c r="G85" s="64" t="s">
        <v>4333</v>
      </c>
      <c r="H85" s="64" t="s">
        <v>4333</v>
      </c>
      <c r="I85" s="64" t="s">
        <v>4333</v>
      </c>
      <c r="J85" s="129" t="str">
        <f>IF(((SUM(Ф.4.1.КФК1!J85))+(SUM(Ф.4.1.КФК2!J85))+(SUM(Ф.4.1.КФК3!J85))+(SUM(Ф.4.1.КФК4!J85))+(SUM(Ф.4.1.КФК5!J85))+(SUM(Ф.4.1.КФК6!J85))+(SUM(Ф.4.1.КФК7!J85))+(SUM(Ф.4.1.КФК8!J85))+(SUM(Ф.4.1.КФК9!J85))+(SUM(Ф.4.1.КФК10!J85))+(SUM(Ф.4.1.КФК11!J85))+(SUM(Ф.4.1.КФК12!J85))+(SUM(Ф.4.1.КФК13!J85))+(SUM(Ф.4.1.КФК14!J85))+(SUM(Ф.4.1.КФК15!J85))+(SUM(Ф.4.1.КФК16!J85))+(SUM(Ф.4.1.КФК17!J85))+(SUM(Ф.4.1.КФК18!J85))+(SUM(Ф.4.1.КФК19!J85))+(SUM(Ф.4.1.КФК20!J85)))&gt;0,(SUM(Ф.4.1.КФК1!J85))+(SUM(Ф.4.1.КФК2!J85))+(SUM(Ф.4.1.КФК3!J85))+(SUM(Ф.4.1.КФК4!J85))+(SUM(Ф.4.1.КФК5!J85))+(SUM(Ф.4.1.КФК6!J85))+(SUM(Ф.4.1.КФК7!J85))+(SUM(Ф.4.1.КФК8!J85))+(SUM(Ф.4.1.КФК9!J85))+(SUM(Ф.4.1.КФК10!J85))+(SUM(Ф.4.1.КФК11!J85))+(SUM(Ф.4.1.КФК12!J85))+(SUM(Ф.4.1.КФК13!J85))+(SUM(Ф.4.1.КФК14!J85))+(SUM(Ф.4.1.КФК15!J85))+(SUM(Ф.4.1.КФК16!J85))+(SUM(Ф.4.1.КФК17!J85))+(SUM(Ф.4.1.КФК18!J85))+(SUM(Ф.4.1.КФК19!J85))+(SUM(Ф.4.1.КФК20!J85)),"-")</f>
        <v>-</v>
      </c>
      <c r="K85" s="129" t="str">
        <f>IF(((SUM(Ф.4.1.КФК1!K85))+(SUM(Ф.4.1.КФК2!K85))+(SUM(Ф.4.1.КФК3!K85))+(SUM(Ф.4.1.КФК4!K85))+(SUM(Ф.4.1.КФК5!K85))+(SUM(Ф.4.1.КФК6!K85))+(SUM(Ф.4.1.КФК7!K85))+(SUM(Ф.4.1.КФК8!K85))+(SUM(Ф.4.1.КФК9!K85))+(SUM(Ф.4.1.КФК10!K85))+(SUM(Ф.4.1.КФК11!K85))+(SUM(Ф.4.1.КФК12!K85))+(SUM(Ф.4.1.КФК13!K85))+(SUM(Ф.4.1.КФК14!K85))+(SUM(Ф.4.1.КФК15!K85))+(SUM(Ф.4.1.КФК16!K85))+(SUM(Ф.4.1.КФК17!K85))+(SUM(Ф.4.1.КФК18!K85))+(SUM(Ф.4.1.КФК19!K85))+(SUM(Ф.4.1.КФК20!K85)))&gt;0,(SUM(Ф.4.1.КФК1!K85))+(SUM(Ф.4.1.КФК2!K85))+(SUM(Ф.4.1.КФК3!K85))+(SUM(Ф.4.1.КФК4!K85))+(SUM(Ф.4.1.КФК5!K85))+(SUM(Ф.4.1.КФК6!K85))+(SUM(Ф.4.1.КФК7!K85))+(SUM(Ф.4.1.КФК8!K85))+(SUM(Ф.4.1.КФК9!K85))+(SUM(Ф.4.1.КФК10!K85))+(SUM(Ф.4.1.КФК11!K85))+(SUM(Ф.4.1.КФК12!K85))+(SUM(Ф.4.1.КФК13!K85))+(SUM(Ф.4.1.КФК14!K85))+(SUM(Ф.4.1.КФК15!K85))+(SUM(Ф.4.1.КФК16!K85))+(SUM(Ф.4.1.КФК17!K85))+(SUM(Ф.4.1.КФК18!K85))+(SUM(Ф.4.1.КФК19!K85))+(SUM(Ф.4.1.КФК20!K85)),"-")</f>
        <v>-</v>
      </c>
      <c r="L85" s="129" t="str">
        <f>IF(((SUM(Ф.4.1.КФК1!L85))+(SUM(Ф.4.1.КФК2!L85))+(SUM(Ф.4.1.КФК3!L85))+(SUM(Ф.4.1.КФК4!L85))+(SUM(Ф.4.1.КФК5!L85))+(SUM(Ф.4.1.КФК6!L85))+(SUM(Ф.4.1.КФК7!L85))+(SUM(Ф.4.1.КФК8!L85))+(SUM(Ф.4.1.КФК9!L85))+(SUM(Ф.4.1.КФК10!L85))+(SUM(Ф.4.1.КФК11!L85))+(SUM(Ф.4.1.КФК12!L85))+(SUM(Ф.4.1.КФК13!L85))+(SUM(Ф.4.1.КФК14!L85))+(SUM(Ф.4.1.КФК15!L85))+(SUM(Ф.4.1.КФК16!L85))+(SUM(Ф.4.1.КФК17!L85))+(SUM(Ф.4.1.КФК18!L85))+(SUM(Ф.4.1.КФК19!L85))+(SUM(Ф.4.1.КФК20!L85)))&gt;0,(SUM(Ф.4.1.КФК1!L85))+(SUM(Ф.4.1.КФК2!L85))+(SUM(Ф.4.1.КФК3!L85))+(SUM(Ф.4.1.КФК4!L85))+(SUM(Ф.4.1.КФК5!L85))+(SUM(Ф.4.1.КФК6!L85))+(SUM(Ф.4.1.КФК7!L85))+(SUM(Ф.4.1.КФК8!L85))+(SUM(Ф.4.1.КФК9!L85))+(SUM(Ф.4.1.КФК10!L85))+(SUM(Ф.4.1.КФК11!L85))+(SUM(Ф.4.1.КФК12!L85))+(SUM(Ф.4.1.КФК13!L85))+(SUM(Ф.4.1.КФК14!L85))+(SUM(Ф.4.1.КФК15!L85))+(SUM(Ф.4.1.КФК16!L85))+(SUM(Ф.4.1.КФК17!L85))+(SUM(Ф.4.1.КФК18!L85))+(SUM(Ф.4.1.КФК19!L85))+(SUM(Ф.4.1.КФК20!L85)),"-")</f>
        <v>-</v>
      </c>
      <c r="M85" s="129" t="str">
        <f>IF(((SUM(Ф.4.1.КФК1!M85))+(SUM(Ф.4.1.КФК2!M85))+(SUM(Ф.4.1.КФК3!M85))+(SUM(Ф.4.1.КФК4!M85))+(SUM(Ф.4.1.КФК5!M85))+(SUM(Ф.4.1.КФК6!M85))+(SUM(Ф.4.1.КФК7!M85))+(SUM(Ф.4.1.КФК8!M85))+(SUM(Ф.4.1.КФК9!M85))+(SUM(Ф.4.1.КФК10!M85))+(SUM(Ф.4.1.КФК11!M85))+(SUM(Ф.4.1.КФК12!M85))+(SUM(Ф.4.1.КФК13!M85))+(SUM(Ф.4.1.КФК14!M85))+(SUM(Ф.4.1.КФК15!M85))+(SUM(Ф.4.1.КФК16!M85))+(SUM(Ф.4.1.КФК17!M85))+(SUM(Ф.4.1.КФК18!M85))+(SUM(Ф.4.1.КФК19!M85))+(SUM(Ф.4.1.КФК20!M85)))&gt;0,(SUM(Ф.4.1.КФК1!M85))+(SUM(Ф.4.1.КФК2!M85))+(SUM(Ф.4.1.КФК3!M85))+(SUM(Ф.4.1.КФК4!M85))+(SUM(Ф.4.1.КФК5!M85))+(SUM(Ф.4.1.КФК6!M85))+(SUM(Ф.4.1.КФК7!M85))+(SUM(Ф.4.1.КФК8!M85))+(SUM(Ф.4.1.КФК9!M85))+(SUM(Ф.4.1.КФК10!M85))+(SUM(Ф.4.1.КФК11!M85))+(SUM(Ф.4.1.КФК12!M85))+(SUM(Ф.4.1.КФК13!M85))+(SUM(Ф.4.1.КФК14!M85))+(SUM(Ф.4.1.КФК15!M85))+(SUM(Ф.4.1.КФК16!M85))+(SUM(Ф.4.1.КФК17!M85))+(SUM(Ф.4.1.КФК18!M85))+(SUM(Ф.4.1.КФК19!M85))+(SUM(Ф.4.1.КФК20!M85)),"-")</f>
        <v>-</v>
      </c>
      <c r="N85" s="64" t="s">
        <v>4333</v>
      </c>
    </row>
    <row r="86" spans="1:14" s="13" customFormat="1" ht="12" hidden="1" customHeight="1" x14ac:dyDescent="0.2">
      <c r="A86" s="86" t="s">
        <v>4207</v>
      </c>
      <c r="B86" s="87">
        <v>4100</v>
      </c>
      <c r="C86" s="9">
        <v>620</v>
      </c>
      <c r="D86" s="64" t="s">
        <v>4333</v>
      </c>
      <c r="E86" s="64" t="s">
        <v>4333</v>
      </c>
      <c r="F86" s="64" t="s">
        <v>4333</v>
      </c>
      <c r="G86" s="64" t="s">
        <v>4333</v>
      </c>
      <c r="H86" s="64" t="s">
        <v>4333</v>
      </c>
      <c r="I86" s="64" t="s">
        <v>4333</v>
      </c>
      <c r="J86" s="64" t="s">
        <v>4333</v>
      </c>
      <c r="K86" s="64" t="s">
        <v>4333</v>
      </c>
      <c r="L86" s="64" t="s">
        <v>4333</v>
      </c>
      <c r="M86" s="64" t="s">
        <v>4333</v>
      </c>
      <c r="N86" s="64" t="s">
        <v>4333</v>
      </c>
    </row>
    <row r="87" spans="1:14" s="13" customFormat="1" ht="12" hidden="1" customHeight="1" x14ac:dyDescent="0.2">
      <c r="A87" s="88" t="s">
        <v>4353</v>
      </c>
      <c r="B87" s="89">
        <v>4110</v>
      </c>
      <c r="C87" s="9">
        <v>630</v>
      </c>
      <c r="D87" s="64" t="s">
        <v>4333</v>
      </c>
      <c r="E87" s="64" t="s">
        <v>4333</v>
      </c>
      <c r="F87" s="64" t="s">
        <v>4333</v>
      </c>
      <c r="G87" s="64" t="s">
        <v>4333</v>
      </c>
      <c r="H87" s="64" t="s">
        <v>4333</v>
      </c>
      <c r="I87" s="64" t="s">
        <v>4333</v>
      </c>
      <c r="J87" s="64" t="s">
        <v>4333</v>
      </c>
      <c r="K87" s="64" t="s">
        <v>4333</v>
      </c>
      <c r="L87" s="64" t="s">
        <v>4333</v>
      </c>
      <c r="M87" s="64" t="s">
        <v>4333</v>
      </c>
      <c r="N87" s="64" t="s">
        <v>4333</v>
      </c>
    </row>
    <row r="88" spans="1:14" s="13" customFormat="1" ht="12" hidden="1" customHeight="1" x14ac:dyDescent="0.2">
      <c r="A88" s="81" t="s">
        <v>4354</v>
      </c>
      <c r="B88" s="82">
        <v>4111</v>
      </c>
      <c r="C88" s="9">
        <v>640</v>
      </c>
      <c r="D88" s="64" t="s">
        <v>4333</v>
      </c>
      <c r="E88" s="64" t="s">
        <v>4333</v>
      </c>
      <c r="F88" s="64" t="s">
        <v>4333</v>
      </c>
      <c r="G88" s="64" t="s">
        <v>4333</v>
      </c>
      <c r="H88" s="64" t="s">
        <v>4333</v>
      </c>
      <c r="I88" s="64" t="s">
        <v>4333</v>
      </c>
      <c r="J88" s="64" t="s">
        <v>4333</v>
      </c>
      <c r="K88" s="64" t="s">
        <v>4333</v>
      </c>
      <c r="L88" s="64" t="s">
        <v>4333</v>
      </c>
      <c r="M88" s="64" t="s">
        <v>4333</v>
      </c>
      <c r="N88" s="64" t="s">
        <v>4333</v>
      </c>
    </row>
    <row r="89" spans="1:14" s="13" customFormat="1" ht="12" hidden="1" customHeight="1" x14ac:dyDescent="0.2">
      <c r="A89" s="81" t="s">
        <v>4355</v>
      </c>
      <c r="B89" s="82">
        <v>4112</v>
      </c>
      <c r="C89" s="9">
        <v>650</v>
      </c>
      <c r="D89" s="64" t="s">
        <v>4333</v>
      </c>
      <c r="E89" s="64" t="s">
        <v>4333</v>
      </c>
      <c r="F89" s="64" t="s">
        <v>4333</v>
      </c>
      <c r="G89" s="64" t="s">
        <v>4333</v>
      </c>
      <c r="H89" s="64" t="s">
        <v>4333</v>
      </c>
      <c r="I89" s="64" t="s">
        <v>4333</v>
      </c>
      <c r="J89" s="64" t="s">
        <v>4333</v>
      </c>
      <c r="K89" s="64" t="s">
        <v>4333</v>
      </c>
      <c r="L89" s="64" t="s">
        <v>4333</v>
      </c>
      <c r="M89" s="64" t="s">
        <v>4333</v>
      </c>
      <c r="N89" s="64" t="s">
        <v>4333</v>
      </c>
    </row>
    <row r="90" spans="1:14" s="13" customFormat="1" ht="12" hidden="1" customHeight="1" x14ac:dyDescent="0.2">
      <c r="A90" s="91" t="s">
        <v>4208</v>
      </c>
      <c r="B90" s="82">
        <v>4113</v>
      </c>
      <c r="C90" s="9">
        <v>660</v>
      </c>
      <c r="D90" s="64" t="s">
        <v>4333</v>
      </c>
      <c r="E90" s="64" t="s">
        <v>4333</v>
      </c>
      <c r="F90" s="64" t="s">
        <v>4333</v>
      </c>
      <c r="G90" s="64" t="s">
        <v>4333</v>
      </c>
      <c r="H90" s="64" t="s">
        <v>4333</v>
      </c>
      <c r="I90" s="64" t="s">
        <v>4333</v>
      </c>
      <c r="J90" s="64" t="s">
        <v>4333</v>
      </c>
      <c r="K90" s="64" t="s">
        <v>4333</v>
      </c>
      <c r="L90" s="64" t="s">
        <v>4333</v>
      </c>
      <c r="M90" s="64" t="s">
        <v>4333</v>
      </c>
      <c r="N90" s="64" t="s">
        <v>4333</v>
      </c>
    </row>
    <row r="91" spans="1:14" s="13" customFormat="1" ht="12" hidden="1" customHeight="1" x14ac:dyDescent="0.2">
      <c r="A91" s="88" t="s">
        <v>4209</v>
      </c>
      <c r="B91" s="89">
        <v>4120</v>
      </c>
      <c r="C91" s="9">
        <v>670</v>
      </c>
      <c r="D91" s="64" t="s">
        <v>4333</v>
      </c>
      <c r="E91" s="64" t="s">
        <v>4333</v>
      </c>
      <c r="F91" s="64" t="s">
        <v>4333</v>
      </c>
      <c r="G91" s="64" t="s">
        <v>4333</v>
      </c>
      <c r="H91" s="64" t="s">
        <v>4333</v>
      </c>
      <c r="I91" s="64" t="s">
        <v>4333</v>
      </c>
      <c r="J91" s="64" t="s">
        <v>4333</v>
      </c>
      <c r="K91" s="64" t="s">
        <v>4333</v>
      </c>
      <c r="L91" s="64" t="s">
        <v>4333</v>
      </c>
      <c r="M91" s="64" t="s">
        <v>4333</v>
      </c>
      <c r="N91" s="64" t="s">
        <v>4333</v>
      </c>
    </row>
    <row r="92" spans="1:14" s="13" customFormat="1" ht="12" hidden="1" customHeight="1" x14ac:dyDescent="0.2">
      <c r="A92" s="95" t="s">
        <v>4210</v>
      </c>
      <c r="B92" s="82">
        <v>4121</v>
      </c>
      <c r="C92" s="9">
        <v>680</v>
      </c>
      <c r="D92" s="64" t="s">
        <v>4333</v>
      </c>
      <c r="E92" s="64" t="s">
        <v>4333</v>
      </c>
      <c r="F92" s="64" t="s">
        <v>4333</v>
      </c>
      <c r="G92" s="64" t="s">
        <v>4333</v>
      </c>
      <c r="H92" s="64" t="s">
        <v>4333</v>
      </c>
      <c r="I92" s="64" t="s">
        <v>4333</v>
      </c>
      <c r="J92" s="64" t="s">
        <v>4333</v>
      </c>
      <c r="K92" s="64" t="s">
        <v>4333</v>
      </c>
      <c r="L92" s="64" t="s">
        <v>4333</v>
      </c>
      <c r="M92" s="64" t="s">
        <v>4333</v>
      </c>
      <c r="N92" s="64" t="s">
        <v>4333</v>
      </c>
    </row>
    <row r="93" spans="1:14" s="13" customFormat="1" ht="12" hidden="1" customHeight="1" x14ac:dyDescent="0.2">
      <c r="A93" s="95" t="s">
        <v>4211</v>
      </c>
      <c r="B93" s="82">
        <v>4122</v>
      </c>
      <c r="C93" s="9">
        <v>690</v>
      </c>
      <c r="D93" s="64" t="s">
        <v>4333</v>
      </c>
      <c r="E93" s="64" t="s">
        <v>4333</v>
      </c>
      <c r="F93" s="64" t="s">
        <v>4333</v>
      </c>
      <c r="G93" s="64" t="s">
        <v>4333</v>
      </c>
      <c r="H93" s="64" t="s">
        <v>4333</v>
      </c>
      <c r="I93" s="64" t="s">
        <v>4333</v>
      </c>
      <c r="J93" s="64" t="s">
        <v>4333</v>
      </c>
      <c r="K93" s="64" t="s">
        <v>4333</v>
      </c>
      <c r="L93" s="64" t="s">
        <v>4333</v>
      </c>
      <c r="M93" s="64" t="s">
        <v>4333</v>
      </c>
      <c r="N93" s="64" t="s">
        <v>4333</v>
      </c>
    </row>
    <row r="94" spans="1:14" s="13" customFormat="1" ht="12" hidden="1" customHeight="1" x14ac:dyDescent="0.2">
      <c r="A94" s="81" t="s">
        <v>4212</v>
      </c>
      <c r="B94" s="82">
        <v>4123</v>
      </c>
      <c r="C94" s="9">
        <v>700</v>
      </c>
      <c r="D94" s="64" t="s">
        <v>4333</v>
      </c>
      <c r="E94" s="64" t="s">
        <v>4333</v>
      </c>
      <c r="F94" s="64" t="s">
        <v>4333</v>
      </c>
      <c r="G94" s="64" t="s">
        <v>4333</v>
      </c>
      <c r="H94" s="64" t="s">
        <v>4333</v>
      </c>
      <c r="I94" s="64" t="s">
        <v>4333</v>
      </c>
      <c r="J94" s="64" t="s">
        <v>4333</v>
      </c>
      <c r="K94" s="64" t="s">
        <v>4333</v>
      </c>
      <c r="L94" s="64" t="s">
        <v>4333</v>
      </c>
      <c r="M94" s="64" t="s">
        <v>4333</v>
      </c>
      <c r="N94" s="64" t="s">
        <v>4333</v>
      </c>
    </row>
    <row r="95" spans="1:14" s="13" customFormat="1" ht="12" hidden="1" customHeight="1" x14ac:dyDescent="0.2">
      <c r="A95" s="86" t="s">
        <v>4248</v>
      </c>
      <c r="B95" s="87">
        <v>4200</v>
      </c>
      <c r="C95" s="9">
        <v>710</v>
      </c>
      <c r="D95" s="64" t="s">
        <v>4333</v>
      </c>
      <c r="E95" s="64" t="s">
        <v>4333</v>
      </c>
      <c r="F95" s="64" t="s">
        <v>4333</v>
      </c>
      <c r="G95" s="64" t="s">
        <v>4333</v>
      </c>
      <c r="H95" s="64" t="s">
        <v>4333</v>
      </c>
      <c r="I95" s="64" t="s">
        <v>4333</v>
      </c>
      <c r="J95" s="64" t="s">
        <v>4333</v>
      </c>
      <c r="K95" s="64" t="s">
        <v>4333</v>
      </c>
      <c r="L95" s="64" t="s">
        <v>4333</v>
      </c>
      <c r="M95" s="64" t="s">
        <v>4333</v>
      </c>
      <c r="N95" s="64" t="s">
        <v>4333</v>
      </c>
    </row>
    <row r="96" spans="1:14" ht="12" hidden="1" customHeight="1" x14ac:dyDescent="0.25">
      <c r="A96" s="88" t="s">
        <v>4356</v>
      </c>
      <c r="B96" s="89">
        <v>4210</v>
      </c>
      <c r="C96" s="9">
        <v>720</v>
      </c>
      <c r="D96" s="99" t="s">
        <v>4333</v>
      </c>
      <c r="E96" s="99" t="s">
        <v>4333</v>
      </c>
      <c r="F96" s="64" t="s">
        <v>4333</v>
      </c>
      <c r="G96" s="64" t="s">
        <v>4333</v>
      </c>
      <c r="H96" s="64" t="s">
        <v>4333</v>
      </c>
      <c r="I96" s="64" t="s">
        <v>4333</v>
      </c>
      <c r="J96" s="64" t="s">
        <v>4333</v>
      </c>
      <c r="K96" s="64" t="s">
        <v>4333</v>
      </c>
      <c r="L96" s="64" t="s">
        <v>4333</v>
      </c>
      <c r="M96" s="64" t="s">
        <v>4333</v>
      </c>
      <c r="N96" s="64" t="s">
        <v>4333</v>
      </c>
    </row>
    <row r="97" spans="1:14" ht="12" hidden="1" customHeight="1" x14ac:dyDescent="0.25">
      <c r="A97" s="88" t="s">
        <v>4249</v>
      </c>
      <c r="B97" s="89">
        <v>4220</v>
      </c>
      <c r="C97" s="9">
        <v>730</v>
      </c>
      <c r="D97" s="64" t="s">
        <v>4333</v>
      </c>
      <c r="E97" s="64" t="s">
        <v>4333</v>
      </c>
      <c r="F97" s="102" t="s">
        <v>4333</v>
      </c>
      <c r="G97" s="64" t="s">
        <v>4333</v>
      </c>
      <c r="H97" s="64" t="s">
        <v>4333</v>
      </c>
      <c r="I97" s="64" t="s">
        <v>4333</v>
      </c>
      <c r="J97" s="64" t="s">
        <v>4333</v>
      </c>
      <c r="K97" s="64" t="s">
        <v>4333</v>
      </c>
      <c r="L97" s="64" t="s">
        <v>4333</v>
      </c>
      <c r="M97" s="64" t="s">
        <v>4333</v>
      </c>
      <c r="N97" s="64" t="s">
        <v>4333</v>
      </c>
    </row>
    <row r="98" spans="1:14" ht="3" customHeight="1" thickTop="1" x14ac:dyDescent="0.25">
      <c r="A98" s="96"/>
      <c r="B98" s="97"/>
      <c r="C98" s="31"/>
      <c r="D98" s="100"/>
      <c r="E98" s="100"/>
      <c r="J98" s="93"/>
      <c r="K98" s="93"/>
      <c r="L98" s="93"/>
      <c r="M98" s="93"/>
      <c r="N98" s="93"/>
    </row>
    <row r="99" spans="1:14" x14ac:dyDescent="0.25">
      <c r="A99" s="162" t="str">
        <f>ЗАПОЛНИТЬ!F30</f>
        <v>Директор</v>
      </c>
      <c r="C99" s="11"/>
      <c r="D99" s="123"/>
      <c r="E99" s="93"/>
      <c r="F99" s="93"/>
      <c r="G99" s="913" t="str">
        <f>ЗАПОЛНИТЬ!F26</f>
        <v>О.Л.Матчишин</v>
      </c>
      <c r="H99" s="913"/>
      <c r="I99" s="913"/>
    </row>
    <row r="100" spans="1:14" ht="12" customHeight="1" x14ac:dyDescent="0.25">
      <c r="A100" s="162"/>
      <c r="C100" s="11"/>
      <c r="D100" s="12" t="s">
        <v>4351</v>
      </c>
      <c r="E100" s="103"/>
      <c r="G100" s="796" t="s">
        <v>3574</v>
      </c>
      <c r="H100" s="796"/>
      <c r="I100" s="796"/>
    </row>
    <row r="101" spans="1:14" x14ac:dyDescent="0.25">
      <c r="A101" s="162" t="str">
        <f>ЗАПОЛНИТЬ!F31</f>
        <v>Головний бухгалтер</v>
      </c>
      <c r="C101" s="1"/>
      <c r="D101" s="105"/>
      <c r="E101" s="104"/>
      <c r="G101" s="913" t="str">
        <f>ЗАПОЛНИТЬ!F28</f>
        <v>О.Г.Шевчук</v>
      </c>
      <c r="H101" s="913"/>
      <c r="I101" s="913"/>
    </row>
    <row r="102" spans="1:14" x14ac:dyDescent="0.25">
      <c r="A102" s="21" t="str">
        <f>ЗАПОЛНИТЬ!C19</f>
        <v>"11" січня 2016 року</v>
      </c>
      <c r="C102" s="1"/>
      <c r="D102" s="104" t="s">
        <v>4351</v>
      </c>
      <c r="E102" s="104"/>
      <c r="G102" s="796" t="s">
        <v>3574</v>
      </c>
      <c r="H102" s="796"/>
      <c r="I102" s="796"/>
    </row>
    <row r="103" spans="1:14" x14ac:dyDescent="0.25">
      <c r="A103" s="730" t="s">
        <v>267</v>
      </c>
      <c r="E103" s="103"/>
    </row>
    <row r="104" spans="1:14" x14ac:dyDescent="0.25">
      <c r="E104" s="100"/>
    </row>
  </sheetData>
  <sheetProtection sheet="1" formatColumns="0" formatRows="0"/>
  <mergeCells count="31">
    <mergeCell ref="A15:D15"/>
    <mergeCell ref="C18:C19"/>
    <mergeCell ref="F15:N15"/>
    <mergeCell ref="G102:I102"/>
    <mergeCell ref="G100:I100"/>
    <mergeCell ref="G99:I99"/>
    <mergeCell ref="G101:I101"/>
    <mergeCell ref="F18:F19"/>
    <mergeCell ref="H18:H19"/>
    <mergeCell ref="G18:G19"/>
    <mergeCell ref="D18:D19"/>
    <mergeCell ref="E18:E19"/>
    <mergeCell ref="J18:K18"/>
    <mergeCell ref="L18:M18"/>
    <mergeCell ref="I18:I19"/>
    <mergeCell ref="A12:D12"/>
    <mergeCell ref="A18:A19"/>
    <mergeCell ref="B18:B19"/>
    <mergeCell ref="I1:N2"/>
    <mergeCell ref="F13:N13"/>
    <mergeCell ref="A4:I4"/>
    <mergeCell ref="A3:N3"/>
    <mergeCell ref="A13:D13"/>
    <mergeCell ref="A6:N6"/>
    <mergeCell ref="B9:L9"/>
    <mergeCell ref="B10:L10"/>
    <mergeCell ref="F14:N14"/>
    <mergeCell ref="N18:N19"/>
    <mergeCell ref="A14:D14"/>
    <mergeCell ref="F12:L12"/>
    <mergeCell ref="B11:L11"/>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pageSetUpPr fitToPage="1"/>
  </sheetPr>
  <dimension ref="A1:O103"/>
  <sheetViews>
    <sheetView topLeftCell="B4" workbookViewId="0">
      <selection activeCell="H23" sqref="H23"/>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t="s">
        <v>4540</v>
      </c>
      <c r="F15" s="908" t="str">
        <f>IF(E15&gt;0,VLOOKUP(E15,ДовидникКФК!A:B,2,FALSE),"")</f>
        <v>Програми і заходи центрів соціальних служб для сім`ї, дітей  та  молоді</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51.3</v>
      </c>
      <c r="F21" s="496">
        <v>0</v>
      </c>
      <c r="G21" s="496">
        <v>0</v>
      </c>
      <c r="H21" s="455">
        <f>SUM(H22:H25)</f>
        <v>0</v>
      </c>
      <c r="I21" s="455">
        <f>SUM(I22:I25)</f>
        <v>0</v>
      </c>
      <c r="J21" s="497" t="s">
        <v>4333</v>
      </c>
      <c r="K21" s="497" t="s">
        <v>4333</v>
      </c>
      <c r="L21" s="497" t="s">
        <v>4333</v>
      </c>
      <c r="M21" s="497" t="s">
        <v>4333</v>
      </c>
      <c r="N21" s="455">
        <f>E21-F21+G21+I21-J27</f>
        <v>51.3</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98" t="s">
        <v>4333</v>
      </c>
      <c r="E96" s="98"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101"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J98" s="94"/>
      <c r="K98" s="94"/>
      <c r="L98" s="94"/>
      <c r="M98" s="94"/>
      <c r="N98" s="94"/>
    </row>
    <row r="99" spans="1:14" x14ac:dyDescent="0.25">
      <c r="A99" s="162" t="str">
        <f>ЗАПОЛНИТЬ!F30</f>
        <v>Директор</v>
      </c>
      <c r="C99" s="11"/>
      <c r="D99" s="94"/>
      <c r="E99" s="94"/>
      <c r="F99" s="94"/>
      <c r="G99" s="914" t="str">
        <f>ЗАПОЛНИТЬ!F26</f>
        <v>О.Л.Матчишин</v>
      </c>
      <c r="H99" s="914"/>
      <c r="I99" s="914"/>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797" t="str">
        <f>ЗАПОЛНИТЬ!F28</f>
        <v>О.Г.Шевчук</v>
      </c>
      <c r="H101" s="797"/>
      <c r="I101" s="797"/>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A18:A19"/>
    <mergeCell ref="D18:D19"/>
    <mergeCell ref="B11:L11"/>
    <mergeCell ref="F12:L12"/>
    <mergeCell ref="E18:E19"/>
    <mergeCell ref="B18:B19"/>
    <mergeCell ref="C18:C19"/>
    <mergeCell ref="F18:F19"/>
    <mergeCell ref="J18:K18"/>
    <mergeCell ref="F14:N14"/>
    <mergeCell ref="F13:N13"/>
    <mergeCell ref="L18:M18"/>
    <mergeCell ref="N18:N19"/>
    <mergeCell ref="A12:D12"/>
    <mergeCell ref="A15:D15"/>
    <mergeCell ref="F15:N15"/>
    <mergeCell ref="A13:D13"/>
    <mergeCell ref="A14:D14"/>
    <mergeCell ref="G100:I100"/>
    <mergeCell ref="H18:H19"/>
    <mergeCell ref="I18:I19"/>
    <mergeCell ref="G18:G19"/>
    <mergeCell ref="G102:I102"/>
    <mergeCell ref="G99:I99"/>
    <mergeCell ref="G101:I101"/>
    <mergeCell ref="I1:N2"/>
    <mergeCell ref="B9:L9"/>
    <mergeCell ref="B10:L10"/>
    <mergeCell ref="A3:N3"/>
    <mergeCell ref="A6:N6"/>
    <mergeCell ref="A4:I4"/>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17" t="str">
        <f>IF(E13&gt;0,VLOOKUP(E13,ДовидникКПК!B:C,2,FALSE),"")</f>
        <v/>
      </c>
      <c r="G13" s="917"/>
      <c r="H13" s="917"/>
      <c r="I13" s="917"/>
      <c r="J13" s="917"/>
      <c r="K13" s="917"/>
      <c r="L13" s="917"/>
      <c r="M13" s="917"/>
      <c r="N13" s="917"/>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O103"/>
  <sheetViews>
    <sheetView topLeftCell="A3"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17" t="str">
        <f>IF(E13&gt;0,VLOOKUP(E13,ДовидникКПК!B:C,2,FALSE),"")</f>
        <v/>
      </c>
      <c r="G13" s="917"/>
      <c r="H13" s="917"/>
      <c r="I13" s="917"/>
      <c r="J13" s="917"/>
      <c r="K13" s="917"/>
      <c r="L13" s="917"/>
      <c r="M13" s="917"/>
      <c r="N13" s="917"/>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8"/>
      <c r="F13" s="917" t="str">
        <f>IF(E13&gt;0,VLOOKUP(E13,ДовидникКПК!B:C,2,FALSE),"")</f>
        <v/>
      </c>
      <c r="G13" s="917"/>
      <c r="H13" s="917"/>
      <c r="I13" s="917"/>
      <c r="J13" s="917"/>
      <c r="K13" s="917"/>
      <c r="L13" s="917"/>
      <c r="M13" s="917"/>
      <c r="N13" s="917"/>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pageSetUpPr fitToPage="1"/>
  </sheetPr>
  <dimension ref="A1:O103"/>
  <sheetViews>
    <sheetView topLeftCell="A4"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5"/>
  <dimension ref="A1:L79"/>
  <sheetViews>
    <sheetView workbookViewId="0">
      <selection activeCell="J71" sqref="J71:L71"/>
    </sheetView>
  </sheetViews>
  <sheetFormatPr defaultRowHeight="15" x14ac:dyDescent="0.25"/>
  <cols>
    <col min="1" max="1" width="28.28515625" style="241" customWidth="1"/>
    <col min="2" max="2" width="24.85546875" style="241" customWidth="1"/>
    <col min="3" max="3" width="8.7109375" style="648" customWidth="1"/>
    <col min="4" max="4" width="8.42578125" style="241" customWidth="1"/>
    <col min="5" max="5" width="1.7109375" style="241" customWidth="1"/>
    <col min="6" max="6" width="4.42578125" style="241" customWidth="1"/>
    <col min="7" max="7" width="7.140625" style="241" customWidth="1"/>
    <col min="8" max="8" width="2.140625" style="241" customWidth="1"/>
    <col min="9" max="9" width="10.42578125" style="241" customWidth="1"/>
    <col min="10" max="16384" width="9.140625" style="241"/>
  </cols>
  <sheetData>
    <row r="1" spans="1:9" x14ac:dyDescent="0.25">
      <c r="D1" s="779" t="s">
        <v>924</v>
      </c>
      <c r="E1" s="811"/>
      <c r="F1" s="811"/>
      <c r="G1" s="811"/>
      <c r="H1" s="811"/>
      <c r="I1" s="811"/>
    </row>
    <row r="2" spans="1:9" ht="14.25" customHeight="1" x14ac:dyDescent="0.25">
      <c r="D2" s="811"/>
      <c r="E2" s="811"/>
      <c r="F2" s="811"/>
      <c r="G2" s="811"/>
      <c r="H2" s="811"/>
      <c r="I2" s="811"/>
    </row>
    <row r="3" spans="1:9" ht="30.75" customHeight="1" x14ac:dyDescent="0.25">
      <c r="D3" s="811"/>
      <c r="E3" s="811"/>
      <c r="F3" s="811"/>
      <c r="G3" s="811"/>
      <c r="H3" s="811"/>
      <c r="I3" s="811"/>
    </row>
    <row r="4" spans="1:9" x14ac:dyDescent="0.25">
      <c r="A4" s="780" t="s">
        <v>4082</v>
      </c>
      <c r="B4" s="780"/>
      <c r="C4" s="780"/>
      <c r="D4" s="780"/>
      <c r="E4" s="780"/>
      <c r="F4" s="780"/>
      <c r="G4" s="780"/>
      <c r="H4" s="780"/>
      <c r="I4" s="780"/>
    </row>
    <row r="5" spans="1:9" x14ac:dyDescent="0.25">
      <c r="A5" s="780" t="str">
        <f>IF(ЗАПОЛНИТЬ!$F$7=1,CONCATENATE(шапки!A7),CONCATENATE(шапки!A7,шапки!C7))</f>
        <v>про результати фінансової діяльності (форма№ 9д,</v>
      </c>
      <c r="B5" s="780"/>
      <c r="C5" s="649" t="str">
        <f>IF(ЗАПОЛНИТЬ!$F$7=1,шапки!C7,шапки!D7)</f>
        <v xml:space="preserve"> № 9м)</v>
      </c>
      <c r="D5" s="76" t="str">
        <f>IF(ЗАПОЛНИТЬ!$F$7=1,шапки!D7,"")</f>
        <v/>
      </c>
      <c r="F5" s="76"/>
      <c r="I5" s="76"/>
    </row>
    <row r="6" spans="1:9" x14ac:dyDescent="0.25">
      <c r="A6" s="780" t="str">
        <f>CONCATENATE("за ",ЗАПОЛНИТЬ!$B$17," ",ЗАПОЛНИТЬ!$C$17)</f>
        <v xml:space="preserve">за 2015 р. </v>
      </c>
      <c r="B6" s="780"/>
      <c r="C6" s="780"/>
      <c r="D6" s="780"/>
      <c r="E6" s="780"/>
      <c r="F6" s="780"/>
      <c r="G6" s="780"/>
      <c r="H6" s="780"/>
      <c r="I6" s="780"/>
    </row>
    <row r="7" spans="1:9" ht="36.75" customHeight="1" x14ac:dyDescent="0.25">
      <c r="A7" s="214" t="s">
        <v>4564</v>
      </c>
      <c r="B7" s="812" t="str">
        <f>ЗАПОЛНИТЬ!$B$3</f>
        <v>Дрогобицький міський центр соціальних служб для сім'ї, дітей та молоді</v>
      </c>
      <c r="C7" s="812"/>
      <c r="D7" s="812"/>
      <c r="F7" s="215" t="str">
        <f>ЗАПОЛНИТЬ!$A$13</f>
        <v>за ЄДРПОУ</v>
      </c>
      <c r="H7" s="814" t="str">
        <f>ЗАПОЛНИТЬ!$B$13</f>
        <v>2080709</v>
      </c>
      <c r="I7" s="814"/>
    </row>
    <row r="8" spans="1:9" ht="26.25" customHeight="1" x14ac:dyDescent="0.25">
      <c r="A8" s="217" t="s">
        <v>4317</v>
      </c>
      <c r="B8" s="810" t="str">
        <f>ЗАПОЛНИТЬ!$B$5</f>
        <v>м.Дрогобич, вул.Л.Українки, 70</v>
      </c>
      <c r="C8" s="810"/>
      <c r="D8" s="810"/>
      <c r="F8" s="215" t="str">
        <f>ЗАПОЛНИТЬ!$A$14</f>
        <v>за КОАТУУ</v>
      </c>
      <c r="H8" s="813">
        <f>ЗАПОЛНИТЬ!$B$14</f>
        <v>4610600000</v>
      </c>
      <c r="I8" s="813"/>
    </row>
    <row r="9" spans="1:9" ht="24" customHeight="1" x14ac:dyDescent="0.25">
      <c r="A9" s="217" t="s">
        <v>4567</v>
      </c>
      <c r="B9" s="815" t="str">
        <f>ЗАПОЛНИТЬ!$D$15</f>
        <v>Комунальна організація (установа, заклад)</v>
      </c>
      <c r="C9" s="815"/>
      <c r="D9" s="815"/>
      <c r="F9" s="215" t="str">
        <f>ЗАПОЛНИТЬ!$A$15</f>
        <v>за КОПФГ</v>
      </c>
      <c r="H9" s="813">
        <f>ЗАПОЛНИТЬ!$B$15</f>
        <v>430</v>
      </c>
      <c r="I9" s="813"/>
    </row>
    <row r="10" spans="1:9" ht="32.25" customHeight="1" x14ac:dyDescent="0.25">
      <c r="A10" s="809" t="s">
        <v>4580</v>
      </c>
      <c r="B10" s="809"/>
      <c r="C10" s="809"/>
      <c r="D10" s="354" t="str">
        <f>ЗАПОЛНИТЬ!$H$9</f>
        <v>-</v>
      </c>
      <c r="E10" s="812" t="str">
        <f>IF(D10&gt;0,VLOOKUP(D10,'ДовидникКВК(ГОС)'!A:B,2,FALSE),"")</f>
        <v>-</v>
      </c>
      <c r="F10" s="812"/>
      <c r="G10" s="812"/>
      <c r="H10" s="812"/>
      <c r="I10" s="812"/>
    </row>
    <row r="11" spans="1:9" ht="35.25" customHeight="1" x14ac:dyDescent="0.25">
      <c r="A11" s="809" t="s">
        <v>1119</v>
      </c>
      <c r="B11" s="809"/>
      <c r="C11" s="809"/>
      <c r="D11" s="176" t="str">
        <f>ЗАПОЛНИТЬ!$H$10</f>
        <v>03</v>
      </c>
      <c r="E11" s="810" t="str">
        <f>ЗАПОЛНИТЬ!I10</f>
        <v>Державна адміністрація (…виконавчі органи місцевих рад)</v>
      </c>
      <c r="F11" s="810"/>
      <c r="G11" s="810"/>
      <c r="H11" s="810"/>
      <c r="I11" s="810"/>
    </row>
    <row r="12" spans="1:9" x14ac:dyDescent="0.25">
      <c r="A12" s="246" t="s">
        <v>4282</v>
      </c>
    </row>
    <row r="13" spans="1:9" x14ac:dyDescent="0.25">
      <c r="A13" s="246" t="s">
        <v>4738</v>
      </c>
    </row>
    <row r="14" spans="1:9" ht="7.5" customHeight="1" thickBot="1" x14ac:dyDescent="0.3"/>
    <row r="15" spans="1:9" ht="15" customHeight="1" thickTop="1" thickBot="1" x14ac:dyDescent="0.3">
      <c r="A15" s="808" t="s">
        <v>4324</v>
      </c>
      <c r="B15" s="808"/>
      <c r="C15" s="808" t="s">
        <v>4326</v>
      </c>
      <c r="D15" s="808" t="s">
        <v>4083</v>
      </c>
      <c r="E15" s="808"/>
      <c r="F15" s="808"/>
      <c r="G15" s="808" t="s">
        <v>4281</v>
      </c>
      <c r="H15" s="808"/>
      <c r="I15" s="808"/>
    </row>
    <row r="16" spans="1:9" ht="24" customHeight="1" thickTop="1" thickBot="1" x14ac:dyDescent="0.3">
      <c r="A16" s="808"/>
      <c r="B16" s="808"/>
      <c r="C16" s="808"/>
      <c r="D16" s="808"/>
      <c r="E16" s="808"/>
      <c r="F16" s="808"/>
      <c r="G16" s="808"/>
      <c r="H16" s="808"/>
      <c r="I16" s="808"/>
    </row>
    <row r="17" spans="1:9" ht="16.5" thickTop="1" thickBot="1" x14ac:dyDescent="0.3">
      <c r="A17" s="807">
        <v>1</v>
      </c>
      <c r="B17" s="807"/>
      <c r="C17" s="437">
        <v>2</v>
      </c>
      <c r="D17" s="807">
        <v>3</v>
      </c>
      <c r="E17" s="807"/>
      <c r="F17" s="807"/>
      <c r="G17" s="807">
        <v>4</v>
      </c>
      <c r="H17" s="807"/>
      <c r="I17" s="807"/>
    </row>
    <row r="18" spans="1:9" ht="17.25" thickTop="1" thickBot="1" x14ac:dyDescent="0.3">
      <c r="A18" s="804" t="s">
        <v>4084</v>
      </c>
      <c r="B18" s="804"/>
      <c r="C18" s="438"/>
      <c r="D18" s="818" t="s">
        <v>4333</v>
      </c>
      <c r="E18" s="818"/>
      <c r="F18" s="818"/>
      <c r="G18" s="818" t="s">
        <v>4333</v>
      </c>
      <c r="H18" s="818"/>
      <c r="I18" s="818"/>
    </row>
    <row r="19" spans="1:9" ht="17.25" thickTop="1" thickBot="1" x14ac:dyDescent="0.3">
      <c r="A19" s="804" t="s">
        <v>4085</v>
      </c>
      <c r="B19" s="804"/>
      <c r="C19" s="439" t="s">
        <v>4365</v>
      </c>
      <c r="D19" s="816" t="s">
        <v>4333</v>
      </c>
      <c r="E19" s="816"/>
      <c r="F19" s="816"/>
      <c r="G19" s="830">
        <f>Ф.2.ЗВЕД!G23</f>
        <v>644256.70000000007</v>
      </c>
      <c r="H19" s="830"/>
      <c r="I19" s="830"/>
    </row>
    <row r="20" spans="1:9" ht="17.25" thickTop="1" thickBot="1" x14ac:dyDescent="0.3">
      <c r="A20" s="804" t="s">
        <v>3577</v>
      </c>
      <c r="B20" s="804"/>
      <c r="C20" s="439" t="s">
        <v>4366</v>
      </c>
      <c r="D20" s="816" t="s">
        <v>4333</v>
      </c>
      <c r="E20" s="816"/>
      <c r="F20" s="816"/>
      <c r="G20" s="830">
        <f>SUM(G21:I24)</f>
        <v>640862.13</v>
      </c>
      <c r="H20" s="830"/>
      <c r="I20" s="830"/>
    </row>
    <row r="21" spans="1:9" ht="16.5" thickTop="1" x14ac:dyDescent="0.25">
      <c r="A21" s="805" t="s">
        <v>4275</v>
      </c>
      <c r="B21" s="820"/>
      <c r="C21" s="435"/>
      <c r="D21" s="847"/>
      <c r="E21" s="848"/>
      <c r="F21" s="849"/>
      <c r="G21" s="853"/>
      <c r="H21" s="854"/>
      <c r="I21" s="855"/>
    </row>
    <row r="22" spans="1:9" ht="16.5" thickBot="1" x14ac:dyDescent="0.3">
      <c r="A22" s="805" t="s">
        <v>4086</v>
      </c>
      <c r="B22" s="820"/>
      <c r="C22" s="435" t="s">
        <v>4216</v>
      </c>
      <c r="D22" s="847" t="s">
        <v>4333</v>
      </c>
      <c r="E22" s="848"/>
      <c r="F22" s="849"/>
      <c r="G22" s="856">
        <f>Ф.2.ЗВЕД!I24</f>
        <v>640862.13</v>
      </c>
      <c r="H22" s="857"/>
      <c r="I22" s="858"/>
    </row>
    <row r="23" spans="1:9" ht="17.25" thickTop="1" thickBot="1" x14ac:dyDescent="0.3">
      <c r="A23" s="819" t="s">
        <v>4087</v>
      </c>
      <c r="B23" s="819"/>
      <c r="C23" s="441" t="s">
        <v>4780</v>
      </c>
      <c r="D23" s="816" t="s">
        <v>4333</v>
      </c>
      <c r="E23" s="816"/>
      <c r="F23" s="816"/>
      <c r="G23" s="817">
        <f>Ф.2.ЗВЕД!I58</f>
        <v>0</v>
      </c>
      <c r="H23" s="817"/>
      <c r="I23" s="817"/>
    </row>
    <row r="24" spans="1:9" ht="17.25" thickTop="1" thickBot="1" x14ac:dyDescent="0.3">
      <c r="A24" s="819" t="s">
        <v>4272</v>
      </c>
      <c r="B24" s="819"/>
      <c r="C24" s="441" t="s">
        <v>4781</v>
      </c>
      <c r="D24" s="816" t="s">
        <v>4333</v>
      </c>
      <c r="E24" s="816"/>
      <c r="F24" s="816"/>
      <c r="G24" s="817">
        <f>Ф.2.ЗВЕД!I78+Ф.2.ЗВЕД!I83</f>
        <v>0</v>
      </c>
      <c r="H24" s="817"/>
      <c r="I24" s="817"/>
    </row>
    <row r="25" spans="1:9" ht="17.25" thickTop="1" thickBot="1" x14ac:dyDescent="0.3">
      <c r="A25" s="804" t="s">
        <v>4273</v>
      </c>
      <c r="B25" s="804"/>
      <c r="C25" s="439" t="s">
        <v>4367</v>
      </c>
      <c r="D25" s="816" t="s">
        <v>4333</v>
      </c>
      <c r="E25" s="816"/>
      <c r="F25" s="816"/>
      <c r="G25" s="842" t="s">
        <v>4334</v>
      </c>
      <c r="H25" s="842"/>
      <c r="I25" s="842"/>
    </row>
    <row r="26" spans="1:9" ht="17.25" thickTop="1" thickBot="1" x14ac:dyDescent="0.3">
      <c r="A26" s="804" t="s">
        <v>4274</v>
      </c>
      <c r="B26" s="804"/>
      <c r="C26" s="439" t="s">
        <v>4368</v>
      </c>
      <c r="D26" s="816" t="s">
        <v>4333</v>
      </c>
      <c r="E26" s="816"/>
      <c r="F26" s="816"/>
      <c r="G26" s="830">
        <f>SUM(G28)+SUM(G29)</f>
        <v>0</v>
      </c>
      <c r="H26" s="830"/>
      <c r="I26" s="830"/>
    </row>
    <row r="27" spans="1:9" ht="16.5" thickTop="1" x14ac:dyDescent="0.25">
      <c r="A27" s="805" t="s">
        <v>4275</v>
      </c>
      <c r="B27" s="806"/>
      <c r="C27" s="436"/>
      <c r="D27" s="848"/>
      <c r="E27" s="848"/>
      <c r="F27" s="848"/>
      <c r="G27" s="850"/>
      <c r="H27" s="851"/>
      <c r="I27" s="852"/>
    </row>
    <row r="28" spans="1:9" ht="16.5" thickBot="1" x14ac:dyDescent="0.3">
      <c r="A28" s="805" t="s">
        <v>3585</v>
      </c>
      <c r="B28" s="806"/>
      <c r="C28" s="436" t="s">
        <v>4782</v>
      </c>
      <c r="D28" s="848" t="s">
        <v>4333</v>
      </c>
      <c r="E28" s="848"/>
      <c r="F28" s="848"/>
      <c r="G28" s="850">
        <f>'Ф.7(ЗФ).ЗВЕД'!G26+'Ф.7(ЗФ).ЗВЕД'!G27</f>
        <v>0</v>
      </c>
      <c r="H28" s="851"/>
      <c r="I28" s="852"/>
    </row>
    <row r="29" spans="1:9" ht="17.25" thickTop="1" thickBot="1" x14ac:dyDescent="0.3">
      <c r="A29" s="819" t="s">
        <v>3586</v>
      </c>
      <c r="B29" s="819"/>
      <c r="C29" s="441" t="s">
        <v>4431</v>
      </c>
      <c r="D29" s="816" t="s">
        <v>4333</v>
      </c>
      <c r="E29" s="816"/>
      <c r="F29" s="816"/>
      <c r="G29" s="817">
        <f>SUM('Ф.7(ЗФ).ЗВЕД'!L26)+SUM('Ф.7(ЗФ).ЗВЕД'!L27)</f>
        <v>0</v>
      </c>
      <c r="H29" s="817"/>
      <c r="I29" s="817"/>
    </row>
    <row r="30" spans="1:9" ht="17.25" thickTop="1" thickBot="1" x14ac:dyDescent="0.3">
      <c r="A30" s="804" t="s">
        <v>289</v>
      </c>
      <c r="B30" s="804"/>
      <c r="C30" s="439" t="s">
        <v>4369</v>
      </c>
      <c r="D30" s="816" t="s">
        <v>4333</v>
      </c>
      <c r="E30" s="816"/>
      <c r="F30" s="816"/>
      <c r="G30" s="842">
        <v>0</v>
      </c>
      <c r="H30" s="842"/>
      <c r="I30" s="842"/>
    </row>
    <row r="31" spans="1:9" ht="30.75" customHeight="1" thickTop="1" thickBot="1" x14ac:dyDescent="0.3">
      <c r="A31" s="819" t="s">
        <v>1690</v>
      </c>
      <c r="B31" s="819"/>
      <c r="C31" s="441" t="s">
        <v>4432</v>
      </c>
      <c r="D31" s="816" t="s">
        <v>4333</v>
      </c>
      <c r="E31" s="816"/>
      <c r="F31" s="816"/>
      <c r="G31" s="842">
        <v>0</v>
      </c>
      <c r="H31" s="842"/>
      <c r="I31" s="842"/>
    </row>
    <row r="32" spans="1:9" ht="17.25" thickTop="1" thickBot="1" x14ac:dyDescent="0.3">
      <c r="A32" s="819" t="s">
        <v>4784</v>
      </c>
      <c r="B32" s="819"/>
      <c r="C32" s="441" t="s">
        <v>4783</v>
      </c>
      <c r="D32" s="816" t="s">
        <v>4333</v>
      </c>
      <c r="E32" s="816"/>
      <c r="F32" s="816"/>
      <c r="G32" s="842">
        <v>0</v>
      </c>
      <c r="H32" s="842"/>
      <c r="I32" s="842"/>
    </row>
    <row r="33" spans="1:12" ht="17.25" thickTop="1" thickBot="1" x14ac:dyDescent="0.3">
      <c r="A33" s="804" t="s">
        <v>4357</v>
      </c>
      <c r="B33" s="804"/>
      <c r="C33" s="439" t="s">
        <v>4370</v>
      </c>
      <c r="D33" s="816" t="s">
        <v>4333</v>
      </c>
      <c r="E33" s="816"/>
      <c r="F33" s="816"/>
      <c r="G33" s="842">
        <v>0</v>
      </c>
      <c r="H33" s="842"/>
      <c r="I33" s="842"/>
    </row>
    <row r="34" spans="1:12" ht="38.25" customHeight="1" thickTop="1" thickBot="1" x14ac:dyDescent="0.3">
      <c r="A34" s="804" t="s">
        <v>1682</v>
      </c>
      <c r="B34" s="804"/>
      <c r="C34" s="439" t="s">
        <v>4373</v>
      </c>
      <c r="D34" s="842">
        <v>2435.14</v>
      </c>
      <c r="E34" s="842"/>
      <c r="F34" s="842"/>
      <c r="G34" s="830">
        <f>ROUND(SUM(G19)-SUM(G20)-SUM(G25)+SUM(G26)+SUM(G30)-SUM(G33)+SUM(D34),2)</f>
        <v>5829.71</v>
      </c>
      <c r="H34" s="830"/>
      <c r="I34" s="830"/>
    </row>
    <row r="35" spans="1:12" ht="15.75" thickTop="1" x14ac:dyDescent="0.25">
      <c r="G35" s="406"/>
      <c r="H35" s="406"/>
      <c r="I35" s="406"/>
    </row>
    <row r="36" spans="1:12" ht="15.75" thickBot="1" x14ac:dyDescent="0.3">
      <c r="B36" s="288">
        <v>2</v>
      </c>
      <c r="D36" s="164" t="s">
        <v>4840</v>
      </c>
      <c r="G36" s="406"/>
      <c r="H36" s="406"/>
      <c r="I36" s="406"/>
    </row>
    <row r="37" spans="1:12" ht="17.25" thickTop="1" thickBot="1" x14ac:dyDescent="0.3">
      <c r="A37" s="807">
        <v>1</v>
      </c>
      <c r="B37" s="807"/>
      <c r="C37" s="437">
        <v>2</v>
      </c>
      <c r="D37" s="807">
        <v>3</v>
      </c>
      <c r="E37" s="807"/>
      <c r="F37" s="807"/>
      <c r="G37" s="859">
        <v>4</v>
      </c>
      <c r="H37" s="859"/>
      <c r="I37" s="859"/>
      <c r="J37" s="827"/>
      <c r="K37" s="828"/>
      <c r="L37" s="828"/>
    </row>
    <row r="38" spans="1:12" ht="18.75" customHeight="1" thickTop="1" thickBot="1" x14ac:dyDescent="0.3">
      <c r="A38" s="804" t="s">
        <v>4276</v>
      </c>
      <c r="B38" s="804"/>
      <c r="C38" s="440"/>
      <c r="D38" s="818" t="s">
        <v>4333</v>
      </c>
      <c r="E38" s="818"/>
      <c r="F38" s="818"/>
      <c r="G38" s="829" t="s">
        <v>4333</v>
      </c>
      <c r="H38" s="829"/>
      <c r="I38" s="829"/>
      <c r="J38" s="827"/>
      <c r="K38" s="828"/>
      <c r="L38" s="828"/>
    </row>
    <row r="39" spans="1:12" ht="16.5" customHeight="1" thickTop="1" thickBot="1" x14ac:dyDescent="0.3">
      <c r="A39" s="804" t="s">
        <v>4085</v>
      </c>
      <c r="B39" s="804"/>
      <c r="C39" s="438">
        <v>100</v>
      </c>
      <c r="D39" s="816" t="s">
        <v>4333</v>
      </c>
      <c r="E39" s="816"/>
      <c r="F39" s="816"/>
      <c r="G39" s="830">
        <f>IF((SUM(G40)+SUM(G46)+SUM(G52)+SUM(G53)+SUM(G54)+G55)&gt;0,SUM(G40)+SUM(G46)+SUM(G52)+SUM(G53)+SUM(G54)+G55,"-")</f>
        <v>106569.38</v>
      </c>
      <c r="H39" s="830"/>
      <c r="I39" s="830"/>
      <c r="J39" s="827"/>
      <c r="K39" s="828"/>
      <c r="L39" s="828"/>
    </row>
    <row r="40" spans="1:12" ht="32.25" customHeight="1" thickTop="1" thickBot="1" x14ac:dyDescent="0.3">
      <c r="A40" s="804" t="s">
        <v>4785</v>
      </c>
      <c r="B40" s="804"/>
      <c r="C40" s="438">
        <v>110</v>
      </c>
      <c r="D40" s="816" t="s">
        <v>4333</v>
      </c>
      <c r="E40" s="816"/>
      <c r="F40" s="816"/>
      <c r="G40" s="830">
        <f>SUM(G41:I45)</f>
        <v>0</v>
      </c>
      <c r="H40" s="830"/>
      <c r="I40" s="830"/>
      <c r="J40" s="827"/>
      <c r="K40" s="828"/>
      <c r="L40" s="828"/>
    </row>
    <row r="41" spans="1:12" ht="16.5" customHeight="1" thickTop="1" thickBot="1" x14ac:dyDescent="0.3">
      <c r="A41" s="822" t="s">
        <v>1683</v>
      </c>
      <c r="B41" s="822"/>
      <c r="C41" s="816">
        <v>111</v>
      </c>
      <c r="D41" s="816" t="s">
        <v>4333</v>
      </c>
      <c r="E41" s="816"/>
      <c r="F41" s="816"/>
      <c r="G41" s="817">
        <f>Ф.4.1.ЗВЕД!H22</f>
        <v>0</v>
      </c>
      <c r="H41" s="817"/>
      <c r="I41" s="817"/>
      <c r="J41" s="827"/>
      <c r="K41" s="828"/>
      <c r="L41" s="828"/>
    </row>
    <row r="42" spans="1:12" ht="27.75" customHeight="1" thickTop="1" thickBot="1" x14ac:dyDescent="0.3">
      <c r="A42" s="822"/>
      <c r="B42" s="822"/>
      <c r="C42" s="816"/>
      <c r="D42" s="816"/>
      <c r="E42" s="816"/>
      <c r="F42" s="816"/>
      <c r="G42" s="817"/>
      <c r="H42" s="817"/>
      <c r="I42" s="817"/>
      <c r="J42" s="827"/>
      <c r="K42" s="828"/>
      <c r="L42" s="828"/>
    </row>
    <row r="43" spans="1:12" ht="33" customHeight="1" thickTop="1" thickBot="1" x14ac:dyDescent="0.3">
      <c r="A43" s="819" t="s">
        <v>1684</v>
      </c>
      <c r="B43" s="819"/>
      <c r="C43" s="440">
        <v>112</v>
      </c>
      <c r="D43" s="816" t="s">
        <v>4333</v>
      </c>
      <c r="E43" s="816"/>
      <c r="F43" s="816"/>
      <c r="G43" s="817">
        <f>Ф.4.1.ЗВЕД!H23</f>
        <v>0</v>
      </c>
      <c r="H43" s="817"/>
      <c r="I43" s="817"/>
      <c r="J43" s="827"/>
      <c r="K43" s="828"/>
      <c r="L43" s="828"/>
    </row>
    <row r="44" spans="1:12" ht="16.5" customHeight="1" thickTop="1" thickBot="1" x14ac:dyDescent="0.3">
      <c r="A44" s="819" t="s">
        <v>1685</v>
      </c>
      <c r="B44" s="819"/>
      <c r="C44" s="440">
        <v>113</v>
      </c>
      <c r="D44" s="816" t="s">
        <v>4333</v>
      </c>
      <c r="E44" s="816"/>
      <c r="F44" s="816"/>
      <c r="G44" s="817">
        <f>Ф.4.1.ЗВЕД!H24</f>
        <v>0</v>
      </c>
      <c r="H44" s="817"/>
      <c r="I44" s="817"/>
      <c r="J44" s="827"/>
      <c r="K44" s="828"/>
      <c r="L44" s="828"/>
    </row>
    <row r="45" spans="1:12" ht="27" customHeight="1" thickTop="1" thickBot="1" x14ac:dyDescent="0.3">
      <c r="A45" s="834" t="s">
        <v>1686</v>
      </c>
      <c r="B45" s="834"/>
      <c r="C45" s="440">
        <v>114</v>
      </c>
      <c r="D45" s="816" t="s">
        <v>4333</v>
      </c>
      <c r="E45" s="816"/>
      <c r="F45" s="816"/>
      <c r="G45" s="817">
        <f>Ф.4.1.ЗВЕД!H25</f>
        <v>0</v>
      </c>
      <c r="H45" s="817"/>
      <c r="I45" s="817"/>
      <c r="J45" s="827"/>
      <c r="K45" s="828"/>
      <c r="L45" s="828"/>
    </row>
    <row r="46" spans="1:12" ht="17.25" thickTop="1" thickBot="1" x14ac:dyDescent="0.3">
      <c r="A46" s="823" t="s">
        <v>1678</v>
      </c>
      <c r="B46" s="823"/>
      <c r="C46" s="438">
        <v>120</v>
      </c>
      <c r="D46" s="816" t="s">
        <v>4333</v>
      </c>
      <c r="E46" s="816"/>
      <c r="F46" s="816"/>
      <c r="G46" s="830">
        <f>SUM(G47:I50)</f>
        <v>12450.8</v>
      </c>
      <c r="H46" s="830"/>
      <c r="I46" s="830"/>
      <c r="J46" s="827"/>
      <c r="K46" s="828"/>
      <c r="L46" s="828"/>
    </row>
    <row r="47" spans="1:12" ht="15.75" customHeight="1" thickTop="1" thickBot="1" x14ac:dyDescent="0.3">
      <c r="A47" s="831" t="s">
        <v>1687</v>
      </c>
      <c r="B47" s="831"/>
      <c r="C47" s="816">
        <v>121</v>
      </c>
      <c r="D47" s="816" t="s">
        <v>4333</v>
      </c>
      <c r="E47" s="816"/>
      <c r="F47" s="816"/>
      <c r="G47" s="817">
        <f>Ф.4.2.ЗВЕД!H23</f>
        <v>12450.8</v>
      </c>
      <c r="H47" s="817"/>
      <c r="I47" s="817"/>
      <c r="J47" s="827"/>
      <c r="K47" s="828"/>
      <c r="L47" s="828"/>
    </row>
    <row r="48" spans="1:12" ht="15" customHeight="1" thickTop="1" thickBot="1" x14ac:dyDescent="0.3">
      <c r="A48" s="831"/>
      <c r="B48" s="831"/>
      <c r="C48" s="816"/>
      <c r="D48" s="816"/>
      <c r="E48" s="816"/>
      <c r="F48" s="816"/>
      <c r="G48" s="817"/>
      <c r="H48" s="817"/>
      <c r="I48" s="817"/>
      <c r="J48" s="827"/>
      <c r="K48" s="828"/>
      <c r="L48" s="828"/>
    </row>
    <row r="49" spans="1:12" ht="63.75" customHeight="1" thickTop="1" thickBot="1" x14ac:dyDescent="0.3">
      <c r="A49" s="838" t="s">
        <v>1689</v>
      </c>
      <c r="B49" s="838"/>
      <c r="C49" s="440">
        <v>122</v>
      </c>
      <c r="D49" s="816" t="s">
        <v>4333</v>
      </c>
      <c r="E49" s="816"/>
      <c r="F49" s="816"/>
      <c r="G49" s="817">
        <f>Ф.4.2.ЗВЕД!H24</f>
        <v>0</v>
      </c>
      <c r="H49" s="817"/>
      <c r="I49" s="817"/>
      <c r="J49" s="827"/>
      <c r="K49" s="828"/>
      <c r="L49" s="828"/>
    </row>
    <row r="50" spans="1:12" ht="36.75" customHeight="1" thickTop="1" thickBot="1" x14ac:dyDescent="0.3">
      <c r="A50" s="824" t="s">
        <v>4786</v>
      </c>
      <c r="B50" s="824"/>
      <c r="C50" s="440">
        <v>123</v>
      </c>
      <c r="D50" s="816" t="s">
        <v>4333</v>
      </c>
      <c r="E50" s="816"/>
      <c r="F50" s="816"/>
      <c r="G50" s="817">
        <f>Ф.4.2.ЗВЕД!G25</f>
        <v>0</v>
      </c>
      <c r="H50" s="817"/>
      <c r="I50" s="817"/>
      <c r="J50" s="245"/>
      <c r="K50" s="249"/>
      <c r="L50" s="249"/>
    </row>
    <row r="51" spans="1:12" ht="36.75" customHeight="1" thickTop="1" thickBot="1" x14ac:dyDescent="0.3">
      <c r="A51" s="825" t="s">
        <v>290</v>
      </c>
      <c r="B51" s="826"/>
      <c r="C51" s="440">
        <v>124</v>
      </c>
      <c r="D51" s="816" t="s">
        <v>4333</v>
      </c>
      <c r="E51" s="816"/>
      <c r="F51" s="816"/>
      <c r="G51" s="835">
        <f>Ф.4.2.ЗВЕД!H26</f>
        <v>0</v>
      </c>
      <c r="H51" s="836"/>
      <c r="I51" s="837"/>
      <c r="J51" s="245"/>
      <c r="K51" s="249"/>
      <c r="L51" s="249"/>
    </row>
    <row r="52" spans="1:12" ht="16.5" customHeight="1" thickTop="1" thickBot="1" x14ac:dyDescent="0.3">
      <c r="A52" s="804" t="s">
        <v>4277</v>
      </c>
      <c r="B52" s="804"/>
      <c r="C52" s="438">
        <v>130</v>
      </c>
      <c r="D52" s="816" t="s">
        <v>4333</v>
      </c>
      <c r="E52" s="816"/>
      <c r="F52" s="816"/>
      <c r="G52" s="830">
        <f>Ф.4.3.ЗВЕД!H22</f>
        <v>94118.58</v>
      </c>
      <c r="H52" s="830"/>
      <c r="I52" s="830"/>
      <c r="J52" s="827"/>
      <c r="K52" s="828"/>
      <c r="L52" s="828"/>
    </row>
    <row r="53" spans="1:12" ht="30" customHeight="1" thickTop="1" thickBot="1" x14ac:dyDescent="0.3">
      <c r="A53" s="821" t="s">
        <v>4787</v>
      </c>
      <c r="B53" s="821"/>
      <c r="C53" s="438">
        <v>140</v>
      </c>
      <c r="D53" s="816" t="s">
        <v>4333</v>
      </c>
      <c r="E53" s="816"/>
      <c r="F53" s="816"/>
      <c r="G53" s="830">
        <f>Ф.4.4.ЗВЕД!G21</f>
        <v>0</v>
      </c>
      <c r="H53" s="830"/>
      <c r="I53" s="830"/>
      <c r="J53" s="827"/>
      <c r="K53" s="828"/>
      <c r="L53" s="828"/>
    </row>
    <row r="54" spans="1:12" ht="17.25" thickTop="1" thickBot="1" x14ac:dyDescent="0.3">
      <c r="A54" s="823" t="s">
        <v>4278</v>
      </c>
      <c r="B54" s="823"/>
      <c r="C54" s="438">
        <v>150</v>
      </c>
      <c r="D54" s="816" t="s">
        <v>4333</v>
      </c>
      <c r="E54" s="816"/>
      <c r="F54" s="816"/>
      <c r="G54" s="830">
        <f>Ф.4.3.1.ЗВЕД!J22</f>
        <v>0</v>
      </c>
      <c r="H54" s="830"/>
      <c r="I54" s="830"/>
      <c r="J54" s="827"/>
      <c r="K54" s="828"/>
      <c r="L54" s="828"/>
    </row>
    <row r="55" spans="1:12" ht="28.5" hidden="1" customHeight="1" thickTop="1" thickBot="1" x14ac:dyDescent="0.3">
      <c r="A55" s="832"/>
      <c r="B55" s="833"/>
      <c r="C55" s="438"/>
      <c r="D55" s="839"/>
      <c r="E55" s="840"/>
      <c r="F55" s="841"/>
      <c r="G55" s="839"/>
      <c r="H55" s="840"/>
      <c r="I55" s="841"/>
      <c r="J55" s="245"/>
      <c r="K55" s="249"/>
      <c r="L55" s="249"/>
    </row>
    <row r="56" spans="1:12" ht="17.25" thickTop="1" thickBot="1" x14ac:dyDescent="0.3">
      <c r="A56" s="804" t="s">
        <v>4279</v>
      </c>
      <c r="B56" s="804"/>
      <c r="C56" s="438">
        <v>200</v>
      </c>
      <c r="D56" s="816" t="s">
        <v>4333</v>
      </c>
      <c r="E56" s="816"/>
      <c r="F56" s="816"/>
      <c r="G56" s="830">
        <f>SUM(Ф.4.1.ЗВЕД!F21)+SUM(Ф.4.2.ЗВЕД!F22)+SUM(Ф.4.3.ЗВЕД!G22)+SUM(Ф.4.4.ЗВЕД!F20)+SUM(Ф.4.3.1.ЗВЕД!H22)</f>
        <v>0</v>
      </c>
      <c r="H56" s="830"/>
      <c r="I56" s="830"/>
      <c r="J56" s="827"/>
      <c r="K56" s="828"/>
      <c r="L56" s="828"/>
    </row>
    <row r="57" spans="1:12" ht="17.25" thickTop="1" thickBot="1" x14ac:dyDescent="0.3">
      <c r="A57" s="804" t="s">
        <v>4280</v>
      </c>
      <c r="B57" s="804"/>
      <c r="C57" s="438">
        <v>300</v>
      </c>
      <c r="D57" s="816" t="s">
        <v>4333</v>
      </c>
      <c r="E57" s="816"/>
      <c r="F57" s="816"/>
      <c r="G57" s="830">
        <f>Ф.4.1.ЗВЕД!G21</f>
        <v>0</v>
      </c>
      <c r="H57" s="830"/>
      <c r="I57" s="830"/>
      <c r="J57" s="827"/>
      <c r="K57" s="828"/>
      <c r="L57" s="828"/>
    </row>
    <row r="58" spans="1:12" ht="17.25" thickTop="1" thickBot="1" x14ac:dyDescent="0.3">
      <c r="A58" s="804" t="s">
        <v>3577</v>
      </c>
      <c r="B58" s="804"/>
      <c r="C58" s="438">
        <v>400</v>
      </c>
      <c r="D58" s="816" t="s">
        <v>4333</v>
      </c>
      <c r="E58" s="816"/>
      <c r="F58" s="816"/>
      <c r="G58" s="830">
        <f>SUM(G59)+SUM(G61)+SUM(G62)</f>
        <v>37899.69</v>
      </c>
      <c r="H58" s="830"/>
      <c r="I58" s="830"/>
      <c r="J58" s="827"/>
      <c r="K58" s="828"/>
      <c r="L58" s="828"/>
    </row>
    <row r="59" spans="1:12" ht="15" customHeight="1" thickTop="1" thickBot="1" x14ac:dyDescent="0.3">
      <c r="A59" s="831" t="s">
        <v>1694</v>
      </c>
      <c r="B59" s="831"/>
      <c r="C59" s="816">
        <v>401</v>
      </c>
      <c r="D59" s="816" t="s">
        <v>4333</v>
      </c>
      <c r="E59" s="816"/>
      <c r="F59" s="816"/>
      <c r="G59" s="817">
        <f>Ф.4.1.ЗВЕД!L29+Ф.4.2.ЗВЕД!J30+Ф.4.3.ЗВЕД!J24+Ф.4.4.ЗВЕД!I25+Ф.4.3.1.ЗВЕД!P23</f>
        <v>8446.75</v>
      </c>
      <c r="H59" s="817"/>
      <c r="I59" s="817"/>
      <c r="J59" s="827"/>
      <c r="K59" s="828"/>
      <c r="L59" s="828"/>
    </row>
    <row r="60" spans="1:12" ht="15.75" customHeight="1" thickTop="1" thickBot="1" x14ac:dyDescent="0.3">
      <c r="A60" s="831"/>
      <c r="B60" s="831"/>
      <c r="C60" s="816"/>
      <c r="D60" s="816"/>
      <c r="E60" s="816"/>
      <c r="F60" s="816"/>
      <c r="G60" s="817"/>
      <c r="H60" s="817"/>
      <c r="I60" s="817"/>
      <c r="J60" s="827"/>
      <c r="K60" s="828"/>
      <c r="L60" s="828"/>
    </row>
    <row r="61" spans="1:12" ht="17.25" thickTop="1" thickBot="1" x14ac:dyDescent="0.3">
      <c r="A61" s="819" t="s">
        <v>4087</v>
      </c>
      <c r="B61" s="819"/>
      <c r="C61" s="440">
        <v>402</v>
      </c>
      <c r="D61" s="816" t="s">
        <v>4333</v>
      </c>
      <c r="E61" s="816"/>
      <c r="F61" s="816"/>
      <c r="G61" s="817">
        <f>Ф.4.1.ЗВЕД!L63+Ф.4.2.ЗВЕД!J64+Ф.4.3.ЗВЕД!J58+Ф.4.4.ЗВЕД!I59+Ф.4.3.1.ЗВЕД!P57</f>
        <v>29452.94</v>
      </c>
      <c r="H61" s="817"/>
      <c r="I61" s="817"/>
      <c r="J61" s="827"/>
      <c r="K61" s="828"/>
      <c r="L61" s="828"/>
    </row>
    <row r="62" spans="1:12" ht="17.25" thickTop="1" thickBot="1" x14ac:dyDescent="0.3">
      <c r="A62" s="819" t="s">
        <v>4272</v>
      </c>
      <c r="B62" s="819"/>
      <c r="C62" s="440">
        <v>403</v>
      </c>
      <c r="D62" s="816" t="s">
        <v>4333</v>
      </c>
      <c r="E62" s="816"/>
      <c r="F62" s="816"/>
      <c r="G62" s="817">
        <f>Ф.4.3.ЗВЕД!J78+Ф.4.3.ЗВЕД!J83+Ф.4.3.1.ЗВЕД!P77+Ф.4.3.1.ЗВЕД!P82+Ф.4.2.ЗВЕД!J87+Ф.4.2.ЗВЕД!J96</f>
        <v>0</v>
      </c>
      <c r="H62" s="817"/>
      <c r="I62" s="817"/>
      <c r="J62" s="827"/>
      <c r="K62" s="828"/>
      <c r="L62" s="828"/>
    </row>
    <row r="63" spans="1:12" ht="17.25" thickTop="1" thickBot="1" x14ac:dyDescent="0.3">
      <c r="A63" s="804" t="s">
        <v>4273</v>
      </c>
      <c r="B63" s="804"/>
      <c r="C63" s="438">
        <v>500</v>
      </c>
      <c r="D63" s="816" t="s">
        <v>4333</v>
      </c>
      <c r="E63" s="816"/>
      <c r="F63" s="816"/>
      <c r="G63" s="842">
        <v>0</v>
      </c>
      <c r="H63" s="842"/>
      <c r="I63" s="842"/>
      <c r="J63" s="827"/>
      <c r="K63" s="828"/>
      <c r="L63" s="828"/>
    </row>
    <row r="64" spans="1:12" ht="17.25" thickTop="1" thickBot="1" x14ac:dyDescent="0.3">
      <c r="A64" s="804" t="s">
        <v>4274</v>
      </c>
      <c r="B64" s="804"/>
      <c r="C64" s="438">
        <v>600</v>
      </c>
      <c r="D64" s="816" t="s">
        <v>4333</v>
      </c>
      <c r="E64" s="816"/>
      <c r="F64" s="816"/>
      <c r="G64" s="830">
        <f>SUM(G65)+SUM(G67)</f>
        <v>0</v>
      </c>
      <c r="H64" s="830"/>
      <c r="I64" s="830"/>
      <c r="J64" s="827"/>
      <c r="K64" s="828"/>
      <c r="L64" s="828"/>
    </row>
    <row r="65" spans="1:12" ht="15.75" customHeight="1" thickTop="1" thickBot="1" x14ac:dyDescent="0.3">
      <c r="A65" s="831" t="s">
        <v>1692</v>
      </c>
      <c r="B65" s="831"/>
      <c r="C65" s="816">
        <v>601</v>
      </c>
      <c r="D65" s="816" t="s">
        <v>4333</v>
      </c>
      <c r="E65" s="816"/>
      <c r="F65" s="816"/>
      <c r="G65" s="846">
        <f>SUM('Ф.7(СФ).ЗВЕД'!G26)+SUM('Ф.7(СФ).ЗВЕД'!G27)</f>
        <v>0</v>
      </c>
      <c r="H65" s="846"/>
      <c r="I65" s="846"/>
      <c r="J65" s="827"/>
      <c r="K65" s="828"/>
      <c r="L65" s="828"/>
    </row>
    <row r="66" spans="1:12" ht="15.75" customHeight="1" thickTop="1" thickBot="1" x14ac:dyDescent="0.3">
      <c r="A66" s="831"/>
      <c r="B66" s="831"/>
      <c r="C66" s="816"/>
      <c r="D66" s="816"/>
      <c r="E66" s="816"/>
      <c r="F66" s="816"/>
      <c r="G66" s="846"/>
      <c r="H66" s="846"/>
      <c r="I66" s="846"/>
      <c r="J66" s="827"/>
      <c r="K66" s="828"/>
      <c r="L66" s="828"/>
    </row>
    <row r="67" spans="1:12" ht="17.25" thickTop="1" thickBot="1" x14ac:dyDescent="0.3">
      <c r="A67" s="819" t="s">
        <v>3586</v>
      </c>
      <c r="B67" s="819"/>
      <c r="C67" s="440">
        <v>602</v>
      </c>
      <c r="D67" s="816" t="s">
        <v>4333</v>
      </c>
      <c r="E67" s="816"/>
      <c r="F67" s="816"/>
      <c r="G67" s="817">
        <f>SUM('Ф.7(СФ).ЗВЕД'!L26)+SUM('Ф.7(СФ).ЗВЕД'!L27)</f>
        <v>0</v>
      </c>
      <c r="H67" s="817"/>
      <c r="I67" s="817"/>
      <c r="J67" s="827"/>
      <c r="K67" s="828"/>
      <c r="L67" s="828"/>
    </row>
    <row r="68" spans="1:12" ht="17.25" thickTop="1" thickBot="1" x14ac:dyDescent="0.3">
      <c r="A68" s="804" t="s">
        <v>289</v>
      </c>
      <c r="B68" s="804"/>
      <c r="C68" s="438">
        <v>700</v>
      </c>
      <c r="D68" s="816" t="s">
        <v>4333</v>
      </c>
      <c r="E68" s="816"/>
      <c r="F68" s="816"/>
      <c r="G68" s="842">
        <f>SUM(G69:I70)</f>
        <v>0</v>
      </c>
      <c r="H68" s="842"/>
      <c r="I68" s="842"/>
      <c r="J68" s="827"/>
      <c r="K68" s="828"/>
      <c r="L68" s="828"/>
    </row>
    <row r="69" spans="1:12" ht="31.5" customHeight="1" thickTop="1" thickBot="1" x14ac:dyDescent="0.3">
      <c r="A69" s="819" t="s">
        <v>1691</v>
      </c>
      <c r="B69" s="819"/>
      <c r="C69" s="438">
        <v>701</v>
      </c>
      <c r="D69" s="816" t="s">
        <v>4333</v>
      </c>
      <c r="E69" s="816"/>
      <c r="F69" s="816"/>
      <c r="G69" s="842">
        <v>0</v>
      </c>
      <c r="H69" s="842"/>
      <c r="I69" s="842"/>
      <c r="J69" s="245"/>
      <c r="K69" s="249"/>
      <c r="L69" s="249"/>
    </row>
    <row r="70" spans="1:12" ht="17.25" thickTop="1" thickBot="1" x14ac:dyDescent="0.3">
      <c r="A70" s="819" t="s">
        <v>4788</v>
      </c>
      <c r="B70" s="819"/>
      <c r="C70" s="438">
        <v>702</v>
      </c>
      <c r="D70" s="816" t="s">
        <v>4333</v>
      </c>
      <c r="E70" s="816"/>
      <c r="F70" s="816"/>
      <c r="G70" s="842">
        <v>0</v>
      </c>
      <c r="H70" s="842"/>
      <c r="I70" s="842"/>
      <c r="J70" s="245"/>
      <c r="K70" s="249"/>
      <c r="L70" s="249"/>
    </row>
    <row r="71" spans="1:12" ht="17.25" thickTop="1" thickBot="1" x14ac:dyDescent="0.3">
      <c r="A71" s="804" t="s">
        <v>4357</v>
      </c>
      <c r="B71" s="804"/>
      <c r="C71" s="438">
        <v>800</v>
      </c>
      <c r="D71" s="816" t="s">
        <v>4333</v>
      </c>
      <c r="E71" s="816"/>
      <c r="F71" s="816"/>
      <c r="G71" s="842">
        <v>0</v>
      </c>
      <c r="H71" s="842"/>
      <c r="I71" s="842"/>
      <c r="J71" s="827"/>
      <c r="K71" s="828"/>
      <c r="L71" s="828"/>
    </row>
    <row r="72" spans="1:12" ht="33.75" customHeight="1" thickTop="1" thickBot="1" x14ac:dyDescent="0.3">
      <c r="A72" s="804" t="s">
        <v>1693</v>
      </c>
      <c r="B72" s="804"/>
      <c r="C72" s="438">
        <v>900</v>
      </c>
      <c r="D72" s="842">
        <v>-62621.49</v>
      </c>
      <c r="E72" s="842"/>
      <c r="F72" s="842"/>
      <c r="G72" s="830">
        <f>SUM(G39)-SUM(G56)+SUM(G57)-SUM(G58)-SUM(G63)+SUM(G64)-SUM(G71)+SUM(G68)+SUM(D72)</f>
        <v>6048.2000000000044</v>
      </c>
      <c r="H72" s="830"/>
      <c r="I72" s="830"/>
      <c r="J72" s="827"/>
      <c r="K72" s="828"/>
      <c r="L72" s="828"/>
    </row>
    <row r="73" spans="1:12" ht="6.75" customHeight="1" thickTop="1" x14ac:dyDescent="0.25">
      <c r="A73" s="442"/>
      <c r="B73" s="264"/>
      <c r="C73" s="266"/>
      <c r="D73" s="266"/>
      <c r="E73" s="266"/>
      <c r="F73" s="266"/>
      <c r="G73" s="266"/>
      <c r="H73" s="266"/>
      <c r="I73" s="266"/>
      <c r="J73" s="244"/>
      <c r="K73" s="244"/>
      <c r="L73" s="244"/>
    </row>
    <row r="74" spans="1:12" ht="0.75" customHeight="1" x14ac:dyDescent="0.25">
      <c r="A74" s="326"/>
      <c r="B74" s="265"/>
      <c r="C74" s="266"/>
      <c r="D74" s="266"/>
      <c r="E74" s="266"/>
      <c r="F74" s="266"/>
      <c r="G74" s="266"/>
      <c r="H74" s="266"/>
      <c r="I74" s="266"/>
      <c r="J74" s="244"/>
      <c r="K74" s="244"/>
      <c r="L74" s="244"/>
    </row>
    <row r="75" spans="1:12" ht="15.75" x14ac:dyDescent="0.25">
      <c r="A75" s="41" t="str">
        <f>ЗАПОЛНИТЬ!$F$30</f>
        <v>Директор</v>
      </c>
      <c r="B75" s="267"/>
      <c r="C75" s="650"/>
      <c r="D75" s="843" t="str">
        <f>ЗАПОЛНИТЬ!$F$26</f>
        <v>О.Л.Матчишин</v>
      </c>
      <c r="E75" s="843"/>
      <c r="F75" s="843"/>
      <c r="G75" s="843"/>
      <c r="H75" s="843"/>
      <c r="I75" s="843"/>
      <c r="J75" s="245"/>
      <c r="K75" s="245"/>
      <c r="L75" s="245"/>
    </row>
    <row r="76" spans="1:12" ht="15" customHeight="1" x14ac:dyDescent="0.25">
      <c r="A76" s="41"/>
      <c r="B76" s="268" t="s">
        <v>4351</v>
      </c>
      <c r="C76" s="651"/>
      <c r="D76" s="845" t="s">
        <v>3574</v>
      </c>
      <c r="E76" s="845"/>
      <c r="F76" s="845"/>
      <c r="G76" s="845"/>
      <c r="H76" s="845"/>
      <c r="I76" s="845"/>
      <c r="J76" s="244"/>
      <c r="K76" s="244"/>
      <c r="L76" s="244"/>
    </row>
    <row r="77" spans="1:12" ht="15" customHeight="1" x14ac:dyDescent="0.25">
      <c r="A77" s="41" t="str">
        <f>ЗАПОЛНИТЬ!$F$31</f>
        <v>Головний бухгалтер</v>
      </c>
      <c r="B77" s="269"/>
      <c r="C77" s="650"/>
      <c r="D77" s="843" t="str">
        <f>ЗАПОЛНИТЬ!$F$28</f>
        <v>О.Г.Шевчук</v>
      </c>
      <c r="E77" s="843"/>
      <c r="F77" s="843"/>
      <c r="G77" s="843"/>
      <c r="H77" s="843"/>
      <c r="I77" s="843"/>
      <c r="J77" s="244"/>
      <c r="K77" s="244"/>
      <c r="L77" s="244"/>
    </row>
    <row r="78" spans="1:12" ht="15.75" x14ac:dyDescent="0.25">
      <c r="A78" s="270"/>
      <c r="B78" s="268" t="s">
        <v>4351</v>
      </c>
      <c r="C78" s="651"/>
      <c r="D78" s="845" t="s">
        <v>3574</v>
      </c>
      <c r="E78" s="845"/>
      <c r="F78" s="845"/>
      <c r="G78" s="845"/>
      <c r="H78" s="845"/>
      <c r="I78" s="845"/>
      <c r="J78" s="249"/>
      <c r="K78" s="249"/>
      <c r="L78" s="249"/>
    </row>
    <row r="79" spans="1:12" ht="15.75" x14ac:dyDescent="0.25">
      <c r="A79" s="271" t="str">
        <f>ЗАПОЛНИТЬ!$C$19</f>
        <v>"11" січня 2016 року</v>
      </c>
      <c r="B79" s="270"/>
      <c r="C79" s="652"/>
      <c r="D79" s="270"/>
      <c r="E79" s="270"/>
      <c r="F79" s="844"/>
      <c r="G79" s="844"/>
      <c r="H79" s="844"/>
      <c r="I79" s="844"/>
      <c r="J79" s="243"/>
      <c r="K79" s="828"/>
      <c r="L79" s="828"/>
    </row>
  </sheetData>
  <sheetProtection sheet="1" formatColumns="0" formatRows="0"/>
  <mergeCells count="206">
    <mergeCell ref="G32:I32"/>
    <mergeCell ref="D32:F32"/>
    <mergeCell ref="D31:F31"/>
    <mergeCell ref="D30:F30"/>
    <mergeCell ref="G31:I31"/>
    <mergeCell ref="G30:I30"/>
    <mergeCell ref="G26:I26"/>
    <mergeCell ref="G27:I27"/>
    <mergeCell ref="D38:F38"/>
    <mergeCell ref="G33:I33"/>
    <mergeCell ref="D33:F33"/>
    <mergeCell ref="D34:F34"/>
    <mergeCell ref="G34:I34"/>
    <mergeCell ref="D28:F28"/>
    <mergeCell ref="G37:I37"/>
    <mergeCell ref="D37:F37"/>
    <mergeCell ref="G29:I29"/>
    <mergeCell ref="G28:I28"/>
    <mergeCell ref="D27:F27"/>
    <mergeCell ref="D76:I76"/>
    <mergeCell ref="D72:F72"/>
    <mergeCell ref="D70:F70"/>
    <mergeCell ref="D75:I75"/>
    <mergeCell ref="D39:F39"/>
    <mergeCell ref="G39:I39"/>
    <mergeCell ref="D68:F68"/>
    <mergeCell ref="D69:F69"/>
    <mergeCell ref="G65:I66"/>
    <mergeCell ref="D62:F62"/>
    <mergeCell ref="D61:F61"/>
    <mergeCell ref="G64:I64"/>
    <mergeCell ref="D50:F50"/>
    <mergeCell ref="D51:F51"/>
    <mergeCell ref="K79:L79"/>
    <mergeCell ref="G59:I60"/>
    <mergeCell ref="J59:L60"/>
    <mergeCell ref="G72:I72"/>
    <mergeCell ref="J72:L72"/>
    <mergeCell ref="G68:I68"/>
    <mergeCell ref="G71:I71"/>
    <mergeCell ref="D77:I77"/>
    <mergeCell ref="G69:I69"/>
    <mergeCell ref="G70:I70"/>
    <mergeCell ref="F79:G79"/>
    <mergeCell ref="H79:I79"/>
    <mergeCell ref="D65:F66"/>
    <mergeCell ref="G61:I61"/>
    <mergeCell ref="D63:F63"/>
    <mergeCell ref="G63:I63"/>
    <mergeCell ref="D67:F67"/>
    <mergeCell ref="D64:F64"/>
    <mergeCell ref="J67:L67"/>
    <mergeCell ref="D78:I78"/>
    <mergeCell ref="G67:I67"/>
    <mergeCell ref="J71:L71"/>
    <mergeCell ref="D71:F71"/>
    <mergeCell ref="J68:L68"/>
    <mergeCell ref="A72:B72"/>
    <mergeCell ref="A65:B66"/>
    <mergeCell ref="C65:C66"/>
    <mergeCell ref="A59:B60"/>
    <mergeCell ref="C59:C60"/>
    <mergeCell ref="A69:B69"/>
    <mergeCell ref="A68:B68"/>
    <mergeCell ref="A71:B71"/>
    <mergeCell ref="J53:L53"/>
    <mergeCell ref="J64:L64"/>
    <mergeCell ref="G62:I62"/>
    <mergeCell ref="A67:B67"/>
    <mergeCell ref="G57:I57"/>
    <mergeCell ref="J56:L56"/>
    <mergeCell ref="J65:L66"/>
    <mergeCell ref="J61:L61"/>
    <mergeCell ref="J62:L62"/>
    <mergeCell ref="J63:L63"/>
    <mergeCell ref="J58:L58"/>
    <mergeCell ref="J57:L57"/>
    <mergeCell ref="G58:I58"/>
    <mergeCell ref="D55:F55"/>
    <mergeCell ref="D53:F53"/>
    <mergeCell ref="D58:F58"/>
    <mergeCell ref="A63:B63"/>
    <mergeCell ref="A70:B70"/>
    <mergeCell ref="G49:I49"/>
    <mergeCell ref="D52:F52"/>
    <mergeCell ref="G51:I51"/>
    <mergeCell ref="A52:B52"/>
    <mergeCell ref="A49:B49"/>
    <mergeCell ref="A64:B64"/>
    <mergeCell ref="D57:F57"/>
    <mergeCell ref="A61:B61"/>
    <mergeCell ref="G55:I55"/>
    <mergeCell ref="G52:I52"/>
    <mergeCell ref="G50:I50"/>
    <mergeCell ref="D56:F56"/>
    <mergeCell ref="G53:I53"/>
    <mergeCell ref="G56:I56"/>
    <mergeCell ref="J37:L37"/>
    <mergeCell ref="D47:F48"/>
    <mergeCell ref="A54:B54"/>
    <mergeCell ref="D54:F54"/>
    <mergeCell ref="G54:I54"/>
    <mergeCell ref="A37:B37"/>
    <mergeCell ref="A45:B45"/>
    <mergeCell ref="D40:F40"/>
    <mergeCell ref="A43:B43"/>
    <mergeCell ref="D49:F49"/>
    <mergeCell ref="J54:L54"/>
    <mergeCell ref="J52:L52"/>
    <mergeCell ref="J49:L49"/>
    <mergeCell ref="G47:I48"/>
    <mergeCell ref="D41:F42"/>
    <mergeCell ref="D43:F43"/>
    <mergeCell ref="A62:B62"/>
    <mergeCell ref="A57:B57"/>
    <mergeCell ref="A58:B58"/>
    <mergeCell ref="D59:F60"/>
    <mergeCell ref="D45:F45"/>
    <mergeCell ref="D44:F44"/>
    <mergeCell ref="A47:B48"/>
    <mergeCell ref="A56:B56"/>
    <mergeCell ref="A55:B55"/>
    <mergeCell ref="C47:C48"/>
    <mergeCell ref="A53:B53"/>
    <mergeCell ref="C41:C42"/>
    <mergeCell ref="A41:B42"/>
    <mergeCell ref="A40:B40"/>
    <mergeCell ref="A46:B46"/>
    <mergeCell ref="A50:B50"/>
    <mergeCell ref="A51:B51"/>
    <mergeCell ref="J38:L38"/>
    <mergeCell ref="G38:I38"/>
    <mergeCell ref="G44:I44"/>
    <mergeCell ref="J44:L44"/>
    <mergeCell ref="J43:L43"/>
    <mergeCell ref="G43:I43"/>
    <mergeCell ref="G40:I40"/>
    <mergeCell ref="G41:I42"/>
    <mergeCell ref="J39:L39"/>
    <mergeCell ref="J40:L40"/>
    <mergeCell ref="J41:L42"/>
    <mergeCell ref="J47:L48"/>
    <mergeCell ref="D46:F46"/>
    <mergeCell ref="G46:I46"/>
    <mergeCell ref="J45:L45"/>
    <mergeCell ref="J46:L46"/>
    <mergeCell ref="G45:I45"/>
    <mergeCell ref="A44:B44"/>
    <mergeCell ref="A38:B38"/>
    <mergeCell ref="A22:B22"/>
    <mergeCell ref="A23:B23"/>
    <mergeCell ref="A26:B26"/>
    <mergeCell ref="A30:B30"/>
    <mergeCell ref="A28:B28"/>
    <mergeCell ref="A29:B29"/>
    <mergeCell ref="A31:B31"/>
    <mergeCell ref="A32:B32"/>
    <mergeCell ref="A33:B33"/>
    <mergeCell ref="A39:B39"/>
    <mergeCell ref="A34:B34"/>
    <mergeCell ref="D29:F29"/>
    <mergeCell ref="D26:F26"/>
    <mergeCell ref="G24:I24"/>
    <mergeCell ref="D18:F18"/>
    <mergeCell ref="D19:F19"/>
    <mergeCell ref="D20:F20"/>
    <mergeCell ref="D23:F23"/>
    <mergeCell ref="G23:I23"/>
    <mergeCell ref="A20:B20"/>
    <mergeCell ref="A24:B24"/>
    <mergeCell ref="A25:B25"/>
    <mergeCell ref="A21:B21"/>
    <mergeCell ref="D21:F21"/>
    <mergeCell ref="D22:F22"/>
    <mergeCell ref="G18:I18"/>
    <mergeCell ref="G19:I19"/>
    <mergeCell ref="G20:I20"/>
    <mergeCell ref="G21:I21"/>
    <mergeCell ref="G22:I22"/>
    <mergeCell ref="G25:I25"/>
    <mergeCell ref="D24:F24"/>
    <mergeCell ref="D25:F25"/>
    <mergeCell ref="A11:C11"/>
    <mergeCell ref="A10:C10"/>
    <mergeCell ref="E11:I11"/>
    <mergeCell ref="D17:F17"/>
    <mergeCell ref="A4:I4"/>
    <mergeCell ref="D1:I3"/>
    <mergeCell ref="E10:I10"/>
    <mergeCell ref="A6:I6"/>
    <mergeCell ref="A5:B5"/>
    <mergeCell ref="H9:I9"/>
    <mergeCell ref="B7:D7"/>
    <mergeCell ref="H7:I7"/>
    <mergeCell ref="B8:D8"/>
    <mergeCell ref="H8:I8"/>
    <mergeCell ref="B9:D9"/>
    <mergeCell ref="A18:B18"/>
    <mergeCell ref="A19:B19"/>
    <mergeCell ref="A27:B27"/>
    <mergeCell ref="A17:B17"/>
    <mergeCell ref="G17:I17"/>
    <mergeCell ref="A15:B16"/>
    <mergeCell ref="D15:F16"/>
    <mergeCell ref="G15:I16"/>
    <mergeCell ref="C15:C16"/>
  </mergeCells>
  <phoneticPr fontId="0" type="noConversion"/>
  <pageMargins left="0.89" right="0.19685039370078741" top="0.32" bottom="0.31496062992125984" header="0.31496062992125984" footer="0.31496062992125984"/>
  <pageSetup paperSize="9" scale="94" fitToHeight="2" orientation="portrait" r:id="rId1"/>
  <rowBreaks count="1" manualBreakCount="1">
    <brk id="35" max="8"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pageSetUpPr fitToPage="1"/>
  </sheetPr>
  <dimension ref="A1:O103"/>
  <sheetViews>
    <sheetView topLeftCell="A3"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9">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1">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B11:L11"/>
    <mergeCell ref="A13:D13"/>
    <mergeCell ref="I1:N2"/>
    <mergeCell ref="B9:L9"/>
    <mergeCell ref="B10:L10"/>
    <mergeCell ref="A3:N3"/>
    <mergeCell ref="A4:I4"/>
    <mergeCell ref="A6:N6"/>
    <mergeCell ref="G102:I102"/>
    <mergeCell ref="G18:G19"/>
    <mergeCell ref="G100:I100"/>
    <mergeCell ref="D18:D19"/>
    <mergeCell ref="E18:E19"/>
    <mergeCell ref="I18:I19"/>
    <mergeCell ref="F18:F19"/>
    <mergeCell ref="G101:I101"/>
    <mergeCell ref="G99:I99"/>
    <mergeCell ref="H18:H19"/>
    <mergeCell ref="A12:D12"/>
    <mergeCell ref="A14:D14"/>
    <mergeCell ref="A18:A19"/>
    <mergeCell ref="F15:N15"/>
    <mergeCell ref="L18:M18"/>
    <mergeCell ref="F13:N13"/>
    <mergeCell ref="A15:D15"/>
    <mergeCell ref="J18:K18"/>
    <mergeCell ref="C18:C19"/>
    <mergeCell ref="F14:N14"/>
    <mergeCell ref="B18:B19"/>
    <mergeCell ref="N18:N19"/>
    <mergeCell ref="F12:L12"/>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8">
    <pageSetUpPr fitToPage="1"/>
  </sheetPr>
  <dimension ref="A1:N52"/>
  <sheetViews>
    <sheetView showGridLines="0" workbookViewId="0">
      <selection activeCell="I44" sqref="I44"/>
    </sheetView>
  </sheetViews>
  <sheetFormatPr defaultRowHeight="15" x14ac:dyDescent="0.25"/>
  <cols>
    <col min="1" max="1" width="9.140625" style="241"/>
    <col min="2" max="2" width="39" style="241" customWidth="1"/>
    <col min="3" max="3" width="4.7109375" style="241" customWidth="1"/>
    <col min="4" max="4" width="10.42578125" style="241" customWidth="1"/>
    <col min="5" max="5" width="8.85546875" style="241" customWidth="1"/>
    <col min="6" max="6" width="9.140625" style="241"/>
    <col min="7" max="7" width="9.5703125" style="241" customWidth="1"/>
    <col min="8" max="8" width="9.42578125" style="241" customWidth="1"/>
    <col min="9" max="9" width="9.7109375" style="241" customWidth="1"/>
    <col min="10" max="12" width="9.140625" style="241"/>
    <col min="13" max="14" width="10.140625" style="241" bestFit="1" customWidth="1"/>
    <col min="15" max="16384" width="9.140625" style="241"/>
  </cols>
  <sheetData>
    <row r="1" spans="1:9" x14ac:dyDescent="0.25">
      <c r="B1" s="80"/>
      <c r="C1" s="80"/>
      <c r="D1" s="80"/>
      <c r="F1" s="887" t="s">
        <v>925</v>
      </c>
      <c r="G1" s="887"/>
      <c r="H1" s="887"/>
      <c r="I1" s="887"/>
    </row>
    <row r="2" spans="1:9" x14ac:dyDescent="0.25">
      <c r="B2" s="80"/>
      <c r="C2" s="80"/>
      <c r="D2" s="80"/>
      <c r="E2" s="272"/>
      <c r="F2" s="887"/>
      <c r="G2" s="887"/>
      <c r="H2" s="887"/>
      <c r="I2" s="887"/>
    </row>
    <row r="3" spans="1:9" x14ac:dyDescent="0.25">
      <c r="B3" s="80"/>
      <c r="C3" s="80"/>
      <c r="D3" s="80"/>
      <c r="E3" s="272"/>
      <c r="F3" s="887"/>
      <c r="G3" s="887"/>
      <c r="H3" s="887"/>
      <c r="I3" s="887"/>
    </row>
    <row r="4" spans="1:9" x14ac:dyDescent="0.25">
      <c r="B4" s="76"/>
      <c r="C4" s="76"/>
      <c r="D4" s="76"/>
      <c r="E4" s="76"/>
      <c r="F4" s="76"/>
      <c r="G4" s="76"/>
    </row>
    <row r="5" spans="1:9" ht="31.5" customHeight="1" x14ac:dyDescent="0.25">
      <c r="A5" s="888" t="s">
        <v>4789</v>
      </c>
      <c r="B5" s="888"/>
      <c r="C5" s="888"/>
      <c r="D5" s="888"/>
      <c r="E5" s="888"/>
      <c r="F5" s="888"/>
      <c r="G5" s="888"/>
      <c r="H5" s="888"/>
      <c r="I5" s="888"/>
    </row>
    <row r="6" spans="1:9" x14ac:dyDescent="0.25">
      <c r="A6" s="780" t="str">
        <f>CONCATENATE("за ",ЗАПОЛНИТЬ!$B$17," ",ЗАПОЛНИТЬ!$C$17)</f>
        <v xml:space="preserve">за 2015 р. </v>
      </c>
      <c r="B6" s="780"/>
      <c r="C6" s="780"/>
      <c r="D6" s="780"/>
      <c r="E6" s="780"/>
      <c r="F6" s="780"/>
      <c r="G6" s="780"/>
      <c r="H6" s="780"/>
      <c r="I6" s="780"/>
    </row>
    <row r="7" spans="1:9" ht="0.75" customHeight="1" x14ac:dyDescent="0.25">
      <c r="A7" s="124"/>
      <c r="B7" s="124"/>
      <c r="C7" s="124"/>
      <c r="E7" s="124"/>
      <c r="F7" s="124"/>
      <c r="G7" s="124"/>
      <c r="H7" s="124"/>
      <c r="I7" s="124"/>
    </row>
    <row r="8" spans="1:9" ht="15" hidden="1" customHeight="1" x14ac:dyDescent="0.25">
      <c r="E8" s="80"/>
      <c r="F8" s="80"/>
      <c r="G8" s="80"/>
    </row>
    <row r="9" spans="1:9" ht="27" customHeight="1" x14ac:dyDescent="0.25">
      <c r="A9" s="214" t="s">
        <v>4564</v>
      </c>
      <c r="B9" s="812" t="str">
        <f>ЗАПОЛНИТЬ!$B$3</f>
        <v>Дрогобицький міський центр соціальних служб для сім'ї, дітей та молоді</v>
      </c>
      <c r="C9" s="812"/>
      <c r="D9" s="812"/>
      <c r="E9" s="812"/>
      <c r="F9" s="812"/>
      <c r="G9" s="215" t="str">
        <f>ЗАПОЛНИТЬ!$A$13</f>
        <v>за ЄДРПОУ</v>
      </c>
      <c r="H9" s="814" t="str">
        <f>ЗАПОЛНИТЬ!$B$13</f>
        <v>2080709</v>
      </c>
      <c r="I9" s="814"/>
    </row>
    <row r="10" spans="1:9" x14ac:dyDescent="0.25">
      <c r="A10" s="217" t="s">
        <v>4317</v>
      </c>
      <c r="B10" s="812" t="str">
        <f>ЗАПОЛНИТЬ!$B$5</f>
        <v>м.Дрогобич, вул.Л.Українки, 70</v>
      </c>
      <c r="C10" s="812"/>
      <c r="D10" s="812"/>
      <c r="E10" s="812"/>
      <c r="F10" s="812"/>
      <c r="G10" s="215" t="str">
        <f>ЗАПОЛНИТЬ!$A$14</f>
        <v>за КОАТУУ</v>
      </c>
      <c r="H10" s="813">
        <f>ЗАПОЛНИТЬ!$B$14</f>
        <v>4610600000</v>
      </c>
      <c r="I10" s="813"/>
    </row>
    <row r="11" spans="1:9" ht="30" customHeight="1" x14ac:dyDescent="0.25">
      <c r="A11" s="809" t="s">
        <v>4567</v>
      </c>
      <c r="B11" s="809"/>
      <c r="C11" s="815" t="str">
        <f>ЗАПОЛНИТЬ!$D$15</f>
        <v>Комунальна організація (установа, заклад)</v>
      </c>
      <c r="D11" s="815"/>
      <c r="E11" s="815"/>
      <c r="F11" s="815"/>
      <c r="G11" s="215" t="str">
        <f>ЗАПОЛНИТЬ!$A$15</f>
        <v>за КОПФГ</v>
      </c>
      <c r="H11" s="813">
        <f>ЗАПОЛНИТЬ!$B$15</f>
        <v>430</v>
      </c>
      <c r="I11" s="813"/>
    </row>
    <row r="12" spans="1:9" ht="30" customHeight="1" x14ac:dyDescent="0.25">
      <c r="A12" s="809" t="s">
        <v>4580</v>
      </c>
      <c r="B12" s="809"/>
      <c r="C12" s="809"/>
      <c r="D12" s="354" t="str">
        <f>ЗАПОЛНИТЬ!$H$9</f>
        <v>-</v>
      </c>
      <c r="E12" s="812" t="str">
        <f>IF(D12&gt;0,VLOOKUP(D12,'ДовидникКВК(ГОС)'!A:B,2,FALSE),"")</f>
        <v>-</v>
      </c>
      <c r="F12" s="812"/>
      <c r="G12" s="812"/>
      <c r="H12" s="812"/>
      <c r="I12" s="812"/>
    </row>
    <row r="13" spans="1:9" ht="26.25" customHeight="1" x14ac:dyDescent="0.25">
      <c r="A13" s="809" t="s">
        <v>1119</v>
      </c>
      <c r="B13" s="809"/>
      <c r="C13" s="809"/>
      <c r="D13" s="176" t="str">
        <f>ЗАПОЛНИТЬ!$H$10</f>
        <v>03</v>
      </c>
      <c r="E13" s="810" t="str">
        <f>ЗАПОЛНИТЬ!I10</f>
        <v>Державна адміністрація (…виконавчі органи місцевих рад)</v>
      </c>
      <c r="F13" s="810"/>
      <c r="G13" s="810"/>
      <c r="H13" s="810"/>
      <c r="I13" s="810"/>
    </row>
    <row r="14" spans="1:9" x14ac:dyDescent="0.25">
      <c r="B14" s="135" t="s">
        <v>1698</v>
      </c>
      <c r="C14" s="209"/>
      <c r="D14" s="209"/>
      <c r="E14" s="209"/>
      <c r="F14" s="285"/>
      <c r="G14" s="285"/>
    </row>
    <row r="15" spans="1:9" ht="13.5" customHeight="1" thickBot="1" x14ac:dyDescent="0.3">
      <c r="B15" s="889" t="s">
        <v>4322</v>
      </c>
      <c r="C15" s="889"/>
      <c r="D15" s="125"/>
      <c r="E15" s="125"/>
      <c r="F15" s="125"/>
      <c r="G15" s="125"/>
    </row>
    <row r="16" spans="1:9" ht="15.75" customHeight="1" thickTop="1" thickBot="1" x14ac:dyDescent="0.3">
      <c r="A16" s="882" t="s">
        <v>4222</v>
      </c>
      <c r="B16" s="882"/>
      <c r="C16" s="882" t="s">
        <v>4223</v>
      </c>
      <c r="D16" s="881" t="s">
        <v>4571</v>
      </c>
      <c r="E16" s="881" t="s">
        <v>4362</v>
      </c>
      <c r="F16" s="881" t="s">
        <v>4240</v>
      </c>
      <c r="G16" s="881" t="s">
        <v>4241</v>
      </c>
      <c r="H16" s="801" t="s">
        <v>3582</v>
      </c>
      <c r="I16" s="881" t="s">
        <v>4242</v>
      </c>
    </row>
    <row r="17" spans="1:14" ht="36" customHeight="1" thickTop="1" thickBot="1" x14ac:dyDescent="0.3">
      <c r="A17" s="882"/>
      <c r="B17" s="882"/>
      <c r="C17" s="882"/>
      <c r="D17" s="881"/>
      <c r="E17" s="881"/>
      <c r="F17" s="881"/>
      <c r="G17" s="881"/>
      <c r="H17" s="801"/>
      <c r="I17" s="881"/>
    </row>
    <row r="18" spans="1:14" ht="16.5" thickTop="1" thickBot="1" x14ac:dyDescent="0.3">
      <c r="A18" s="867" t="s">
        <v>4224</v>
      </c>
      <c r="B18" s="867"/>
      <c r="C18" s="446" t="s">
        <v>4225</v>
      </c>
      <c r="D18" s="446" t="s">
        <v>4226</v>
      </c>
      <c r="E18" s="446" t="s">
        <v>4227</v>
      </c>
      <c r="F18" s="446" t="s">
        <v>4228</v>
      </c>
      <c r="G18" s="446" t="s">
        <v>4229</v>
      </c>
      <c r="H18" s="446" t="s">
        <v>4230</v>
      </c>
      <c r="I18" s="446" t="s">
        <v>4231</v>
      </c>
    </row>
    <row r="19" spans="1:14" ht="16.5" thickTop="1" thickBot="1" x14ac:dyDescent="0.3">
      <c r="A19" s="870" t="s">
        <v>4232</v>
      </c>
      <c r="B19" s="870"/>
      <c r="C19" s="444">
        <v>100</v>
      </c>
      <c r="D19" s="447" t="str">
        <f>D22</f>
        <v>-</v>
      </c>
      <c r="E19" s="447" t="s">
        <v>4233</v>
      </c>
      <c r="F19" s="447" t="s">
        <v>4233</v>
      </c>
      <c r="G19" s="447">
        <f>SUM(G20:G22)</f>
        <v>644256.70000000007</v>
      </c>
      <c r="H19" s="447">
        <f>SUM(H20:H22)</f>
        <v>644256.70000000007</v>
      </c>
      <c r="I19" s="447">
        <f>I22</f>
        <v>0</v>
      </c>
    </row>
    <row r="20" spans="1:14" ht="10.5" customHeight="1" thickTop="1" thickBot="1" x14ac:dyDescent="0.3">
      <c r="A20" s="883" t="s">
        <v>3584</v>
      </c>
      <c r="B20" s="884"/>
      <c r="C20" s="867">
        <v>101</v>
      </c>
      <c r="D20" s="860" t="s">
        <v>4233</v>
      </c>
      <c r="E20" s="860" t="s">
        <v>4233</v>
      </c>
      <c r="F20" s="860" t="s">
        <v>4233</v>
      </c>
      <c r="G20" s="860">
        <f>Ф.2.ЗВЕД!G23</f>
        <v>644256.70000000007</v>
      </c>
      <c r="H20" s="860">
        <f>Ф.2.ЗВЕД!H23</f>
        <v>644256.70000000007</v>
      </c>
      <c r="I20" s="860" t="s">
        <v>4233</v>
      </c>
      <c r="M20" s="290"/>
    </row>
    <row r="21" spans="1:14" ht="16.5" thickTop="1" thickBot="1" x14ac:dyDescent="0.3">
      <c r="A21" s="885"/>
      <c r="B21" s="886"/>
      <c r="C21" s="867"/>
      <c r="D21" s="860"/>
      <c r="E21" s="860"/>
      <c r="F21" s="860"/>
      <c r="G21" s="860"/>
      <c r="H21" s="860"/>
      <c r="I21" s="860"/>
      <c r="M21" s="290"/>
      <c r="N21" s="290"/>
    </row>
    <row r="22" spans="1:14" ht="16.5" thickTop="1" thickBot="1" x14ac:dyDescent="0.3">
      <c r="A22" s="862" t="s">
        <v>4234</v>
      </c>
      <c r="B22" s="862"/>
      <c r="C22" s="446">
        <v>102</v>
      </c>
      <c r="D22" s="448" t="s">
        <v>4334</v>
      </c>
      <c r="E22" s="447" t="s">
        <v>4233</v>
      </c>
      <c r="F22" s="447" t="s">
        <v>4233</v>
      </c>
      <c r="G22" s="448" t="s">
        <v>4334</v>
      </c>
      <c r="H22" s="448" t="s">
        <v>4334</v>
      </c>
      <c r="I22" s="449">
        <f>SUM(D22)+SUM(G22)-SUM(H22)</f>
        <v>0</v>
      </c>
      <c r="J22" s="289"/>
    </row>
    <row r="23" spans="1:14" ht="16.5" thickTop="1" thickBot="1" x14ac:dyDescent="0.3">
      <c r="A23" s="870" t="s">
        <v>4235</v>
      </c>
      <c r="B23" s="870"/>
      <c r="C23" s="444">
        <v>200</v>
      </c>
      <c r="D23" s="447">
        <f>IF(SUM(D24:D25)&gt;0,SUM(D24:D25),"-")</f>
        <v>1651.31</v>
      </c>
      <c r="E23" s="447" t="str">
        <f>IF(SUM(E24:E25)&gt;0,SUM(E24:E25),"-")</f>
        <v>-</v>
      </c>
      <c r="F23" s="447" t="str">
        <f>IF(SUM(F24:F25)&gt;0,SUM(F24:F25),"-")</f>
        <v>-</v>
      </c>
      <c r="G23" s="447">
        <f>IF(SUM(G24:G25)&gt;0,SUM(G24:G25),"-")</f>
        <v>106569.38</v>
      </c>
      <c r="H23" s="447">
        <f>IF(SUM(H24:H25)&gt;0,SUM(H24:H25),"-")</f>
        <v>102783.99</v>
      </c>
      <c r="I23" s="447">
        <f>SUM(I24:I25)</f>
        <v>5436.7</v>
      </c>
      <c r="K23" s="287"/>
    </row>
    <row r="24" spans="1:14" ht="28.5" customHeight="1" thickTop="1" thickBot="1" x14ac:dyDescent="0.3">
      <c r="A24" s="876" t="s">
        <v>3584</v>
      </c>
      <c r="B24" s="876"/>
      <c r="C24" s="446">
        <v>201</v>
      </c>
      <c r="D24" s="447">
        <f>SUM(D26)+SUM(D32)+SUM(D38)+SUM(D39)+SUM(D40)</f>
        <v>1651.31</v>
      </c>
      <c r="E24" s="447">
        <f>SUM(E26)+SUM(E32)+SUM(E38)+SUM(E39)+SUM(E40)</f>
        <v>0</v>
      </c>
      <c r="F24" s="447">
        <f>SUM(F26)+SUM(F32)+SUM(F38)+SUM(F39)+SUM(F40)</f>
        <v>0</v>
      </c>
      <c r="G24" s="447">
        <f>SUM(G26)+SUM(G32)+SUM(G38)+SUM(G39)+SUM(G40)+G41</f>
        <v>106569.38</v>
      </c>
      <c r="H24" s="447">
        <f>SUM(H26)+SUM(H32)+SUM(H38)+SUM(H39)+SUM(H40)+H41</f>
        <v>102783.99</v>
      </c>
      <c r="I24" s="447">
        <f>SUM(I26)+SUM(I32)+SUM(I38)+SUM(I39)+SUM(I40)</f>
        <v>5436.7</v>
      </c>
    </row>
    <row r="25" spans="1:14" ht="16.5" thickTop="1" thickBot="1" x14ac:dyDescent="0.3">
      <c r="A25" s="862" t="s">
        <v>4234</v>
      </c>
      <c r="B25" s="862"/>
      <c r="C25" s="446">
        <v>202</v>
      </c>
      <c r="D25" s="450" t="s">
        <v>4334</v>
      </c>
      <c r="E25" s="450" t="s">
        <v>4334</v>
      </c>
      <c r="F25" s="450" t="s">
        <v>4334</v>
      </c>
      <c r="G25" s="450" t="s">
        <v>4334</v>
      </c>
      <c r="H25" s="450" t="s">
        <v>4334</v>
      </c>
      <c r="I25" s="449">
        <f>SUM(D25)-SUM(E25)+SUM(F25)+SUM(G25)-SUM(H25)</f>
        <v>0</v>
      </c>
    </row>
    <row r="26" spans="1:14" ht="16.5" thickTop="1" thickBot="1" x14ac:dyDescent="0.3">
      <c r="A26" s="861" t="s">
        <v>1679</v>
      </c>
      <c r="B26" s="862"/>
      <c r="C26" s="446">
        <v>210</v>
      </c>
      <c r="D26" s="447">
        <f>Ф.4.1.ЗВЕД!E21</f>
        <v>51.3</v>
      </c>
      <c r="E26" s="447">
        <f>Ф.4.1.ЗВЕД!F21</f>
        <v>0</v>
      </c>
      <c r="F26" s="447">
        <f>Ф.4.1.ЗВЕД!G21</f>
        <v>0</v>
      </c>
      <c r="G26" s="447">
        <f>Ф.4.1.ЗВЕД!I21</f>
        <v>0</v>
      </c>
      <c r="H26" s="447">
        <f>Ф.4.1.ЗВЕД!J27</f>
        <v>0</v>
      </c>
      <c r="I26" s="447">
        <f>Ф.4.1.ЗВЕД!N21</f>
        <v>51.3</v>
      </c>
    </row>
    <row r="27" spans="1:14" ht="16.5" thickTop="1" thickBot="1" x14ac:dyDescent="0.3">
      <c r="A27" s="863" t="s">
        <v>1696</v>
      </c>
      <c r="B27" s="864"/>
      <c r="C27" s="867">
        <v>211</v>
      </c>
      <c r="D27" s="860" t="s">
        <v>4233</v>
      </c>
      <c r="E27" s="860" t="s">
        <v>4233</v>
      </c>
      <c r="F27" s="860" t="s">
        <v>4233</v>
      </c>
      <c r="G27" s="860">
        <f>Ф.4.1.ЗВЕД!I22</f>
        <v>0</v>
      </c>
      <c r="H27" s="860" t="s">
        <v>4233</v>
      </c>
      <c r="I27" s="860" t="s">
        <v>4233</v>
      </c>
    </row>
    <row r="28" spans="1:14" ht="24.75" customHeight="1" thickTop="1" thickBot="1" x14ac:dyDescent="0.3">
      <c r="A28" s="865"/>
      <c r="B28" s="866"/>
      <c r="C28" s="867"/>
      <c r="D28" s="860"/>
      <c r="E28" s="860"/>
      <c r="F28" s="860"/>
      <c r="G28" s="860"/>
      <c r="H28" s="860"/>
      <c r="I28" s="860"/>
    </row>
    <row r="29" spans="1:14" ht="25.5" customHeight="1" thickTop="1" thickBot="1" x14ac:dyDescent="0.3">
      <c r="A29" s="861" t="s">
        <v>1680</v>
      </c>
      <c r="B29" s="862"/>
      <c r="C29" s="446">
        <v>212</v>
      </c>
      <c r="D29" s="447" t="s">
        <v>4233</v>
      </c>
      <c r="E29" s="447" t="s">
        <v>4233</v>
      </c>
      <c r="F29" s="447" t="s">
        <v>4233</v>
      </c>
      <c r="G29" s="447">
        <f>Ф.4.1.ЗВЕД!I23</f>
        <v>0</v>
      </c>
      <c r="H29" s="447" t="s">
        <v>4233</v>
      </c>
      <c r="I29" s="447" t="s">
        <v>4233</v>
      </c>
    </row>
    <row r="30" spans="1:14" ht="16.5" thickTop="1" thickBot="1" x14ac:dyDescent="0.3">
      <c r="A30" s="861" t="s">
        <v>1695</v>
      </c>
      <c r="B30" s="862"/>
      <c r="C30" s="446">
        <v>213</v>
      </c>
      <c r="D30" s="447" t="s">
        <v>4233</v>
      </c>
      <c r="E30" s="447" t="s">
        <v>4233</v>
      </c>
      <c r="F30" s="447" t="s">
        <v>4233</v>
      </c>
      <c r="G30" s="447">
        <f>Ф.4.1.ЗВЕД!I24</f>
        <v>0</v>
      </c>
      <c r="H30" s="447" t="s">
        <v>4233</v>
      </c>
      <c r="I30" s="447" t="s">
        <v>4233</v>
      </c>
    </row>
    <row r="31" spans="1:14" ht="26.25" customHeight="1" thickTop="1" thickBot="1" x14ac:dyDescent="0.3">
      <c r="A31" s="861" t="s">
        <v>4790</v>
      </c>
      <c r="B31" s="862"/>
      <c r="C31" s="446">
        <v>214</v>
      </c>
      <c r="D31" s="447" t="s">
        <v>4233</v>
      </c>
      <c r="E31" s="447" t="s">
        <v>4233</v>
      </c>
      <c r="F31" s="447" t="s">
        <v>4233</v>
      </c>
      <c r="G31" s="447">
        <f>Ф.4.1.ЗВЕД!I25</f>
        <v>0</v>
      </c>
      <c r="H31" s="447" t="s">
        <v>4233</v>
      </c>
      <c r="I31" s="447" t="s">
        <v>4233</v>
      </c>
    </row>
    <row r="32" spans="1:14" ht="16.5" thickTop="1" thickBot="1" x14ac:dyDescent="0.3">
      <c r="A32" s="861" t="s">
        <v>1681</v>
      </c>
      <c r="B32" s="862"/>
      <c r="C32" s="446">
        <v>220</v>
      </c>
      <c r="D32" s="447">
        <f>Ф.4.2.ЗВЕД!E22</f>
        <v>1600.01</v>
      </c>
      <c r="E32" s="447">
        <f>Ф.4.2.ЗВЕД!F22</f>
        <v>0</v>
      </c>
      <c r="F32" s="447" t="s">
        <v>4213</v>
      </c>
      <c r="G32" s="447">
        <f>Ф.4.2.ЗВЕД!H22</f>
        <v>12450.8</v>
      </c>
      <c r="H32" s="447">
        <f>Ф.4.2.ЗВЕД!I28</f>
        <v>8665.41</v>
      </c>
      <c r="I32" s="447">
        <f>Ф.4.2.ЗВЕД!K22</f>
        <v>5385.4</v>
      </c>
    </row>
    <row r="33" spans="1:9" ht="11.25" customHeight="1" thickTop="1" thickBot="1" x14ac:dyDescent="0.3">
      <c r="A33" s="863" t="s">
        <v>1697</v>
      </c>
      <c r="B33" s="864"/>
      <c r="C33" s="867">
        <v>221</v>
      </c>
      <c r="D33" s="860" t="s">
        <v>4233</v>
      </c>
      <c r="E33" s="860" t="s">
        <v>4233</v>
      </c>
      <c r="F33" s="860" t="s">
        <v>4233</v>
      </c>
      <c r="G33" s="860">
        <f>Ф.4.2.ЗВЕД!H23</f>
        <v>12450.8</v>
      </c>
      <c r="H33" s="860" t="s">
        <v>4213</v>
      </c>
      <c r="I33" s="860" t="s">
        <v>4233</v>
      </c>
    </row>
    <row r="34" spans="1:9" ht="16.5" thickTop="1" thickBot="1" x14ac:dyDescent="0.3">
      <c r="A34" s="865"/>
      <c r="B34" s="866"/>
      <c r="C34" s="867"/>
      <c r="D34" s="860"/>
      <c r="E34" s="860"/>
      <c r="F34" s="860"/>
      <c r="G34" s="860"/>
      <c r="H34" s="860"/>
      <c r="I34" s="860"/>
    </row>
    <row r="35" spans="1:9" ht="68.25" customHeight="1" thickTop="1" thickBot="1" x14ac:dyDescent="0.3">
      <c r="A35" s="873" t="s">
        <v>1688</v>
      </c>
      <c r="B35" s="873"/>
      <c r="C35" s="446">
        <v>222</v>
      </c>
      <c r="D35" s="447" t="s">
        <v>4233</v>
      </c>
      <c r="E35" s="447" t="s">
        <v>4233</v>
      </c>
      <c r="F35" s="447" t="s">
        <v>4233</v>
      </c>
      <c r="G35" s="447">
        <f>Ф.4.2.ЗВЕД!H24</f>
        <v>0</v>
      </c>
      <c r="H35" s="447" t="s">
        <v>4213</v>
      </c>
      <c r="I35" s="447" t="s">
        <v>4233</v>
      </c>
    </row>
    <row r="36" spans="1:9" ht="46.5" customHeight="1" thickTop="1" thickBot="1" x14ac:dyDescent="0.3">
      <c r="A36" s="868" t="s">
        <v>4791</v>
      </c>
      <c r="B36" s="868"/>
      <c r="C36" s="446">
        <v>223</v>
      </c>
      <c r="D36" s="447" t="s">
        <v>4233</v>
      </c>
      <c r="E36" s="447" t="s">
        <v>4233</v>
      </c>
      <c r="F36" s="447" t="s">
        <v>4233</v>
      </c>
      <c r="G36" s="447">
        <f>Ф.4.2.ЗВЕД!H25</f>
        <v>0</v>
      </c>
      <c r="H36" s="447" t="s">
        <v>4213</v>
      </c>
      <c r="I36" s="447" t="s">
        <v>4233</v>
      </c>
    </row>
    <row r="37" spans="1:9" ht="38.25" customHeight="1" thickTop="1" thickBot="1" x14ac:dyDescent="0.3">
      <c r="A37" s="879" t="s">
        <v>292</v>
      </c>
      <c r="B37" s="880"/>
      <c r="C37" s="446">
        <v>224</v>
      </c>
      <c r="D37" s="447" t="s">
        <v>4233</v>
      </c>
      <c r="E37" s="447" t="s">
        <v>4233</v>
      </c>
      <c r="F37" s="447" t="s">
        <v>4233</v>
      </c>
      <c r="G37" s="447">
        <f>Ф.4.2.ЗВЕД!H26</f>
        <v>0</v>
      </c>
      <c r="H37" s="447" t="s">
        <v>4213</v>
      </c>
      <c r="I37" s="447" t="s">
        <v>4233</v>
      </c>
    </row>
    <row r="38" spans="1:9" ht="16.5" thickTop="1" thickBot="1" x14ac:dyDescent="0.3">
      <c r="A38" s="874" t="s">
        <v>4792</v>
      </c>
      <c r="B38" s="875"/>
      <c r="C38" s="446">
        <v>230</v>
      </c>
      <c r="D38" s="447">
        <f>Ф.4.3.ЗВЕД!F22</f>
        <v>0</v>
      </c>
      <c r="E38" s="450">
        <f>Ф.4.3.ЗВЕД!G22</f>
        <v>0</v>
      </c>
      <c r="F38" s="447" t="s">
        <v>4233</v>
      </c>
      <c r="G38" s="447">
        <f>Ф.4.3.ЗВЕД!H22</f>
        <v>94118.58</v>
      </c>
      <c r="H38" s="447">
        <f>Ф.4.3.ЗВЕД!I22</f>
        <v>94118.58</v>
      </c>
      <c r="I38" s="447">
        <f>Ф.4.3.ЗВЕД!K22</f>
        <v>0</v>
      </c>
    </row>
    <row r="39" spans="1:9" ht="30.75" customHeight="1" thickTop="1" thickBot="1" x14ac:dyDescent="0.3">
      <c r="A39" s="862" t="s">
        <v>4243</v>
      </c>
      <c r="B39" s="862"/>
      <c r="C39" s="446">
        <v>240</v>
      </c>
      <c r="D39" s="447">
        <f>Ф.4.4.ЗВЕД!E20</f>
        <v>0</v>
      </c>
      <c r="E39" s="447">
        <f>Ф.4.4.ЗВЕД!F20</f>
        <v>0</v>
      </c>
      <c r="F39" s="447" t="s">
        <v>4233</v>
      </c>
      <c r="G39" s="447">
        <f>Ф.4.4.ЗВЕД!G20</f>
        <v>0</v>
      </c>
      <c r="H39" s="447">
        <f>Ф.4.4.ЗВЕД!H23</f>
        <v>0</v>
      </c>
      <c r="I39" s="447">
        <f>Ф.4.4.ЗВЕД!J20</f>
        <v>0</v>
      </c>
    </row>
    <row r="40" spans="1:9" ht="16.5" thickTop="1" thickBot="1" x14ac:dyDescent="0.3">
      <c r="A40" s="862" t="s">
        <v>4236</v>
      </c>
      <c r="B40" s="862"/>
      <c r="C40" s="446">
        <v>250</v>
      </c>
      <c r="D40" s="447">
        <f>Ф.4.3.1.ЗВЕД!G22</f>
        <v>0</v>
      </c>
      <c r="E40" s="447">
        <f>Ф.4.3.1.ЗВЕД!I22</f>
        <v>0</v>
      </c>
      <c r="F40" s="447" t="s">
        <v>4233</v>
      </c>
      <c r="G40" s="447">
        <f>Ф.4.3.1.ЗВЕД!K22</f>
        <v>0</v>
      </c>
      <c r="H40" s="447">
        <f>Ф.4.3.1.ЗВЕД!N22</f>
        <v>0</v>
      </c>
      <c r="I40" s="447">
        <f>Ф.4.3.1.ЗВЕД!R22</f>
        <v>0</v>
      </c>
    </row>
    <row r="41" spans="1:9" ht="31.5" hidden="1" customHeight="1" thickTop="1" thickBot="1" x14ac:dyDescent="0.3">
      <c r="A41" s="877"/>
      <c r="B41" s="878"/>
      <c r="C41" s="446"/>
      <c r="D41" s="447"/>
      <c r="E41" s="447"/>
      <c r="F41" s="447"/>
      <c r="G41" s="447"/>
      <c r="H41" s="447"/>
      <c r="I41" s="447"/>
    </row>
    <row r="42" spans="1:9" ht="16.5" thickTop="1" thickBot="1" x14ac:dyDescent="0.3">
      <c r="A42" s="870" t="s">
        <v>4237</v>
      </c>
      <c r="B42" s="870"/>
      <c r="C42" s="444">
        <v>300</v>
      </c>
      <c r="D42" s="447">
        <f>SUM(D43:D44)</f>
        <v>0</v>
      </c>
      <c r="E42" s="447" t="s">
        <v>4233</v>
      </c>
      <c r="F42" s="447" t="s">
        <v>4233</v>
      </c>
      <c r="G42" s="447">
        <f>SUM(G43:G44)</f>
        <v>32595.52</v>
      </c>
      <c r="H42" s="447">
        <f>SUM(H43:H44)</f>
        <v>32595.52</v>
      </c>
      <c r="I42" s="447">
        <f>SUM(I43:I44)</f>
        <v>0</v>
      </c>
    </row>
    <row r="43" spans="1:9" ht="16.5" thickTop="1" thickBot="1" x14ac:dyDescent="0.3">
      <c r="A43" s="861" t="s">
        <v>3583</v>
      </c>
      <c r="B43" s="862"/>
      <c r="C43" s="446">
        <v>301</v>
      </c>
      <c r="D43" s="448">
        <v>0</v>
      </c>
      <c r="E43" s="447" t="s">
        <v>4233</v>
      </c>
      <c r="F43" s="447" t="s">
        <v>4233</v>
      </c>
      <c r="G43" s="448">
        <v>32595.52</v>
      </c>
      <c r="H43" s="448">
        <v>32595.52</v>
      </c>
      <c r="I43" s="449">
        <f>SUM(D43)+SUM(G43)-SUM(H43)</f>
        <v>0</v>
      </c>
    </row>
    <row r="44" spans="1:9" ht="16.5" thickTop="1" thickBot="1" x14ac:dyDescent="0.3">
      <c r="A44" s="862" t="s">
        <v>4238</v>
      </c>
      <c r="B44" s="862"/>
      <c r="C44" s="446">
        <v>302</v>
      </c>
      <c r="D44" s="448">
        <v>0</v>
      </c>
      <c r="E44" s="447" t="s">
        <v>4233</v>
      </c>
      <c r="F44" s="447" t="s">
        <v>4233</v>
      </c>
      <c r="G44" s="448">
        <v>0</v>
      </c>
      <c r="H44" s="448">
        <v>0</v>
      </c>
      <c r="I44" s="449">
        <f>SUM(D44)+SUM(G44)-SUM(H44)</f>
        <v>0</v>
      </c>
    </row>
    <row r="45" spans="1:9" ht="16.5" thickTop="1" thickBot="1" x14ac:dyDescent="0.3">
      <c r="A45" s="871" t="s">
        <v>4239</v>
      </c>
      <c r="B45" s="871"/>
      <c r="C45" s="444">
        <v>400</v>
      </c>
      <c r="D45" s="447">
        <f t="shared" ref="D45:I45" si="0">SUM(D19)+SUM(D23)+SUM(D42)</f>
        <v>1651.31</v>
      </c>
      <c r="E45" s="447">
        <f t="shared" si="0"/>
        <v>0</v>
      </c>
      <c r="F45" s="447">
        <f t="shared" si="0"/>
        <v>0</v>
      </c>
      <c r="G45" s="447">
        <f t="shared" si="0"/>
        <v>783421.60000000009</v>
      </c>
      <c r="H45" s="447">
        <f t="shared" si="0"/>
        <v>779636.21000000008</v>
      </c>
      <c r="I45" s="447">
        <f t="shared" si="0"/>
        <v>5436.7</v>
      </c>
    </row>
    <row r="46" spans="1:9" ht="15.75" thickTop="1" x14ac:dyDescent="0.25">
      <c r="A46" s="246" t="s">
        <v>4244</v>
      </c>
    </row>
    <row r="48" spans="1:9" x14ac:dyDescent="0.25">
      <c r="B48" s="41" t="str">
        <f>ЗАПОЛНИТЬ!$F$30</f>
        <v>Директор</v>
      </c>
      <c r="C48" s="168"/>
      <c r="D48" s="225"/>
      <c r="E48" s="168"/>
      <c r="F48" s="869" t="str">
        <f>ЗАПОЛНИТЬ!$F$26</f>
        <v>О.Л.Матчишин</v>
      </c>
      <c r="G48" s="869"/>
      <c r="H48" s="869"/>
    </row>
    <row r="49" spans="2:8" x14ac:dyDescent="0.25">
      <c r="B49" s="41"/>
      <c r="D49" s="104" t="s">
        <v>4351</v>
      </c>
      <c r="E49" s="282"/>
      <c r="F49" s="872" t="s">
        <v>3574</v>
      </c>
      <c r="G49" s="872"/>
    </row>
    <row r="50" spans="2:8" x14ac:dyDescent="0.25">
      <c r="B50" s="41" t="str">
        <f>ЗАПОЛНИТЬ!$F$31</f>
        <v>Головний бухгалтер</v>
      </c>
      <c r="D50" s="225"/>
      <c r="E50" s="168"/>
      <c r="F50" s="869" t="str">
        <f>ЗАПОЛНИТЬ!$F$28</f>
        <v>О.Г.Шевчук</v>
      </c>
      <c r="G50" s="869"/>
      <c r="H50" s="869"/>
    </row>
    <row r="51" spans="2:8" x14ac:dyDescent="0.25">
      <c r="B51" s="80"/>
      <c r="D51" s="104" t="s">
        <v>4351</v>
      </c>
      <c r="E51" s="282"/>
      <c r="F51" s="872" t="s">
        <v>3574</v>
      </c>
      <c r="G51" s="872"/>
    </row>
    <row r="52" spans="2:8" x14ac:dyDescent="0.25">
      <c r="B52" s="80" t="str">
        <f>ЗАПОЛНИТЬ!$C$19</f>
        <v>"11" січня 2016 року</v>
      </c>
    </row>
  </sheetData>
  <sheetProtection sheet="1" formatColumns="0" formatRows="0"/>
  <mergeCells count="73">
    <mergeCell ref="F1:I3"/>
    <mergeCell ref="A5:I5"/>
    <mergeCell ref="H9:I9"/>
    <mergeCell ref="B15:C15"/>
    <mergeCell ref="A6:I6"/>
    <mergeCell ref="H11:I11"/>
    <mergeCell ref="B9:F9"/>
    <mergeCell ref="E13:I13"/>
    <mergeCell ref="H10:I10"/>
    <mergeCell ref="C11:F11"/>
    <mergeCell ref="H16:H17"/>
    <mergeCell ref="A25:B25"/>
    <mergeCell ref="D20:D21"/>
    <mergeCell ref="E16:E17"/>
    <mergeCell ref="F20:F21"/>
    <mergeCell ref="C20:C21"/>
    <mergeCell ref="A16:B17"/>
    <mergeCell ref="C16:C17"/>
    <mergeCell ref="A20:B21"/>
    <mergeCell ref="A11:B11"/>
    <mergeCell ref="B10:F10"/>
    <mergeCell ref="A12:C12"/>
    <mergeCell ref="E12:I12"/>
    <mergeCell ref="A41:B41"/>
    <mergeCell ref="A37:B37"/>
    <mergeCell ref="E27:E28"/>
    <mergeCell ref="A31:B31"/>
    <mergeCell ref="A32:B32"/>
    <mergeCell ref="C27:C28"/>
    <mergeCell ref="G16:G17"/>
    <mergeCell ref="E20:E21"/>
    <mergeCell ref="D16:D17"/>
    <mergeCell ref="F16:F17"/>
    <mergeCell ref="A18:B18"/>
    <mergeCell ref="I16:I17"/>
    <mergeCell ref="A13:C13"/>
    <mergeCell ref="A23:B23"/>
    <mergeCell ref="A24:B24"/>
    <mergeCell ref="A22:B22"/>
    <mergeCell ref="A29:B29"/>
    <mergeCell ref="A19:B19"/>
    <mergeCell ref="A45:B45"/>
    <mergeCell ref="F51:G51"/>
    <mergeCell ref="A35:B35"/>
    <mergeCell ref="A38:B38"/>
    <mergeCell ref="A39:B39"/>
    <mergeCell ref="A40:B40"/>
    <mergeCell ref="A42:B42"/>
    <mergeCell ref="F49:G49"/>
    <mergeCell ref="D27:D28"/>
    <mergeCell ref="A27:B28"/>
    <mergeCell ref="A43:B43"/>
    <mergeCell ref="A44:B44"/>
    <mergeCell ref="F48:H48"/>
    <mergeCell ref="A36:B36"/>
    <mergeCell ref="F50:H50"/>
    <mergeCell ref="H20:H21"/>
    <mergeCell ref="G20:G21"/>
    <mergeCell ref="I20:I21"/>
    <mergeCell ref="E33:E34"/>
    <mergeCell ref="G33:G34"/>
    <mergeCell ref="H27:H28"/>
    <mergeCell ref="F33:F34"/>
    <mergeCell ref="H33:H34"/>
    <mergeCell ref="G27:G28"/>
    <mergeCell ref="F27:F28"/>
    <mergeCell ref="A30:B30"/>
    <mergeCell ref="I27:I28"/>
    <mergeCell ref="I33:I34"/>
    <mergeCell ref="A26:B26"/>
    <mergeCell ref="A33:B34"/>
    <mergeCell ref="D33:D34"/>
    <mergeCell ref="C33:C34"/>
  </mergeCells>
  <phoneticPr fontId="0" type="noConversion"/>
  <pageMargins left="0.55118110236220474" right="0.15748031496062992" top="0.2" bottom="0.23" header="0.2" footer="0.21"/>
  <pageSetup paperSize="9" scale="82"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pageSetUpPr fitToPage="1"/>
  </sheetPr>
  <dimension ref="A1:O104"/>
  <sheetViews>
    <sheetView topLeftCell="A2"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9"/>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74"/>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row r="104" spans="1:14" x14ac:dyDescent="0.25">
      <c r="A104" s="21"/>
    </row>
  </sheetData>
  <sheetProtection sheet="1" formatColumns="0" formatRows="0"/>
  <mergeCells count="31">
    <mergeCell ref="G101:I101"/>
    <mergeCell ref="G99:I99"/>
    <mergeCell ref="G100:I100"/>
    <mergeCell ref="B18:B19"/>
    <mergeCell ref="C18:C19"/>
    <mergeCell ref="I1:N2"/>
    <mergeCell ref="B9:L9"/>
    <mergeCell ref="A3:N3"/>
    <mergeCell ref="A6:N6"/>
    <mergeCell ref="A4:I4"/>
    <mergeCell ref="A18:A19"/>
    <mergeCell ref="E18:E19"/>
    <mergeCell ref="L18:M18"/>
    <mergeCell ref="N18:N19"/>
    <mergeCell ref="F18:F19"/>
    <mergeCell ref="A14:D14"/>
    <mergeCell ref="J18:K18"/>
    <mergeCell ref="G102:I102"/>
    <mergeCell ref="F12:L12"/>
    <mergeCell ref="B10:L10"/>
    <mergeCell ref="D18:D19"/>
    <mergeCell ref="G18:G19"/>
    <mergeCell ref="H18:H19"/>
    <mergeCell ref="A15:D15"/>
    <mergeCell ref="F14:N14"/>
    <mergeCell ref="F15:N15"/>
    <mergeCell ref="I18:I19"/>
    <mergeCell ref="B11:L11"/>
    <mergeCell ref="A13:D13"/>
    <mergeCell ref="A12:D12"/>
    <mergeCell ref="F13:N13"/>
  </mergeCells>
  <phoneticPr fontId="0"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4">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5">
    <pageSetUpPr fitToPage="1"/>
  </sheetPr>
  <dimension ref="A1:O103"/>
  <sheetViews>
    <sheetView topLeftCell="A3"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6">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7">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8">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9">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0">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1">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2">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6"/>
  <dimension ref="A1:N105"/>
  <sheetViews>
    <sheetView workbookViewId="0">
      <selection activeCell="A110" sqref="A110"/>
    </sheetView>
  </sheetViews>
  <sheetFormatPr defaultRowHeight="15" x14ac:dyDescent="0.25"/>
  <cols>
    <col min="1" max="1" width="66" customWidth="1"/>
    <col min="2" max="2" width="5" customWidth="1"/>
    <col min="3" max="3" width="4.42578125" customWidth="1"/>
    <col min="4" max="4" width="11.5703125" customWidth="1"/>
    <col min="5" max="5" width="11.85546875" customWidth="1"/>
    <col min="6" max="6" width="9.85546875" customWidth="1"/>
    <col min="7" max="7" width="12.5703125" customWidth="1"/>
    <col min="8" max="8" width="11.5703125" customWidth="1"/>
    <col min="9" max="9" width="12.28515625" customWidth="1"/>
    <col min="10" max="10" width="12.42578125" customWidth="1"/>
    <col min="14" max="14" width="10.140625" customWidth="1"/>
  </cols>
  <sheetData>
    <row r="1" spans="1:14" s="1" customFormat="1" ht="15" customHeight="1" x14ac:dyDescent="0.25">
      <c r="H1" s="887" t="s">
        <v>926</v>
      </c>
      <c r="I1" s="897"/>
      <c r="J1" s="897"/>
      <c r="K1" s="16"/>
    </row>
    <row r="2" spans="1:14" s="1" customFormat="1" x14ac:dyDescent="0.25">
      <c r="G2" s="16"/>
      <c r="H2" s="897"/>
      <c r="I2" s="897"/>
      <c r="J2" s="897"/>
      <c r="K2" s="16"/>
    </row>
    <row r="3" spans="1:14" s="1" customFormat="1" ht="0.75" customHeight="1" x14ac:dyDescent="0.25">
      <c r="G3" s="16"/>
      <c r="H3" s="897"/>
      <c r="I3" s="897"/>
      <c r="J3" s="897"/>
      <c r="K3" s="16"/>
    </row>
    <row r="4" spans="1:14" s="1" customFormat="1" x14ac:dyDescent="0.25">
      <c r="A4" s="901" t="s">
        <v>4562</v>
      </c>
      <c r="B4" s="901"/>
      <c r="C4" s="901"/>
      <c r="D4" s="901"/>
      <c r="E4" s="901"/>
      <c r="F4" s="901"/>
      <c r="G4" s="901"/>
      <c r="H4" s="901"/>
      <c r="I4" s="901"/>
      <c r="J4" s="901"/>
      <c r="K4" s="15"/>
      <c r="L4" s="15"/>
      <c r="M4" s="15"/>
      <c r="N4" s="15"/>
    </row>
    <row r="5" spans="1:14" s="1" customFormat="1" x14ac:dyDescent="0.25">
      <c r="A5" s="903" t="str">
        <f>IF(ЗАПОЛНИТЬ!$F$7=1,CONCATENATE(шапки!A2),CONCATENATE(шапки!A2,шапки!C2))</f>
        <v>про надходження та використання коштів загального фонду (форма      №2д,</v>
      </c>
      <c r="B5" s="903"/>
      <c r="C5" s="903"/>
      <c r="D5" s="903"/>
      <c r="E5" s="903"/>
      <c r="F5" s="903"/>
      <c r="G5" s="77" t="str">
        <f>IF(ЗАПОЛНИТЬ!$F$7=1,шапки!C2,шапки!D2)</f>
        <v xml:space="preserve">      №2м)</v>
      </c>
      <c r="H5" s="76" t="str">
        <f>IF(ЗАПОЛНИТЬ!$F$7=1,шапки!D2,"")</f>
        <v/>
      </c>
      <c r="I5" s="15"/>
      <c r="J5" s="15"/>
      <c r="K5" s="15"/>
      <c r="L5" s="15"/>
      <c r="M5" s="15"/>
      <c r="N5" s="15"/>
    </row>
    <row r="6" spans="1:14" s="1" customFormat="1" x14ac:dyDescent="0.25">
      <c r="A6" s="780" t="str">
        <f>CONCATENATE("за ",ЗАПОЛНИТЬ!$B$17," ",ЗАПОЛНИТЬ!$C$17)</f>
        <v xml:space="preserve">за 2015 р. </v>
      </c>
      <c r="B6" s="780"/>
      <c r="C6" s="780"/>
      <c r="D6" s="780"/>
      <c r="E6" s="780"/>
      <c r="F6" s="780"/>
      <c r="G6" s="780"/>
      <c r="H6" s="780"/>
      <c r="I6" s="780"/>
      <c r="J6" s="780"/>
    </row>
    <row r="7" spans="1:14" s="2" customFormat="1" ht="9" customHeight="1" x14ac:dyDescent="0.2">
      <c r="J7" s="177" t="s">
        <v>4563</v>
      </c>
    </row>
    <row r="8" spans="1:14" s="2" customFormat="1" ht="6.75" hidden="1" customHeight="1" x14ac:dyDescent="0.2">
      <c r="J8" s="126"/>
    </row>
    <row r="9" spans="1:14" s="2" customFormat="1" ht="12" x14ac:dyDescent="0.2">
      <c r="A9" s="47" t="s">
        <v>4564</v>
      </c>
      <c r="B9" s="904" t="str">
        <f>ЗАПОЛНИТЬ!B3</f>
        <v>Дрогобицький міський центр соціальних служб для сім'ї, дітей та молоді</v>
      </c>
      <c r="C9" s="904"/>
      <c r="D9" s="904"/>
      <c r="E9" s="904"/>
      <c r="F9" s="904"/>
      <c r="G9" s="904"/>
      <c r="H9" s="904"/>
      <c r="I9" s="50" t="s">
        <v>4565</v>
      </c>
      <c r="J9" s="49" t="str">
        <f>ЗАПОЛНИТЬ!B13</f>
        <v>2080709</v>
      </c>
      <c r="K9" s="17"/>
      <c r="L9" s="4"/>
    </row>
    <row r="10" spans="1:14" s="2" customFormat="1" ht="11.25" customHeight="1" x14ac:dyDescent="0.2">
      <c r="A10" s="5" t="s">
        <v>4317</v>
      </c>
      <c r="B10" s="905" t="str">
        <f>ЗАПОЛНИТЬ!B5</f>
        <v>м.Дрогобич, вул.Л.Українки, 70</v>
      </c>
      <c r="C10" s="905"/>
      <c r="D10" s="905"/>
      <c r="E10" s="905"/>
      <c r="F10" s="905"/>
      <c r="G10" s="905"/>
      <c r="H10" s="905"/>
      <c r="I10" s="2" t="s">
        <v>4318</v>
      </c>
      <c r="J10" s="3">
        <f>ЗАПОЛНИТЬ!B14</f>
        <v>4610600000</v>
      </c>
      <c r="K10" s="17"/>
      <c r="L10" s="5"/>
    </row>
    <row r="11" spans="1:14" s="2" customFormat="1" ht="11.25" customHeight="1" x14ac:dyDescent="0.2">
      <c r="A11" s="134" t="s">
        <v>4567</v>
      </c>
      <c r="B11" s="907" t="str">
        <f>ЗАПОЛНИТЬ!D15</f>
        <v>Комунальна організація (установа, заклад)</v>
      </c>
      <c r="C11" s="907"/>
      <c r="D11" s="907"/>
      <c r="E11" s="907"/>
      <c r="F11" s="907"/>
      <c r="G11" s="907"/>
      <c r="H11" s="907"/>
      <c r="I11" s="125" t="s">
        <v>4566</v>
      </c>
      <c r="J11" s="3">
        <f>ЗАПОЛНИТЬ!B15</f>
        <v>430</v>
      </c>
      <c r="K11" s="17"/>
      <c r="L11" s="5"/>
    </row>
    <row r="12" spans="1:14" s="2" customFormat="1" ht="12" x14ac:dyDescent="0.2">
      <c r="A12" s="898" t="s">
        <v>4319</v>
      </c>
      <c r="B12" s="898"/>
      <c r="C12" s="898"/>
      <c r="D12" s="354" t="str">
        <f>ЗАПОЛНИТЬ!H9</f>
        <v>-</v>
      </c>
      <c r="E12" s="902" t="str">
        <f>IF(D12&gt;0,VLOOKUP(D12,'ДовидникКВК(ГОС)'!A:B,2,FALSE),"")</f>
        <v>-</v>
      </c>
      <c r="F12" s="902"/>
      <c r="G12" s="902"/>
      <c r="H12" s="902"/>
      <c r="K12" s="18"/>
      <c r="L12" s="4"/>
    </row>
    <row r="13" spans="1:14" s="2" customFormat="1" ht="15.75" x14ac:dyDescent="0.25">
      <c r="A13" s="898" t="s">
        <v>4321</v>
      </c>
      <c r="B13" s="898"/>
      <c r="C13" s="898"/>
      <c r="D13" s="355"/>
      <c r="E13" s="900"/>
      <c r="F13" s="900"/>
      <c r="G13" s="900"/>
      <c r="H13" s="900"/>
      <c r="I13" s="900"/>
      <c r="J13" s="900"/>
      <c r="K13" s="17"/>
      <c r="L13" s="4"/>
    </row>
    <row r="14" spans="1:14" s="2" customFormat="1" ht="11.25" x14ac:dyDescent="0.2">
      <c r="A14" s="809" t="s">
        <v>1119</v>
      </c>
      <c r="B14" s="899"/>
      <c r="C14" s="899"/>
      <c r="D14" s="137" t="str">
        <f>ЗАПОЛНИТЬ!H10</f>
        <v>03</v>
      </c>
      <c r="E14" s="902" t="str">
        <f>ЗАПОЛНИТЬ!I10</f>
        <v>Державна адміністрація (…виконавчі органи місцевих рад)</v>
      </c>
      <c r="F14" s="902"/>
      <c r="G14" s="902"/>
      <c r="H14" s="902"/>
      <c r="I14" s="902"/>
      <c r="J14" s="902"/>
      <c r="K14" s="19"/>
      <c r="L14" s="6"/>
    </row>
    <row r="15" spans="1:14" s="2" customFormat="1" ht="45" customHeight="1" x14ac:dyDescent="0.25">
      <c r="A15" s="809" t="s">
        <v>266</v>
      </c>
      <c r="B15" s="899"/>
      <c r="C15" s="899"/>
      <c r="D15" s="63"/>
      <c r="E15" s="906"/>
      <c r="F15" s="906"/>
      <c r="G15" s="906"/>
      <c r="H15" s="906"/>
      <c r="I15" s="906"/>
      <c r="J15" s="906"/>
      <c r="K15" s="19"/>
      <c r="L15" s="6"/>
    </row>
    <row r="16" spans="1:14" s="2" customFormat="1" ht="11.25" x14ac:dyDescent="0.2">
      <c r="A16" s="128" t="s">
        <v>4071</v>
      </c>
    </row>
    <row r="17" spans="1:12" s="2" customFormat="1" ht="11.25" x14ac:dyDescent="0.2">
      <c r="A17" s="7" t="s">
        <v>4322</v>
      </c>
    </row>
    <row r="18" spans="1:12" s="2" customFormat="1" ht="3" customHeight="1" thickBot="1" x14ac:dyDescent="0.25">
      <c r="A18" s="892"/>
      <c r="B18" s="892"/>
      <c r="C18" s="892"/>
      <c r="D18" s="892"/>
      <c r="E18" s="892"/>
      <c r="F18" s="892"/>
      <c r="G18" s="892"/>
      <c r="H18" s="892"/>
      <c r="I18" s="892"/>
      <c r="J18" s="892"/>
      <c r="K18" s="892"/>
      <c r="L18" s="892"/>
    </row>
    <row r="19" spans="1:12" s="2" customFormat="1" ht="11.25" customHeight="1" thickTop="1" thickBot="1" x14ac:dyDescent="0.25">
      <c r="A19" s="795" t="s">
        <v>4324</v>
      </c>
      <c r="B19" s="893" t="s">
        <v>4572</v>
      </c>
      <c r="C19" s="795" t="s">
        <v>4326</v>
      </c>
      <c r="D19" s="893" t="s">
        <v>4570</v>
      </c>
      <c r="E19" s="893" t="s">
        <v>4573</v>
      </c>
      <c r="F19" s="894" t="s">
        <v>4571</v>
      </c>
      <c r="G19" s="894" t="s">
        <v>4569</v>
      </c>
      <c r="H19" s="894" t="s">
        <v>3575</v>
      </c>
      <c r="I19" s="894" t="s">
        <v>3576</v>
      </c>
      <c r="J19" s="893" t="s">
        <v>4568</v>
      </c>
    </row>
    <row r="20" spans="1:12" s="2" customFormat="1" ht="12.75" thickTop="1" thickBot="1" x14ac:dyDescent="0.25">
      <c r="A20" s="795"/>
      <c r="B20" s="893"/>
      <c r="C20" s="795"/>
      <c r="D20" s="893"/>
      <c r="E20" s="893"/>
      <c r="F20" s="894"/>
      <c r="G20" s="894"/>
      <c r="H20" s="894"/>
      <c r="I20" s="894"/>
      <c r="J20" s="893"/>
    </row>
    <row r="21" spans="1:12" s="2" customFormat="1" ht="12.75" thickTop="1" thickBot="1" x14ac:dyDescent="0.25">
      <c r="A21" s="795"/>
      <c r="B21" s="893"/>
      <c r="C21" s="795"/>
      <c r="D21" s="893"/>
      <c r="E21" s="893"/>
      <c r="F21" s="894"/>
      <c r="G21" s="894"/>
      <c r="H21" s="894"/>
      <c r="I21" s="894"/>
      <c r="J21" s="893"/>
    </row>
    <row r="22" spans="1:12" s="2" customFormat="1" ht="12.75" thickTop="1" thickBot="1" x14ac:dyDescent="0.25">
      <c r="A22" s="452">
        <v>1</v>
      </c>
      <c r="B22" s="452">
        <v>2</v>
      </c>
      <c r="C22" s="452">
        <v>3</v>
      </c>
      <c r="D22" s="452">
        <v>4</v>
      </c>
      <c r="E22" s="452">
        <v>5</v>
      </c>
      <c r="F22" s="452">
        <v>6</v>
      </c>
      <c r="G22" s="452">
        <v>7</v>
      </c>
      <c r="H22" s="452">
        <v>8</v>
      </c>
      <c r="I22" s="452">
        <v>9</v>
      </c>
      <c r="J22" s="452">
        <v>10</v>
      </c>
    </row>
    <row r="23" spans="1:12" s="2" customFormat="1" ht="12.75" thickTop="1" thickBot="1" x14ac:dyDescent="0.25">
      <c r="A23" s="453" t="s">
        <v>1699</v>
      </c>
      <c r="B23" s="453" t="s">
        <v>4333</v>
      </c>
      <c r="C23" s="454" t="s">
        <v>4365</v>
      </c>
      <c r="D23" s="455">
        <f>SUM(Ф.2.1:Ф.2.50!D23)</f>
        <v>653500</v>
      </c>
      <c r="E23" s="455">
        <f>SUM(Ф.2.1:Ф.2.50!E23)</f>
        <v>653500</v>
      </c>
      <c r="F23" s="455">
        <f>SUM(Ф.2.1:Ф.2.50!F23)</f>
        <v>0</v>
      </c>
      <c r="G23" s="455">
        <f>SUM(Ф.2.1:Ф.2.50!G23)</f>
        <v>644256.70000000007</v>
      </c>
      <c r="H23" s="455">
        <f>SUM(Ф.2.1:Ф.2.50!H23)</f>
        <v>644256.70000000007</v>
      </c>
      <c r="I23" s="455">
        <f>SUM(Ф.2.1:Ф.2.50!I23)</f>
        <v>640862.13</v>
      </c>
      <c r="J23" s="455">
        <f>SUM(Ф.2.1:Ф.2.50!J23)</f>
        <v>0</v>
      </c>
    </row>
    <row r="24" spans="1:12" s="2" customFormat="1" ht="23.25" thickTop="1" thickBot="1" x14ac:dyDescent="0.25">
      <c r="A24" s="456" t="s">
        <v>1700</v>
      </c>
      <c r="B24" s="453">
        <v>2000</v>
      </c>
      <c r="C24" s="454" t="s">
        <v>4366</v>
      </c>
      <c r="D24" s="455">
        <f>SUM(Ф.2.1:Ф.2.50!D24)</f>
        <v>653500</v>
      </c>
      <c r="E24" s="455">
        <f>SUM(Ф.2.1:Ф.2.50!E24)</f>
        <v>0</v>
      </c>
      <c r="F24" s="455">
        <f>SUM(Ф.2.1:Ф.2.50!F24)</f>
        <v>0</v>
      </c>
      <c r="G24" s="455">
        <f>SUM(Ф.2.1:Ф.2.50!G24)</f>
        <v>644256.70000000007</v>
      </c>
      <c r="H24" s="455">
        <f>SUM(Ф.2.1:Ф.2.50!H24)</f>
        <v>644256.70000000007</v>
      </c>
      <c r="I24" s="455">
        <f>SUM(Ф.2.1:Ф.2.50!I24)</f>
        <v>640862.13</v>
      </c>
      <c r="J24" s="455">
        <f>SUM(Ф.2.1:Ф.2.50!J24)</f>
        <v>0</v>
      </c>
    </row>
    <row r="25" spans="1:12" s="2" customFormat="1" ht="12.75" thickTop="1" thickBot="1" x14ac:dyDescent="0.25">
      <c r="A25" s="457" t="s">
        <v>1701</v>
      </c>
      <c r="B25" s="453">
        <v>2100</v>
      </c>
      <c r="C25" s="454" t="s">
        <v>4367</v>
      </c>
      <c r="D25" s="455">
        <f>SUM(Ф.2.1:Ф.2.50!D25)</f>
        <v>563900</v>
      </c>
      <c r="E25" s="455">
        <f>SUM(Ф.2.1:Ф.2.50!E25)</f>
        <v>0</v>
      </c>
      <c r="F25" s="455">
        <f>SUM(Ф.2.1:Ф.2.50!F25)</f>
        <v>0</v>
      </c>
      <c r="G25" s="455">
        <f>SUM(Ф.2.1:Ф.2.50!G25)</f>
        <v>563203.06000000006</v>
      </c>
      <c r="H25" s="455">
        <f>SUM(Ф.2.1:Ф.2.50!H25)</f>
        <v>563203.06000000006</v>
      </c>
      <c r="I25" s="455">
        <f>SUM(Ф.2.1:Ф.2.50!I25)</f>
        <v>563203.06000000006</v>
      </c>
      <c r="J25" s="455">
        <f>SUM(Ф.2.1:Ф.2.50!J25)</f>
        <v>0</v>
      </c>
    </row>
    <row r="26" spans="1:12" s="2" customFormat="1" ht="12.75" thickTop="1" thickBot="1" x14ac:dyDescent="0.25">
      <c r="A26" s="458" t="s">
        <v>1702</v>
      </c>
      <c r="B26" s="459">
        <v>2110</v>
      </c>
      <c r="C26" s="460" t="s">
        <v>4368</v>
      </c>
      <c r="D26" s="455">
        <f>SUM(Ф.2.1:Ф.2.50!D26)</f>
        <v>409200</v>
      </c>
      <c r="E26" s="455">
        <f>SUM(Ф.2.1:Ф.2.50!E26)</f>
        <v>409200</v>
      </c>
      <c r="F26" s="455">
        <f>SUM(Ф.2.1:Ф.2.50!F26)</f>
        <v>0</v>
      </c>
      <c r="G26" s="455">
        <f>SUM(Ф.2.1:Ф.2.50!G26)</f>
        <v>408504.55</v>
      </c>
      <c r="H26" s="455">
        <f>SUM(Ф.2.1:Ф.2.50!H26)</f>
        <v>408504.55</v>
      </c>
      <c r="I26" s="455">
        <f>SUM(Ф.2.1:Ф.2.50!I26)</f>
        <v>408504.55</v>
      </c>
      <c r="J26" s="455">
        <f>SUM(Ф.2.1:Ф.2.50!J26)</f>
        <v>0</v>
      </c>
    </row>
    <row r="27" spans="1:12" s="2" customFormat="1" ht="12.75" thickTop="1" thickBot="1" x14ac:dyDescent="0.25">
      <c r="A27" s="464" t="s">
        <v>4335</v>
      </c>
      <c r="B27" s="465">
        <v>2111</v>
      </c>
      <c r="C27" s="466" t="s">
        <v>4369</v>
      </c>
      <c r="D27" s="455">
        <f>SUM(Ф.2.1:Ф.2.50!D27)</f>
        <v>409200</v>
      </c>
      <c r="E27" s="455">
        <f>SUM(Ф.2.1:Ф.2.50!E27)</f>
        <v>0</v>
      </c>
      <c r="F27" s="455">
        <f>SUM(Ф.2.1:Ф.2.50!F27)</f>
        <v>0</v>
      </c>
      <c r="G27" s="455">
        <f>SUM(Ф.2.1:Ф.2.50!G27)</f>
        <v>408504.55</v>
      </c>
      <c r="H27" s="455">
        <f>SUM(Ф.2.1:Ф.2.50!H27)</f>
        <v>408504.55</v>
      </c>
      <c r="I27" s="455">
        <f>SUM(Ф.2.1:Ф.2.50!I27)</f>
        <v>408504.55</v>
      </c>
      <c r="J27" s="455">
        <f>SUM(Ф.2.1:Ф.2.50!J27)</f>
        <v>0</v>
      </c>
    </row>
    <row r="28" spans="1:12" s="2" customFormat="1" ht="12.75" thickTop="1" thickBot="1" x14ac:dyDescent="0.25">
      <c r="A28" s="464" t="s">
        <v>1703</v>
      </c>
      <c r="B28" s="465">
        <v>2112</v>
      </c>
      <c r="C28" s="466" t="s">
        <v>4370</v>
      </c>
      <c r="D28" s="455">
        <f>SUM(Ф.2.1:Ф.2.50!D28)</f>
        <v>0</v>
      </c>
      <c r="E28" s="455">
        <f>SUM(Ф.2.1:Ф.2.50!E28)</f>
        <v>0</v>
      </c>
      <c r="F28" s="455">
        <f>SUM(Ф.2.1:Ф.2.50!F28)</f>
        <v>0</v>
      </c>
      <c r="G28" s="455">
        <f>SUM(Ф.2.1:Ф.2.50!G28)</f>
        <v>0</v>
      </c>
      <c r="H28" s="455">
        <f>SUM(Ф.2.1:Ф.2.50!H28)</f>
        <v>0</v>
      </c>
      <c r="I28" s="455">
        <f>SUM(Ф.2.1:Ф.2.50!I28)</f>
        <v>0</v>
      </c>
      <c r="J28" s="455">
        <f>SUM(Ф.2.1:Ф.2.50!J28)</f>
        <v>0</v>
      </c>
    </row>
    <row r="29" spans="1:12" s="2" customFormat="1" ht="12.75" thickTop="1" thickBot="1" x14ac:dyDescent="0.25">
      <c r="A29" s="470" t="s">
        <v>1704</v>
      </c>
      <c r="B29" s="459">
        <v>2120</v>
      </c>
      <c r="C29" s="460" t="s">
        <v>4371</v>
      </c>
      <c r="D29" s="455">
        <f>SUM(Ф.2.1:Ф.2.50!D29)</f>
        <v>154700</v>
      </c>
      <c r="E29" s="455">
        <f>SUM(Ф.2.1:Ф.2.50!E29)</f>
        <v>154700</v>
      </c>
      <c r="F29" s="455">
        <f>SUM(Ф.2.1:Ф.2.50!F29)</f>
        <v>0</v>
      </c>
      <c r="G29" s="455">
        <f>SUM(Ф.2.1:Ф.2.50!G29)</f>
        <v>154698.51</v>
      </c>
      <c r="H29" s="455">
        <f>SUM(Ф.2.1:Ф.2.50!H29)</f>
        <v>154698.51</v>
      </c>
      <c r="I29" s="455">
        <f>SUM(Ф.2.1:Ф.2.50!I29)</f>
        <v>154698.51</v>
      </c>
      <c r="J29" s="455">
        <f>SUM(Ф.2.1:Ф.2.50!J29)</f>
        <v>0</v>
      </c>
    </row>
    <row r="30" spans="1:12" s="2" customFormat="1" ht="11.25" customHeight="1" thickTop="1" thickBot="1" x14ac:dyDescent="0.25">
      <c r="A30" s="471" t="s">
        <v>1705</v>
      </c>
      <c r="B30" s="453">
        <v>2200</v>
      </c>
      <c r="C30" s="454" t="s">
        <v>4372</v>
      </c>
      <c r="D30" s="455">
        <f>SUM(Ф.2.1:Ф.2.50!D30)</f>
        <v>83900</v>
      </c>
      <c r="E30" s="455">
        <f>SUM(Ф.2.1:Ф.2.50!E30)</f>
        <v>0</v>
      </c>
      <c r="F30" s="455">
        <f>SUM(Ф.2.1:Ф.2.50!F30)</f>
        <v>0</v>
      </c>
      <c r="G30" s="455">
        <f>SUM(Ф.2.1:Ф.2.50!G30)</f>
        <v>75436.959999999992</v>
      </c>
      <c r="H30" s="455">
        <f>SUM(Ф.2.1:Ф.2.50!H30)</f>
        <v>75436.959999999992</v>
      </c>
      <c r="I30" s="455">
        <f>SUM(Ф.2.1:Ф.2.50!I30)</f>
        <v>72044.48000000001</v>
      </c>
      <c r="J30" s="455">
        <f>SUM(Ф.2.1:Ф.2.50!J30)</f>
        <v>0</v>
      </c>
    </row>
    <row r="31" spans="1:12" s="2" customFormat="1" ht="12" customHeight="1" thickTop="1" thickBot="1" x14ac:dyDescent="0.25">
      <c r="A31" s="473" t="s">
        <v>1706</v>
      </c>
      <c r="B31" s="459">
        <v>2210</v>
      </c>
      <c r="C31" s="460" t="s">
        <v>4373</v>
      </c>
      <c r="D31" s="455">
        <f>SUM(Ф.2.1:Ф.2.50!D31)</f>
        <v>6600</v>
      </c>
      <c r="E31" s="455">
        <f>SUM(Ф.2.1:Ф.2.50!E31)</f>
        <v>0</v>
      </c>
      <c r="F31" s="455">
        <f>SUM(Ф.2.1:Ф.2.50!F31)</f>
        <v>0</v>
      </c>
      <c r="G31" s="455">
        <f>SUM(Ф.2.1:Ф.2.50!G31)</f>
        <v>6600</v>
      </c>
      <c r="H31" s="455">
        <f>SUM(Ф.2.1:Ф.2.50!H31)</f>
        <v>6600</v>
      </c>
      <c r="I31" s="455">
        <f>SUM(Ф.2.1:Ф.2.50!I31)</f>
        <v>9231.2000000000007</v>
      </c>
      <c r="J31" s="455">
        <f>SUM(Ф.2.1:Ф.2.50!J31)</f>
        <v>0</v>
      </c>
    </row>
    <row r="32" spans="1:12" s="2" customFormat="1" ht="12.75" thickTop="1" thickBot="1" x14ac:dyDescent="0.25">
      <c r="A32" s="473" t="s">
        <v>1707</v>
      </c>
      <c r="B32" s="459">
        <v>2220</v>
      </c>
      <c r="C32" s="459">
        <v>100</v>
      </c>
      <c r="D32" s="455">
        <f>SUM(Ф.2.1:Ф.2.50!D32)</f>
        <v>0</v>
      </c>
      <c r="E32" s="455">
        <f>SUM(Ф.2.1:Ф.2.50!E32)</f>
        <v>0</v>
      </c>
      <c r="F32" s="455">
        <f>SUM(Ф.2.1:Ф.2.50!F32)</f>
        <v>0</v>
      </c>
      <c r="G32" s="455">
        <f>SUM(Ф.2.1:Ф.2.50!G32)</f>
        <v>0</v>
      </c>
      <c r="H32" s="455">
        <f>SUM(Ф.2.1:Ф.2.50!H32)</f>
        <v>0</v>
      </c>
      <c r="I32" s="455">
        <f>SUM(Ф.2.1:Ф.2.50!I32)</f>
        <v>0</v>
      </c>
      <c r="J32" s="455">
        <f>SUM(Ф.2.1:Ф.2.50!J32)</f>
        <v>0</v>
      </c>
    </row>
    <row r="33" spans="1:10" s="2" customFormat="1" ht="12.75" thickTop="1" thickBot="1" x14ac:dyDescent="0.25">
      <c r="A33" s="473" t="s">
        <v>1708</v>
      </c>
      <c r="B33" s="459">
        <v>2230</v>
      </c>
      <c r="C33" s="459">
        <v>110</v>
      </c>
      <c r="D33" s="455">
        <f>SUM(Ф.2.1:Ф.2.50!D33)</f>
        <v>0</v>
      </c>
      <c r="E33" s="455">
        <f>SUM(Ф.2.1:Ф.2.50!E33)</f>
        <v>0</v>
      </c>
      <c r="F33" s="455">
        <f>SUM(Ф.2.1:Ф.2.50!F33)</f>
        <v>0</v>
      </c>
      <c r="G33" s="455">
        <f>SUM(Ф.2.1:Ф.2.50!G33)</f>
        <v>0</v>
      </c>
      <c r="H33" s="455">
        <f>SUM(Ф.2.1:Ф.2.50!H33)</f>
        <v>0</v>
      </c>
      <c r="I33" s="455">
        <f>SUM(Ф.2.1:Ф.2.50!I33)</f>
        <v>0</v>
      </c>
      <c r="J33" s="455">
        <f>SUM(Ф.2.1:Ф.2.50!J33)</f>
        <v>0</v>
      </c>
    </row>
    <row r="34" spans="1:10" s="2" customFormat="1" ht="12.75" thickTop="1" thickBot="1" x14ac:dyDescent="0.25">
      <c r="A34" s="458" t="s">
        <v>1709</v>
      </c>
      <c r="B34" s="459">
        <v>2240</v>
      </c>
      <c r="C34" s="459">
        <v>120</v>
      </c>
      <c r="D34" s="455">
        <f>SUM(Ф.2.1:Ф.2.50!D34)</f>
        <v>8000</v>
      </c>
      <c r="E34" s="455">
        <f>SUM(Ф.2.1:Ф.2.50!E34)</f>
        <v>0</v>
      </c>
      <c r="F34" s="455">
        <f>SUM(Ф.2.1:Ф.2.50!F34)</f>
        <v>0</v>
      </c>
      <c r="G34" s="455">
        <f>SUM(Ф.2.1:Ф.2.50!G34)</f>
        <v>7969.05</v>
      </c>
      <c r="H34" s="455">
        <f>SUM(Ф.2.1:Ф.2.50!H34)</f>
        <v>7969.05</v>
      </c>
      <c r="I34" s="455">
        <f>SUM(Ф.2.1:Ф.2.50!I34)</f>
        <v>6206.26</v>
      </c>
      <c r="J34" s="455">
        <f>SUM(Ф.2.1:Ф.2.50!J34)</f>
        <v>0</v>
      </c>
    </row>
    <row r="35" spans="1:10" s="2" customFormat="1" ht="12.75" thickTop="1" thickBot="1" x14ac:dyDescent="0.25">
      <c r="A35" s="458" t="s">
        <v>4336</v>
      </c>
      <c r="B35" s="459">
        <v>2250</v>
      </c>
      <c r="C35" s="459">
        <v>130</v>
      </c>
      <c r="D35" s="455">
        <f>SUM(Ф.2.1:Ф.2.50!D35)</f>
        <v>2100</v>
      </c>
      <c r="E35" s="455">
        <f>SUM(Ф.2.1:Ф.2.50!E35)</f>
        <v>0</v>
      </c>
      <c r="F35" s="455">
        <f>SUM(Ф.2.1:Ф.2.50!F35)</f>
        <v>0</v>
      </c>
      <c r="G35" s="455">
        <f>SUM(Ф.2.1:Ф.2.50!G35)</f>
        <v>2089.17</v>
      </c>
      <c r="H35" s="455">
        <f>SUM(Ф.2.1:Ф.2.50!H35)</f>
        <v>2089.17</v>
      </c>
      <c r="I35" s="455">
        <f>SUM(Ф.2.1:Ф.2.50!I35)</f>
        <v>1828.28</v>
      </c>
      <c r="J35" s="455">
        <f>SUM(Ф.2.1:Ф.2.50!J35)</f>
        <v>0</v>
      </c>
    </row>
    <row r="36" spans="1:10" s="2" customFormat="1" ht="12.75" thickTop="1" thickBot="1" x14ac:dyDescent="0.25">
      <c r="A36" s="474" t="s">
        <v>1710</v>
      </c>
      <c r="B36" s="459">
        <v>2260</v>
      </c>
      <c r="C36" s="459">
        <v>140</v>
      </c>
      <c r="D36" s="455">
        <f>SUM(Ф.2.1:Ф.2.50!D36)</f>
        <v>0</v>
      </c>
      <c r="E36" s="455">
        <f>SUM(Ф.2.1:Ф.2.50!E36)</f>
        <v>0</v>
      </c>
      <c r="F36" s="455">
        <f>SUM(Ф.2.1:Ф.2.50!F36)</f>
        <v>0</v>
      </c>
      <c r="G36" s="455">
        <f>SUM(Ф.2.1:Ф.2.50!G36)</f>
        <v>0</v>
      </c>
      <c r="H36" s="455">
        <f>SUM(Ф.2.1:Ф.2.50!H36)</f>
        <v>0</v>
      </c>
      <c r="I36" s="455">
        <f>SUM(Ф.2.1:Ф.2.50!I36)</f>
        <v>0</v>
      </c>
      <c r="J36" s="455">
        <f>SUM(Ф.2.1:Ф.2.50!J36)</f>
        <v>0</v>
      </c>
    </row>
    <row r="37" spans="1:10" s="2" customFormat="1" ht="12.75" thickTop="1" thickBot="1" x14ac:dyDescent="0.25">
      <c r="A37" s="470" t="s">
        <v>4337</v>
      </c>
      <c r="B37" s="459">
        <v>2270</v>
      </c>
      <c r="C37" s="459">
        <v>150</v>
      </c>
      <c r="D37" s="455">
        <f>SUM(Ф.2.1:Ф.2.50!D37)</f>
        <v>29200</v>
      </c>
      <c r="E37" s="455">
        <f>SUM(Ф.2.1:Ф.2.50!E37)</f>
        <v>29200</v>
      </c>
      <c r="F37" s="455">
        <f>SUM(Ф.2.1:Ф.2.50!F37)</f>
        <v>0</v>
      </c>
      <c r="G37" s="455">
        <f>SUM(Ф.2.1:Ф.2.50!G37)</f>
        <v>20782.14</v>
      </c>
      <c r="H37" s="455">
        <f>SUM(Ф.2.1:Ф.2.50!H37)</f>
        <v>20782.14</v>
      </c>
      <c r="I37" s="455">
        <f>SUM(Ф.2.1:Ф.2.50!I37)</f>
        <v>20782.14</v>
      </c>
      <c r="J37" s="455">
        <f>SUM(Ф.2.1:Ф.2.50!J37)</f>
        <v>0</v>
      </c>
    </row>
    <row r="38" spans="1:10" s="2" customFormat="1" ht="12.75" thickTop="1" thickBot="1" x14ac:dyDescent="0.25">
      <c r="A38" s="464" t="s">
        <v>4338</v>
      </c>
      <c r="B38" s="465">
        <v>2271</v>
      </c>
      <c r="C38" s="465">
        <v>160</v>
      </c>
      <c r="D38" s="455">
        <f>SUM(Ф.2.1:Ф.2.50!D38)</f>
        <v>0</v>
      </c>
      <c r="E38" s="455">
        <f>SUM(Ф.2.1:Ф.2.50!E38)</f>
        <v>0</v>
      </c>
      <c r="F38" s="455">
        <f>SUM(Ф.2.1:Ф.2.50!F38)</f>
        <v>0</v>
      </c>
      <c r="G38" s="455">
        <f>SUM(Ф.2.1:Ф.2.50!G38)</f>
        <v>0</v>
      </c>
      <c r="H38" s="455">
        <f>SUM(Ф.2.1:Ф.2.50!H38)</f>
        <v>0</v>
      </c>
      <c r="I38" s="455">
        <f>SUM(Ф.2.1:Ф.2.50!I38)</f>
        <v>0</v>
      </c>
      <c r="J38" s="455">
        <f>SUM(Ф.2.1:Ф.2.50!J38)</f>
        <v>0</v>
      </c>
    </row>
    <row r="39" spans="1:10" s="2" customFormat="1" ht="12.75" thickTop="1" thickBot="1" x14ac:dyDescent="0.25">
      <c r="A39" s="464" t="s">
        <v>1711</v>
      </c>
      <c r="B39" s="465">
        <v>2272</v>
      </c>
      <c r="C39" s="465">
        <v>170</v>
      </c>
      <c r="D39" s="455">
        <f>SUM(Ф.2.1:Ф.2.50!D39)</f>
        <v>1300</v>
      </c>
      <c r="E39" s="455">
        <f>SUM(Ф.2.1:Ф.2.50!E39)</f>
        <v>0</v>
      </c>
      <c r="F39" s="455">
        <f>SUM(Ф.2.1:Ф.2.50!F39)</f>
        <v>0</v>
      </c>
      <c r="G39" s="455">
        <f>SUM(Ф.2.1:Ф.2.50!G39)</f>
        <v>219.27</v>
      </c>
      <c r="H39" s="455">
        <f>SUM(Ф.2.1:Ф.2.50!H39)</f>
        <v>219.27</v>
      </c>
      <c r="I39" s="455">
        <f>SUM(Ф.2.1:Ф.2.50!I39)</f>
        <v>219.27</v>
      </c>
      <c r="J39" s="455">
        <f>SUM(Ф.2.1:Ф.2.50!J39)</f>
        <v>0</v>
      </c>
    </row>
    <row r="40" spans="1:10" s="2" customFormat="1" ht="12.75" thickTop="1" thickBot="1" x14ac:dyDescent="0.25">
      <c r="A40" s="464" t="s">
        <v>4339</v>
      </c>
      <c r="B40" s="465">
        <v>2273</v>
      </c>
      <c r="C40" s="465">
        <v>180</v>
      </c>
      <c r="D40" s="455">
        <f>SUM(Ф.2.1:Ф.2.50!D40)</f>
        <v>6800</v>
      </c>
      <c r="E40" s="455">
        <f>SUM(Ф.2.1:Ф.2.50!E40)</f>
        <v>0</v>
      </c>
      <c r="F40" s="455">
        <f>SUM(Ф.2.1:Ф.2.50!F40)</f>
        <v>0</v>
      </c>
      <c r="G40" s="455">
        <f>SUM(Ф.2.1:Ф.2.50!G40)</f>
        <v>5051.76</v>
      </c>
      <c r="H40" s="455">
        <f>SUM(Ф.2.1:Ф.2.50!H40)</f>
        <v>5051.76</v>
      </c>
      <c r="I40" s="455">
        <f>SUM(Ф.2.1:Ф.2.50!I40)</f>
        <v>5051.76</v>
      </c>
      <c r="J40" s="455">
        <f>SUM(Ф.2.1:Ф.2.50!J40)</f>
        <v>0</v>
      </c>
    </row>
    <row r="41" spans="1:10" s="2" customFormat="1" ht="12.75" thickTop="1" thickBot="1" x14ac:dyDescent="0.25">
      <c r="A41" s="464" t="s">
        <v>4340</v>
      </c>
      <c r="B41" s="465">
        <v>2274</v>
      </c>
      <c r="C41" s="465">
        <v>190</v>
      </c>
      <c r="D41" s="455">
        <f>SUM(Ф.2.1:Ф.2.50!D41)</f>
        <v>21100</v>
      </c>
      <c r="E41" s="455">
        <f>SUM(Ф.2.1:Ф.2.50!E41)</f>
        <v>0</v>
      </c>
      <c r="F41" s="455">
        <f>SUM(Ф.2.1:Ф.2.50!F41)</f>
        <v>0</v>
      </c>
      <c r="G41" s="455">
        <f>SUM(Ф.2.1:Ф.2.50!G41)</f>
        <v>15511.11</v>
      </c>
      <c r="H41" s="455">
        <f>SUM(Ф.2.1:Ф.2.50!H41)</f>
        <v>15511.11</v>
      </c>
      <c r="I41" s="455">
        <f>SUM(Ф.2.1:Ф.2.50!I41)</f>
        <v>15511.11</v>
      </c>
      <c r="J41" s="455">
        <f>SUM(Ф.2.1:Ф.2.50!J41)</f>
        <v>0</v>
      </c>
    </row>
    <row r="42" spans="1:10" s="2" customFormat="1" ht="12.75" thickTop="1" thickBot="1" x14ac:dyDescent="0.25">
      <c r="A42" s="464" t="s">
        <v>4341</v>
      </c>
      <c r="B42" s="465">
        <v>2275</v>
      </c>
      <c r="C42" s="465">
        <v>200</v>
      </c>
      <c r="D42" s="455">
        <f>SUM(Ф.2.1:Ф.2.50!D42)</f>
        <v>0</v>
      </c>
      <c r="E42" s="455">
        <f>SUM(Ф.2.1:Ф.2.50!E42)</f>
        <v>0</v>
      </c>
      <c r="F42" s="455">
        <f>SUM(Ф.2.1:Ф.2.50!F42)</f>
        <v>0</v>
      </c>
      <c r="G42" s="455">
        <f>SUM(Ф.2.1:Ф.2.50!G42)</f>
        <v>0</v>
      </c>
      <c r="H42" s="455">
        <f>SUM(Ф.2.1:Ф.2.50!H42)</f>
        <v>0</v>
      </c>
      <c r="I42" s="455">
        <f>SUM(Ф.2.1:Ф.2.50!I42)</f>
        <v>0</v>
      </c>
      <c r="J42" s="455">
        <f>SUM(Ф.2.1:Ф.2.50!J42)</f>
        <v>0</v>
      </c>
    </row>
    <row r="43" spans="1:10" s="2" customFormat="1" ht="13.5" customHeight="1" thickTop="1" thickBot="1" x14ac:dyDescent="0.25">
      <c r="A43" s="474" t="s">
        <v>1712</v>
      </c>
      <c r="B43" s="459">
        <v>2280</v>
      </c>
      <c r="C43" s="459">
        <v>210</v>
      </c>
      <c r="D43" s="455">
        <f>SUM(Ф.2.1:Ф.2.50!D43)</f>
        <v>38000</v>
      </c>
      <c r="E43" s="455">
        <f>SUM(Ф.2.1:Ф.2.50!E43)</f>
        <v>0</v>
      </c>
      <c r="F43" s="455">
        <f>SUM(Ф.2.1:Ф.2.50!F43)</f>
        <v>0</v>
      </c>
      <c r="G43" s="455">
        <f>SUM(Ф.2.1:Ф.2.50!G43)</f>
        <v>37996.6</v>
      </c>
      <c r="H43" s="455">
        <f>SUM(Ф.2.1:Ф.2.50!H43)</f>
        <v>37996.6</v>
      </c>
      <c r="I43" s="455">
        <f>SUM(Ф.2.1:Ф.2.50!I43)</f>
        <v>33996.6</v>
      </c>
      <c r="J43" s="455">
        <f>SUM(Ф.2.1:Ф.2.50!J43)</f>
        <v>0</v>
      </c>
    </row>
    <row r="44" spans="1:10" s="2" customFormat="1" ht="12.75" customHeight="1" thickTop="1" thickBot="1" x14ac:dyDescent="0.25">
      <c r="A44" s="653" t="s">
        <v>1713</v>
      </c>
      <c r="B44" s="456">
        <v>2281</v>
      </c>
      <c r="C44" s="456">
        <v>220</v>
      </c>
      <c r="D44" s="455">
        <f>SUM(Ф.2.1:Ф.2.50!D44)</f>
        <v>0</v>
      </c>
      <c r="E44" s="455">
        <f>SUM(Ф.2.1:Ф.2.50!E44)</f>
        <v>0</v>
      </c>
      <c r="F44" s="455">
        <f>SUM(Ф.2.1:Ф.2.50!F44)</f>
        <v>0</v>
      </c>
      <c r="G44" s="455">
        <f>SUM(Ф.2.1:Ф.2.50!G44)</f>
        <v>0</v>
      </c>
      <c r="H44" s="455">
        <f>SUM(Ф.2.1:Ф.2.50!H44)</f>
        <v>0</v>
      </c>
      <c r="I44" s="455">
        <f>SUM(Ф.2.1:Ф.2.50!I44)</f>
        <v>0</v>
      </c>
      <c r="J44" s="455">
        <f>SUM(Ф.2.1:Ф.2.50!J44)</f>
        <v>0</v>
      </c>
    </row>
    <row r="45" spans="1:10" s="2" customFormat="1" ht="12.75" customHeight="1" thickTop="1" thickBot="1" x14ac:dyDescent="0.25">
      <c r="A45" s="654" t="s">
        <v>1714</v>
      </c>
      <c r="B45" s="456">
        <v>2282</v>
      </c>
      <c r="C45" s="456">
        <v>230</v>
      </c>
      <c r="D45" s="455">
        <f>SUM(Ф.2.1:Ф.2.50!D45)</f>
        <v>38000</v>
      </c>
      <c r="E45" s="455">
        <f>SUM(Ф.2.1:Ф.2.50!E45)</f>
        <v>38000</v>
      </c>
      <c r="F45" s="455">
        <f>SUM(Ф.2.1:Ф.2.50!F45)</f>
        <v>0</v>
      </c>
      <c r="G45" s="455">
        <f>SUM(Ф.2.1:Ф.2.50!G45)</f>
        <v>37996.6</v>
      </c>
      <c r="H45" s="455">
        <f>SUM(Ф.2.1:Ф.2.50!H45)</f>
        <v>37996.6</v>
      </c>
      <c r="I45" s="455">
        <f>SUM(Ф.2.1:Ф.2.50!I45)</f>
        <v>33996.6</v>
      </c>
      <c r="J45" s="455">
        <f>SUM(Ф.2.1:Ф.2.50!J45)</f>
        <v>0</v>
      </c>
    </row>
    <row r="46" spans="1:10" s="2" customFormat="1" ht="12.75" thickTop="1" thickBot="1" x14ac:dyDescent="0.25">
      <c r="A46" s="457" t="s">
        <v>1715</v>
      </c>
      <c r="B46" s="477">
        <v>2400</v>
      </c>
      <c r="C46" s="477">
        <v>240</v>
      </c>
      <c r="D46" s="455">
        <f>SUM(Ф.2.1:Ф.2.50!D46)</f>
        <v>0</v>
      </c>
      <c r="E46" s="455">
        <f>SUM(Ф.2.1:Ф.2.50!E46)</f>
        <v>0</v>
      </c>
      <c r="F46" s="455">
        <f>SUM(Ф.2.1:Ф.2.50!F46)</f>
        <v>0</v>
      </c>
      <c r="G46" s="455">
        <f>SUM(Ф.2.1:Ф.2.50!G46)</f>
        <v>0</v>
      </c>
      <c r="H46" s="455">
        <f>SUM(Ф.2.1:Ф.2.50!H46)</f>
        <v>0</v>
      </c>
      <c r="I46" s="455">
        <f>SUM(Ф.2.1:Ф.2.50!I46)</f>
        <v>0</v>
      </c>
      <c r="J46" s="455">
        <f>SUM(Ф.2.1:Ф.2.50!J46)</f>
        <v>0</v>
      </c>
    </row>
    <row r="47" spans="1:10" s="2" customFormat="1" ht="12.75" thickTop="1" thickBot="1" x14ac:dyDescent="0.25">
      <c r="A47" s="478" t="s">
        <v>1716</v>
      </c>
      <c r="B47" s="479">
        <v>2410</v>
      </c>
      <c r="C47" s="479">
        <v>250</v>
      </c>
      <c r="D47" s="455">
        <f>SUM(Ф.2.1:Ф.2.50!D47)</f>
        <v>0</v>
      </c>
      <c r="E47" s="455">
        <f>SUM(Ф.2.1:Ф.2.50!E47)</f>
        <v>0</v>
      </c>
      <c r="F47" s="455">
        <f>SUM(Ф.2.1:Ф.2.50!F47)</f>
        <v>0</v>
      </c>
      <c r="G47" s="455">
        <f>SUM(Ф.2.1:Ф.2.50!G47)</f>
        <v>0</v>
      </c>
      <c r="H47" s="455">
        <f>SUM(Ф.2.1:Ф.2.50!H47)</f>
        <v>0</v>
      </c>
      <c r="I47" s="455">
        <f>SUM(Ф.2.1:Ф.2.50!I47)</f>
        <v>0</v>
      </c>
      <c r="J47" s="455">
        <f>SUM(Ф.2.1:Ф.2.50!J47)</f>
        <v>0</v>
      </c>
    </row>
    <row r="48" spans="1:10" s="2" customFormat="1" ht="12.75" thickTop="1" thickBot="1" x14ac:dyDescent="0.25">
      <c r="A48" s="478" t="s">
        <v>1717</v>
      </c>
      <c r="B48" s="479">
        <v>2420</v>
      </c>
      <c r="C48" s="479">
        <v>260</v>
      </c>
      <c r="D48" s="455">
        <f>SUM(Ф.2.1:Ф.2.50!D48)</f>
        <v>0</v>
      </c>
      <c r="E48" s="455">
        <f>SUM(Ф.2.1:Ф.2.50!E48)</f>
        <v>0</v>
      </c>
      <c r="F48" s="455">
        <f>SUM(Ф.2.1:Ф.2.50!F48)</f>
        <v>0</v>
      </c>
      <c r="G48" s="455">
        <f>SUM(Ф.2.1:Ф.2.50!G48)</f>
        <v>0</v>
      </c>
      <c r="H48" s="455">
        <f>SUM(Ф.2.1:Ф.2.50!H48)</f>
        <v>0</v>
      </c>
      <c r="I48" s="455">
        <f>SUM(Ф.2.1:Ф.2.50!I48)</f>
        <v>0</v>
      </c>
      <c r="J48" s="455">
        <f>SUM(Ф.2.1:Ф.2.50!J48)</f>
        <v>0</v>
      </c>
    </row>
    <row r="49" spans="1:10" s="2" customFormat="1" ht="12" customHeight="1" thickTop="1" thickBot="1" x14ac:dyDescent="0.25">
      <c r="A49" s="480" t="s">
        <v>1718</v>
      </c>
      <c r="B49" s="477">
        <v>2600</v>
      </c>
      <c r="C49" s="477">
        <v>270</v>
      </c>
      <c r="D49" s="455">
        <f>SUM(Ф.2.1:Ф.2.50!D49)</f>
        <v>0</v>
      </c>
      <c r="E49" s="455">
        <f>SUM(Ф.2.1:Ф.2.50!E49)</f>
        <v>0</v>
      </c>
      <c r="F49" s="455">
        <f>SUM(Ф.2.1:Ф.2.50!F49)</f>
        <v>0</v>
      </c>
      <c r="G49" s="455">
        <f>SUM(Ф.2.1:Ф.2.50!G49)</f>
        <v>0</v>
      </c>
      <c r="H49" s="455">
        <f>SUM(Ф.2.1:Ф.2.50!H49)</f>
        <v>0</v>
      </c>
      <c r="I49" s="455">
        <f>SUM(Ф.2.1:Ф.2.50!I49)</f>
        <v>0</v>
      </c>
      <c r="J49" s="455">
        <f>SUM(Ф.2.1:Ф.2.50!J49)</f>
        <v>0</v>
      </c>
    </row>
    <row r="50" spans="1:10" s="2" customFormat="1" ht="12.75" thickTop="1" thickBot="1" x14ac:dyDescent="0.25">
      <c r="A50" s="470" t="s">
        <v>4342</v>
      </c>
      <c r="B50" s="479">
        <v>2610</v>
      </c>
      <c r="C50" s="479">
        <v>280</v>
      </c>
      <c r="D50" s="455">
        <f>SUM(Ф.2.1:Ф.2.50!D50)</f>
        <v>0</v>
      </c>
      <c r="E50" s="455">
        <f>SUM(Ф.2.1:Ф.2.50!E50)</f>
        <v>0</v>
      </c>
      <c r="F50" s="455">
        <f>SUM(Ф.2.1:Ф.2.50!F50)</f>
        <v>0</v>
      </c>
      <c r="G50" s="455">
        <f>SUM(Ф.2.1:Ф.2.50!G50)</f>
        <v>0</v>
      </c>
      <c r="H50" s="455">
        <f>SUM(Ф.2.1:Ф.2.50!H50)</f>
        <v>0</v>
      </c>
      <c r="I50" s="455">
        <f>SUM(Ф.2.1:Ф.2.50!I50)</f>
        <v>0</v>
      </c>
      <c r="J50" s="455">
        <f>SUM(Ф.2.1:Ф.2.50!J50)</f>
        <v>0</v>
      </c>
    </row>
    <row r="51" spans="1:10" s="2" customFormat="1" ht="12.75" thickTop="1" thickBot="1" x14ac:dyDescent="0.25">
      <c r="A51" s="470" t="s">
        <v>4343</v>
      </c>
      <c r="B51" s="479">
        <v>2620</v>
      </c>
      <c r="C51" s="479">
        <v>290</v>
      </c>
      <c r="D51" s="455">
        <f>SUM(Ф.2.1:Ф.2.50!D51)</f>
        <v>0</v>
      </c>
      <c r="E51" s="455">
        <f>SUM(Ф.2.1:Ф.2.50!E51)</f>
        <v>0</v>
      </c>
      <c r="F51" s="455">
        <f>SUM(Ф.2.1:Ф.2.50!F51)</f>
        <v>0</v>
      </c>
      <c r="G51" s="455">
        <f>SUM(Ф.2.1:Ф.2.50!G51)</f>
        <v>0</v>
      </c>
      <c r="H51" s="455">
        <f>SUM(Ф.2.1:Ф.2.50!H51)</f>
        <v>0</v>
      </c>
      <c r="I51" s="455">
        <f>SUM(Ф.2.1:Ф.2.50!I51)</f>
        <v>0</v>
      </c>
      <c r="J51" s="455">
        <f>SUM(Ф.2.1:Ф.2.50!J51)</f>
        <v>0</v>
      </c>
    </row>
    <row r="52" spans="1:10" s="2" customFormat="1" ht="12.75" thickTop="1" thickBot="1" x14ac:dyDescent="0.25">
      <c r="A52" s="478" t="s">
        <v>1719</v>
      </c>
      <c r="B52" s="479">
        <v>2630</v>
      </c>
      <c r="C52" s="479">
        <v>300</v>
      </c>
      <c r="D52" s="455">
        <f>SUM(Ф.2.1:Ф.2.50!D52)</f>
        <v>0</v>
      </c>
      <c r="E52" s="455">
        <f>SUM(Ф.2.1:Ф.2.50!E52)</f>
        <v>0</v>
      </c>
      <c r="F52" s="455">
        <f>SUM(Ф.2.1:Ф.2.50!F52)</f>
        <v>0</v>
      </c>
      <c r="G52" s="455">
        <f>SUM(Ф.2.1:Ф.2.50!G52)</f>
        <v>0</v>
      </c>
      <c r="H52" s="455">
        <f>SUM(Ф.2.1:Ф.2.50!H52)</f>
        <v>0</v>
      </c>
      <c r="I52" s="455">
        <f>SUM(Ф.2.1:Ф.2.50!I52)</f>
        <v>0</v>
      </c>
      <c r="J52" s="455">
        <f>SUM(Ф.2.1:Ф.2.50!J52)</f>
        <v>0</v>
      </c>
    </row>
    <row r="53" spans="1:10" s="2" customFormat="1" ht="12.75" thickTop="1" thickBot="1" x14ac:dyDescent="0.25">
      <c r="A53" s="483" t="s">
        <v>1720</v>
      </c>
      <c r="B53" s="477">
        <v>2700</v>
      </c>
      <c r="C53" s="477">
        <v>310</v>
      </c>
      <c r="D53" s="455">
        <f>SUM(Ф.2.1:Ф.2.50!D53)</f>
        <v>0</v>
      </c>
      <c r="E53" s="455">
        <f>SUM(Ф.2.1:Ф.2.50!E53)</f>
        <v>0</v>
      </c>
      <c r="F53" s="455">
        <f>SUM(Ф.2.1:Ф.2.50!F53)</f>
        <v>0</v>
      </c>
      <c r="G53" s="455">
        <f>SUM(Ф.2.1:Ф.2.50!G53)</f>
        <v>0</v>
      </c>
      <c r="H53" s="455">
        <f>SUM(Ф.2.1:Ф.2.50!H53)</f>
        <v>0</v>
      </c>
      <c r="I53" s="455">
        <f>SUM(Ф.2.1:Ф.2.50!I53)</f>
        <v>0</v>
      </c>
      <c r="J53" s="455">
        <f>SUM(Ф.2.1:Ф.2.50!J53)</f>
        <v>0</v>
      </c>
    </row>
    <row r="54" spans="1:10" s="2" customFormat="1" ht="12.75" customHeight="1" thickTop="1" thickBot="1" x14ac:dyDescent="0.25">
      <c r="A54" s="470" t="s">
        <v>1721</v>
      </c>
      <c r="B54" s="479">
        <v>2710</v>
      </c>
      <c r="C54" s="479">
        <v>320</v>
      </c>
      <c r="D54" s="455">
        <f>SUM(Ф.2.1:Ф.2.50!D54)</f>
        <v>0</v>
      </c>
      <c r="E54" s="455">
        <f>SUM(Ф.2.1:Ф.2.50!E54)</f>
        <v>0</v>
      </c>
      <c r="F54" s="455">
        <f>SUM(Ф.2.1:Ф.2.50!F54)</f>
        <v>0</v>
      </c>
      <c r="G54" s="455">
        <f>SUM(Ф.2.1:Ф.2.50!G54)</f>
        <v>0</v>
      </c>
      <c r="H54" s="455">
        <f>SUM(Ф.2.1:Ф.2.50!H54)</f>
        <v>0</v>
      </c>
      <c r="I54" s="455">
        <f>SUM(Ф.2.1:Ф.2.50!I54)</f>
        <v>0</v>
      </c>
      <c r="J54" s="455">
        <f>SUM(Ф.2.1:Ф.2.50!J54)</f>
        <v>0</v>
      </c>
    </row>
    <row r="55" spans="1:10" s="2" customFormat="1" ht="12.75" thickTop="1" thickBot="1" x14ac:dyDescent="0.25">
      <c r="A55" s="470" t="s">
        <v>1722</v>
      </c>
      <c r="B55" s="479">
        <v>2720</v>
      </c>
      <c r="C55" s="479">
        <v>330</v>
      </c>
      <c r="D55" s="455">
        <f>SUM(Ф.2.1:Ф.2.50!D55)</f>
        <v>0</v>
      </c>
      <c r="E55" s="455">
        <f>SUM(Ф.2.1:Ф.2.50!E55)</f>
        <v>0</v>
      </c>
      <c r="F55" s="455">
        <f>SUM(Ф.2.1:Ф.2.50!F55)</f>
        <v>0</v>
      </c>
      <c r="G55" s="455">
        <f>SUM(Ф.2.1:Ф.2.50!G55)</f>
        <v>0</v>
      </c>
      <c r="H55" s="455">
        <f>SUM(Ф.2.1:Ф.2.50!H55)</f>
        <v>0</v>
      </c>
      <c r="I55" s="455">
        <f>SUM(Ф.2.1:Ф.2.50!I55)</f>
        <v>0</v>
      </c>
      <c r="J55" s="455">
        <f>SUM(Ф.2.1:Ф.2.50!J55)</f>
        <v>0</v>
      </c>
    </row>
    <row r="56" spans="1:10" s="2" customFormat="1" ht="12.75" thickTop="1" thickBot="1" x14ac:dyDescent="0.25">
      <c r="A56" s="470" t="s">
        <v>1723</v>
      </c>
      <c r="B56" s="479">
        <v>2730</v>
      </c>
      <c r="C56" s="479">
        <v>340</v>
      </c>
      <c r="D56" s="455">
        <f>SUM(Ф.2.1:Ф.2.50!D56)</f>
        <v>0</v>
      </c>
      <c r="E56" s="455">
        <f>SUM(Ф.2.1:Ф.2.50!E56)</f>
        <v>0</v>
      </c>
      <c r="F56" s="455">
        <f>SUM(Ф.2.1:Ф.2.50!F56)</f>
        <v>0</v>
      </c>
      <c r="G56" s="455">
        <f>SUM(Ф.2.1:Ф.2.50!G56)</f>
        <v>0</v>
      </c>
      <c r="H56" s="455">
        <f>SUM(Ф.2.1:Ф.2.50!H56)</f>
        <v>0</v>
      </c>
      <c r="I56" s="455">
        <f>SUM(Ф.2.1:Ф.2.50!I56)</f>
        <v>0</v>
      </c>
      <c r="J56" s="455">
        <f>SUM(Ф.2.1:Ф.2.50!J56)</f>
        <v>0</v>
      </c>
    </row>
    <row r="57" spans="1:10" s="2" customFormat="1" ht="12.75" thickTop="1" thickBot="1" x14ac:dyDescent="0.25">
      <c r="A57" s="483" t="s">
        <v>1724</v>
      </c>
      <c r="B57" s="477">
        <v>2800</v>
      </c>
      <c r="C57" s="477">
        <v>350</v>
      </c>
      <c r="D57" s="455">
        <f>SUM(Ф.2.1:Ф.2.50!D57)</f>
        <v>5700</v>
      </c>
      <c r="E57" s="455">
        <f>SUM(Ф.2.1:Ф.2.50!E57)</f>
        <v>0</v>
      </c>
      <c r="F57" s="455">
        <f>SUM(Ф.2.1:Ф.2.50!F57)</f>
        <v>0</v>
      </c>
      <c r="G57" s="455">
        <f>SUM(Ф.2.1:Ф.2.50!G57)</f>
        <v>5616.68</v>
      </c>
      <c r="H57" s="455">
        <f>SUM(Ф.2.1:Ф.2.50!H57)</f>
        <v>5616.68</v>
      </c>
      <c r="I57" s="455">
        <f>SUM(Ф.2.1:Ф.2.50!I57)</f>
        <v>5614.59</v>
      </c>
      <c r="J57" s="455">
        <f>SUM(Ф.2.1:Ф.2.50!J57)</f>
        <v>0</v>
      </c>
    </row>
    <row r="58" spans="1:10" s="2" customFormat="1" ht="12.75" thickTop="1" thickBot="1" x14ac:dyDescent="0.25">
      <c r="A58" s="477" t="s">
        <v>1725</v>
      </c>
      <c r="B58" s="477">
        <v>3000</v>
      </c>
      <c r="C58" s="477">
        <v>360</v>
      </c>
      <c r="D58" s="455">
        <f>SUM(Ф.2.1:Ф.2.50!D58)</f>
        <v>0</v>
      </c>
      <c r="E58" s="455">
        <f>SUM(Ф.2.1:Ф.2.50!E58)</f>
        <v>0</v>
      </c>
      <c r="F58" s="455">
        <f>SUM(Ф.2.1:Ф.2.50!F58)</f>
        <v>0</v>
      </c>
      <c r="G58" s="455">
        <f>SUM(Ф.2.1:Ф.2.50!G58)</f>
        <v>0</v>
      </c>
      <c r="H58" s="455">
        <f>SUM(Ф.2.1:Ф.2.50!H58)</f>
        <v>0</v>
      </c>
      <c r="I58" s="455">
        <f>SUM(Ф.2.1:Ф.2.50!I58)</f>
        <v>0</v>
      </c>
      <c r="J58" s="455">
        <f>SUM(Ф.2.1:Ф.2.50!J58)</f>
        <v>0</v>
      </c>
    </row>
    <row r="59" spans="1:10" s="2" customFormat="1" ht="12.75" thickTop="1" thickBot="1" x14ac:dyDescent="0.25">
      <c r="A59" s="457" t="s">
        <v>4251</v>
      </c>
      <c r="B59" s="477">
        <v>3100</v>
      </c>
      <c r="C59" s="477">
        <v>370</v>
      </c>
      <c r="D59" s="455">
        <f>SUM(Ф.2.1:Ф.2.50!D59)</f>
        <v>0</v>
      </c>
      <c r="E59" s="455">
        <f>SUM(Ф.2.1:Ф.2.50!E59)</f>
        <v>0</v>
      </c>
      <c r="F59" s="455">
        <f>SUM(Ф.2.1:Ф.2.50!F59)</f>
        <v>0</v>
      </c>
      <c r="G59" s="455">
        <f>SUM(Ф.2.1:Ф.2.50!G59)</f>
        <v>0</v>
      </c>
      <c r="H59" s="455">
        <f>SUM(Ф.2.1:Ф.2.50!H59)</f>
        <v>0</v>
      </c>
      <c r="I59" s="455">
        <f>SUM(Ф.2.1:Ф.2.50!I59)</f>
        <v>0</v>
      </c>
      <c r="J59" s="455">
        <f>SUM(Ф.2.1:Ф.2.50!J59)</f>
        <v>0</v>
      </c>
    </row>
    <row r="60" spans="1:10" s="2" customFormat="1" ht="12.75" thickTop="1" thickBot="1" x14ac:dyDescent="0.25">
      <c r="A60" s="470" t="s">
        <v>4344</v>
      </c>
      <c r="B60" s="479">
        <v>3110</v>
      </c>
      <c r="C60" s="479">
        <v>380</v>
      </c>
      <c r="D60" s="455">
        <f>SUM(Ф.2.1:Ф.2.50!D60)</f>
        <v>0</v>
      </c>
      <c r="E60" s="455">
        <f>SUM(Ф.2.1:Ф.2.50!E60)</f>
        <v>0</v>
      </c>
      <c r="F60" s="455">
        <f>SUM(Ф.2.1:Ф.2.50!F60)</f>
        <v>0</v>
      </c>
      <c r="G60" s="455">
        <f>SUM(Ф.2.1:Ф.2.50!G60)</f>
        <v>0</v>
      </c>
      <c r="H60" s="455">
        <f>SUM(Ф.2.1:Ф.2.50!H60)</f>
        <v>0</v>
      </c>
      <c r="I60" s="455">
        <f>SUM(Ф.2.1:Ф.2.50!I60)</f>
        <v>0</v>
      </c>
      <c r="J60" s="455">
        <f>SUM(Ф.2.1:Ф.2.50!J60)</f>
        <v>0</v>
      </c>
    </row>
    <row r="61" spans="1:10" s="2" customFormat="1" ht="12.75" thickTop="1" thickBot="1" x14ac:dyDescent="0.25">
      <c r="A61" s="478" t="s">
        <v>4345</v>
      </c>
      <c r="B61" s="479">
        <v>3120</v>
      </c>
      <c r="C61" s="479">
        <v>390</v>
      </c>
      <c r="D61" s="455">
        <f>SUM(Ф.2.1:Ф.2.50!D61)</f>
        <v>0</v>
      </c>
      <c r="E61" s="455">
        <f>SUM(Ф.2.1:Ф.2.50!E61)</f>
        <v>0</v>
      </c>
      <c r="F61" s="455">
        <f>SUM(Ф.2.1:Ф.2.50!F61)</f>
        <v>0</v>
      </c>
      <c r="G61" s="455">
        <f>SUM(Ф.2.1:Ф.2.50!G61)</f>
        <v>0</v>
      </c>
      <c r="H61" s="455">
        <f>SUM(Ф.2.1:Ф.2.50!H61)</f>
        <v>0</v>
      </c>
      <c r="I61" s="455">
        <f>SUM(Ф.2.1:Ф.2.50!I61)</f>
        <v>0</v>
      </c>
      <c r="J61" s="455">
        <f>SUM(Ф.2.1:Ф.2.50!J61)</f>
        <v>0</v>
      </c>
    </row>
    <row r="62" spans="1:10" s="2" customFormat="1" ht="12.75" thickTop="1" thickBot="1" x14ac:dyDescent="0.25">
      <c r="A62" s="476" t="s">
        <v>1726</v>
      </c>
      <c r="B62" s="456">
        <v>3121</v>
      </c>
      <c r="C62" s="456">
        <v>400</v>
      </c>
      <c r="D62" s="455">
        <f>SUM(Ф.2.1:Ф.2.50!D62)</f>
        <v>0</v>
      </c>
      <c r="E62" s="455">
        <f>SUM(Ф.2.1:Ф.2.50!E62)</f>
        <v>0</v>
      </c>
      <c r="F62" s="455">
        <f>SUM(Ф.2.1:Ф.2.50!F62)</f>
        <v>0</v>
      </c>
      <c r="G62" s="455">
        <f>SUM(Ф.2.1:Ф.2.50!G62)</f>
        <v>0</v>
      </c>
      <c r="H62" s="455">
        <f>SUM(Ф.2.1:Ф.2.50!H62)</f>
        <v>0</v>
      </c>
      <c r="I62" s="455">
        <f>SUM(Ф.2.1:Ф.2.50!I62)</f>
        <v>0</v>
      </c>
      <c r="J62" s="455">
        <f>SUM(Ф.2.1:Ф.2.50!J62)</f>
        <v>0</v>
      </c>
    </row>
    <row r="63" spans="1:10" s="2" customFormat="1" ht="12.75" thickTop="1" thickBot="1" x14ac:dyDescent="0.25">
      <c r="A63" s="476" t="s">
        <v>1727</v>
      </c>
      <c r="B63" s="456">
        <v>3122</v>
      </c>
      <c r="C63" s="456">
        <v>410</v>
      </c>
      <c r="D63" s="455">
        <f>SUM(Ф.2.1:Ф.2.50!D63)</f>
        <v>0</v>
      </c>
      <c r="E63" s="455">
        <f>SUM(Ф.2.1:Ф.2.50!E63)</f>
        <v>0</v>
      </c>
      <c r="F63" s="455">
        <f>SUM(Ф.2.1:Ф.2.50!F63)</f>
        <v>0</v>
      </c>
      <c r="G63" s="455">
        <f>SUM(Ф.2.1:Ф.2.50!G63)</f>
        <v>0</v>
      </c>
      <c r="H63" s="455">
        <f>SUM(Ф.2.1:Ф.2.50!H63)</f>
        <v>0</v>
      </c>
      <c r="I63" s="455">
        <f>SUM(Ф.2.1:Ф.2.50!I63)</f>
        <v>0</v>
      </c>
      <c r="J63" s="455">
        <f>SUM(Ф.2.1:Ф.2.50!J63)</f>
        <v>0</v>
      </c>
    </row>
    <row r="64" spans="1:10" s="2" customFormat="1" ht="12.75" thickTop="1" thickBot="1" x14ac:dyDescent="0.25">
      <c r="A64" s="458" t="s">
        <v>4346</v>
      </c>
      <c r="B64" s="479">
        <v>3130</v>
      </c>
      <c r="C64" s="479">
        <v>420</v>
      </c>
      <c r="D64" s="455">
        <f>SUM(Ф.2.1:Ф.2.50!D64)</f>
        <v>0</v>
      </c>
      <c r="E64" s="455">
        <f>SUM(Ф.2.1:Ф.2.50!E64)</f>
        <v>0</v>
      </c>
      <c r="F64" s="455">
        <f>SUM(Ф.2.1:Ф.2.50!F64)</f>
        <v>0</v>
      </c>
      <c r="G64" s="455">
        <f>SUM(Ф.2.1:Ф.2.50!G64)</f>
        <v>0</v>
      </c>
      <c r="H64" s="455">
        <f>SUM(Ф.2.1:Ф.2.50!H64)</f>
        <v>0</v>
      </c>
      <c r="I64" s="455">
        <f>SUM(Ф.2.1:Ф.2.50!I64)</f>
        <v>0</v>
      </c>
      <c r="J64" s="455">
        <f>SUM(Ф.2.1:Ф.2.50!J64)</f>
        <v>0</v>
      </c>
    </row>
    <row r="65" spans="1:10" s="2" customFormat="1" ht="12.75" thickTop="1" thickBot="1" x14ac:dyDescent="0.25">
      <c r="A65" s="476" t="s">
        <v>1728</v>
      </c>
      <c r="B65" s="456">
        <v>3131</v>
      </c>
      <c r="C65" s="456">
        <v>430</v>
      </c>
      <c r="D65" s="455">
        <f>SUM(Ф.2.1:Ф.2.50!D65)</f>
        <v>0</v>
      </c>
      <c r="E65" s="455">
        <f>SUM(Ф.2.1:Ф.2.50!E65)</f>
        <v>0</v>
      </c>
      <c r="F65" s="455">
        <f>SUM(Ф.2.1:Ф.2.50!F65)</f>
        <v>0</v>
      </c>
      <c r="G65" s="455">
        <f>SUM(Ф.2.1:Ф.2.50!G65)</f>
        <v>0</v>
      </c>
      <c r="H65" s="455">
        <f>SUM(Ф.2.1:Ф.2.50!H65)</f>
        <v>0</v>
      </c>
      <c r="I65" s="455">
        <f>SUM(Ф.2.1:Ф.2.50!I65)</f>
        <v>0</v>
      </c>
      <c r="J65" s="455">
        <f>SUM(Ф.2.1:Ф.2.50!J65)</f>
        <v>0</v>
      </c>
    </row>
    <row r="66" spans="1:10" s="2" customFormat="1" ht="12.75" thickTop="1" thickBot="1" x14ac:dyDescent="0.25">
      <c r="A66" s="476" t="s">
        <v>4252</v>
      </c>
      <c r="B66" s="456">
        <v>3132</v>
      </c>
      <c r="C66" s="456">
        <v>440</v>
      </c>
      <c r="D66" s="455">
        <f>SUM(Ф.2.1:Ф.2.50!D66)</f>
        <v>0</v>
      </c>
      <c r="E66" s="455">
        <f>SUM(Ф.2.1:Ф.2.50!E66)</f>
        <v>0</v>
      </c>
      <c r="F66" s="455">
        <f>SUM(Ф.2.1:Ф.2.50!F66)</f>
        <v>0</v>
      </c>
      <c r="G66" s="455">
        <f>SUM(Ф.2.1:Ф.2.50!G66)</f>
        <v>0</v>
      </c>
      <c r="H66" s="455">
        <f>SUM(Ф.2.1:Ф.2.50!H66)</f>
        <v>0</v>
      </c>
      <c r="I66" s="455">
        <f>SUM(Ф.2.1:Ф.2.50!I66)</f>
        <v>0</v>
      </c>
      <c r="J66" s="455">
        <f>SUM(Ф.2.1:Ф.2.50!J66)</f>
        <v>0</v>
      </c>
    </row>
    <row r="67" spans="1:10" s="2" customFormat="1" ht="12.75" thickTop="1" thickBot="1" x14ac:dyDescent="0.25">
      <c r="A67" s="458" t="s">
        <v>4253</v>
      </c>
      <c r="B67" s="479">
        <v>3140</v>
      </c>
      <c r="C67" s="479">
        <v>450</v>
      </c>
      <c r="D67" s="455">
        <f>SUM(Ф.2.1:Ф.2.50!D67)</f>
        <v>0</v>
      </c>
      <c r="E67" s="455">
        <f>SUM(Ф.2.1:Ф.2.50!E67)</f>
        <v>0</v>
      </c>
      <c r="F67" s="455">
        <f>SUM(Ф.2.1:Ф.2.50!F67)</f>
        <v>0</v>
      </c>
      <c r="G67" s="455">
        <f>SUM(Ф.2.1:Ф.2.50!G67)</f>
        <v>0</v>
      </c>
      <c r="H67" s="455">
        <f>SUM(Ф.2.1:Ф.2.50!H67)</f>
        <v>0</v>
      </c>
      <c r="I67" s="455">
        <f>SUM(Ф.2.1:Ф.2.50!I67)</f>
        <v>0</v>
      </c>
      <c r="J67" s="455">
        <f>SUM(Ф.2.1:Ф.2.50!J67)</f>
        <v>0</v>
      </c>
    </row>
    <row r="68" spans="1:10" s="2" customFormat="1" ht="13.5" thickTop="1" thickBot="1" x14ac:dyDescent="0.25">
      <c r="A68" s="490" t="s">
        <v>1729</v>
      </c>
      <c r="B68" s="456">
        <v>3141</v>
      </c>
      <c r="C68" s="456">
        <v>460</v>
      </c>
      <c r="D68" s="455">
        <f>SUM(Ф.2.1:Ф.2.50!D68)</f>
        <v>0</v>
      </c>
      <c r="E68" s="455">
        <f>SUM(Ф.2.1:Ф.2.50!E68)</f>
        <v>0</v>
      </c>
      <c r="F68" s="455">
        <f>SUM(Ф.2.1:Ф.2.50!F68)</f>
        <v>0</v>
      </c>
      <c r="G68" s="455">
        <f>SUM(Ф.2.1:Ф.2.50!G68)</f>
        <v>0</v>
      </c>
      <c r="H68" s="455">
        <f>SUM(Ф.2.1:Ф.2.50!H68)</f>
        <v>0</v>
      </c>
      <c r="I68" s="455">
        <f>SUM(Ф.2.1:Ф.2.50!I68)</f>
        <v>0</v>
      </c>
      <c r="J68" s="455">
        <f>SUM(Ф.2.1:Ф.2.50!J68)</f>
        <v>0</v>
      </c>
    </row>
    <row r="69" spans="1:10" s="2" customFormat="1" ht="13.5" thickTop="1" thickBot="1" x14ac:dyDescent="0.25">
      <c r="A69" s="490" t="s">
        <v>1730</v>
      </c>
      <c r="B69" s="456">
        <v>3142</v>
      </c>
      <c r="C69" s="456">
        <v>470</v>
      </c>
      <c r="D69" s="455">
        <f>SUM(Ф.2.1:Ф.2.50!D69)</f>
        <v>0</v>
      </c>
      <c r="E69" s="455">
        <f>SUM(Ф.2.1:Ф.2.50!E69)</f>
        <v>0</v>
      </c>
      <c r="F69" s="455">
        <f>SUM(Ф.2.1:Ф.2.50!F69)</f>
        <v>0</v>
      </c>
      <c r="G69" s="455">
        <f>SUM(Ф.2.1:Ф.2.50!G69)</f>
        <v>0</v>
      </c>
      <c r="H69" s="455">
        <f>SUM(Ф.2.1:Ф.2.50!H69)</f>
        <v>0</v>
      </c>
      <c r="I69" s="455">
        <f>SUM(Ф.2.1:Ф.2.50!I69)</f>
        <v>0</v>
      </c>
      <c r="J69" s="455">
        <f>SUM(Ф.2.1:Ф.2.50!J69)</f>
        <v>0</v>
      </c>
    </row>
    <row r="70" spans="1:10" s="2" customFormat="1" ht="13.5" thickTop="1" thickBot="1" x14ac:dyDescent="0.25">
      <c r="A70" s="490" t="s">
        <v>1731</v>
      </c>
      <c r="B70" s="456">
        <v>3143</v>
      </c>
      <c r="C70" s="456">
        <v>480</v>
      </c>
      <c r="D70" s="455">
        <f>SUM(Ф.2.1:Ф.2.50!D70)</f>
        <v>0</v>
      </c>
      <c r="E70" s="455">
        <f>SUM(Ф.2.1:Ф.2.50!E70)</f>
        <v>0</v>
      </c>
      <c r="F70" s="455">
        <f>SUM(Ф.2.1:Ф.2.50!F70)</f>
        <v>0</v>
      </c>
      <c r="G70" s="455">
        <f>SUM(Ф.2.1:Ф.2.50!G70)</f>
        <v>0</v>
      </c>
      <c r="H70" s="455">
        <f>SUM(Ф.2.1:Ф.2.50!H70)</f>
        <v>0</v>
      </c>
      <c r="I70" s="455">
        <f>SUM(Ф.2.1:Ф.2.50!I70)</f>
        <v>0</v>
      </c>
      <c r="J70" s="455">
        <f>SUM(Ф.2.1:Ф.2.50!J70)</f>
        <v>0</v>
      </c>
    </row>
    <row r="71" spans="1:10" s="2" customFormat="1" ht="12.75" thickTop="1" thickBot="1" x14ac:dyDescent="0.25">
      <c r="A71" s="458" t="s">
        <v>4347</v>
      </c>
      <c r="B71" s="479">
        <v>3150</v>
      </c>
      <c r="C71" s="479">
        <v>490</v>
      </c>
      <c r="D71" s="455">
        <f>SUM(Ф.2.1:Ф.2.50!D71)</f>
        <v>0</v>
      </c>
      <c r="E71" s="455">
        <f>SUM(Ф.2.1:Ф.2.50!E71)</f>
        <v>0</v>
      </c>
      <c r="F71" s="455">
        <f>SUM(Ф.2.1:Ф.2.50!F71)</f>
        <v>0</v>
      </c>
      <c r="G71" s="455">
        <f>SUM(Ф.2.1:Ф.2.50!G71)</f>
        <v>0</v>
      </c>
      <c r="H71" s="455">
        <f>SUM(Ф.2.1:Ф.2.50!H71)</f>
        <v>0</v>
      </c>
      <c r="I71" s="455">
        <f>SUM(Ф.2.1:Ф.2.50!I71)</f>
        <v>0</v>
      </c>
      <c r="J71" s="455">
        <f>SUM(Ф.2.1:Ф.2.50!J71)</f>
        <v>0</v>
      </c>
    </row>
    <row r="72" spans="1:10" s="2" customFormat="1" ht="12.75" thickTop="1" thickBot="1" x14ac:dyDescent="0.25">
      <c r="A72" s="458" t="s">
        <v>1732</v>
      </c>
      <c r="B72" s="479">
        <v>3160</v>
      </c>
      <c r="C72" s="479">
        <v>500</v>
      </c>
      <c r="D72" s="455">
        <f>SUM(Ф.2.1:Ф.2.50!D72)</f>
        <v>0</v>
      </c>
      <c r="E72" s="455">
        <f>SUM(Ф.2.1:Ф.2.50!E72)</f>
        <v>0</v>
      </c>
      <c r="F72" s="455">
        <f>SUM(Ф.2.1:Ф.2.50!F72)</f>
        <v>0</v>
      </c>
      <c r="G72" s="455">
        <f>SUM(Ф.2.1:Ф.2.50!G72)</f>
        <v>0</v>
      </c>
      <c r="H72" s="455">
        <f>SUM(Ф.2.1:Ф.2.50!H72)</f>
        <v>0</v>
      </c>
      <c r="I72" s="455">
        <f>SUM(Ф.2.1:Ф.2.50!I72)</f>
        <v>0</v>
      </c>
      <c r="J72" s="455">
        <f>SUM(Ф.2.1:Ф.2.50!J72)</f>
        <v>0</v>
      </c>
    </row>
    <row r="73" spans="1:10" s="2" customFormat="1" ht="12.75" thickTop="1" thickBot="1" x14ac:dyDescent="0.25">
      <c r="A73" s="457" t="s">
        <v>4348</v>
      </c>
      <c r="B73" s="477">
        <v>3200</v>
      </c>
      <c r="C73" s="477">
        <v>510</v>
      </c>
      <c r="D73" s="455">
        <f>SUM(Ф.2.1:Ф.2.50!D73)</f>
        <v>0</v>
      </c>
      <c r="E73" s="455">
        <f>SUM(Ф.2.1:Ф.2.50!E73)</f>
        <v>0</v>
      </c>
      <c r="F73" s="455">
        <f>SUM(Ф.2.1:Ф.2.50!F73)</f>
        <v>0</v>
      </c>
      <c r="G73" s="455">
        <f>SUM(Ф.2.1:Ф.2.50!G73)</f>
        <v>0</v>
      </c>
      <c r="H73" s="455">
        <f>SUM(Ф.2.1:Ф.2.50!H73)</f>
        <v>0</v>
      </c>
      <c r="I73" s="455">
        <f>SUM(Ф.2.1:Ф.2.50!I73)</f>
        <v>0</v>
      </c>
      <c r="J73" s="455">
        <f>SUM(Ф.2.1:Ф.2.50!J73)</f>
        <v>0</v>
      </c>
    </row>
    <row r="74" spans="1:10" s="2" customFormat="1" ht="12.75" thickTop="1" thickBot="1" x14ac:dyDescent="0.25">
      <c r="A74" s="470" t="s">
        <v>4803</v>
      </c>
      <c r="B74" s="479">
        <v>3210</v>
      </c>
      <c r="C74" s="479">
        <v>520</v>
      </c>
      <c r="D74" s="455">
        <f>SUM(Ф.2.1:Ф.2.50!D74)</f>
        <v>0</v>
      </c>
      <c r="E74" s="455">
        <f>SUM(Ф.2.1:Ф.2.50!E74)</f>
        <v>0</v>
      </c>
      <c r="F74" s="455">
        <f>SUM(Ф.2.1:Ф.2.50!F74)</f>
        <v>0</v>
      </c>
      <c r="G74" s="455">
        <f>SUM(Ф.2.1:Ф.2.50!G74)</f>
        <v>0</v>
      </c>
      <c r="H74" s="455">
        <f>SUM(Ф.2.1:Ф.2.50!H74)</f>
        <v>0</v>
      </c>
      <c r="I74" s="455">
        <f>SUM(Ф.2.1:Ф.2.50!I74)</f>
        <v>0</v>
      </c>
      <c r="J74" s="455">
        <f>SUM(Ф.2.1:Ф.2.50!J74)</f>
        <v>0</v>
      </c>
    </row>
    <row r="75" spans="1:10" s="2" customFormat="1" ht="12.75" thickTop="1" thickBot="1" x14ac:dyDescent="0.25">
      <c r="A75" s="470" t="s">
        <v>4349</v>
      </c>
      <c r="B75" s="479">
        <v>3220</v>
      </c>
      <c r="C75" s="479">
        <v>530</v>
      </c>
      <c r="D75" s="455">
        <f>SUM(Ф.2.1:Ф.2.50!D75)</f>
        <v>0</v>
      </c>
      <c r="E75" s="455">
        <f>SUM(Ф.2.1:Ф.2.50!E75)</f>
        <v>0</v>
      </c>
      <c r="F75" s="455">
        <f>SUM(Ф.2.1:Ф.2.50!F75)</f>
        <v>0</v>
      </c>
      <c r="G75" s="455">
        <f>SUM(Ф.2.1:Ф.2.50!G75)</f>
        <v>0</v>
      </c>
      <c r="H75" s="455">
        <f>SUM(Ф.2.1:Ф.2.50!H75)</f>
        <v>0</v>
      </c>
      <c r="I75" s="455">
        <f>SUM(Ф.2.1:Ф.2.50!I75)</f>
        <v>0</v>
      </c>
      <c r="J75" s="455">
        <f>SUM(Ф.2.1:Ф.2.50!J75)</f>
        <v>0</v>
      </c>
    </row>
    <row r="76" spans="1:10" s="2" customFormat="1" ht="12.75" thickTop="1" thickBot="1" x14ac:dyDescent="0.25">
      <c r="A76" s="458" t="s">
        <v>1733</v>
      </c>
      <c r="B76" s="479">
        <v>3230</v>
      </c>
      <c r="C76" s="479">
        <v>540</v>
      </c>
      <c r="D76" s="455">
        <f>SUM(Ф.2.1:Ф.2.50!D76)</f>
        <v>0</v>
      </c>
      <c r="E76" s="455">
        <f>SUM(Ф.2.1:Ф.2.50!E76)</f>
        <v>0</v>
      </c>
      <c r="F76" s="455">
        <f>SUM(Ф.2.1:Ф.2.50!F76)</f>
        <v>0</v>
      </c>
      <c r="G76" s="455">
        <f>SUM(Ф.2.1:Ф.2.50!G76)</f>
        <v>0</v>
      </c>
      <c r="H76" s="455">
        <f>SUM(Ф.2.1:Ф.2.50!H76)</f>
        <v>0</v>
      </c>
      <c r="I76" s="455">
        <f>SUM(Ф.2.1:Ф.2.50!I76)</f>
        <v>0</v>
      </c>
      <c r="J76" s="455">
        <f>SUM(Ф.2.1:Ф.2.50!J76)</f>
        <v>0</v>
      </c>
    </row>
    <row r="77" spans="1:10" s="2" customFormat="1" ht="12.75" thickTop="1" thickBot="1" x14ac:dyDescent="0.25">
      <c r="A77" s="470" t="s">
        <v>4350</v>
      </c>
      <c r="B77" s="479">
        <v>3240</v>
      </c>
      <c r="C77" s="479">
        <v>550</v>
      </c>
      <c r="D77" s="455">
        <f>SUM(Ф.2.1:Ф.2.50!D77)</f>
        <v>0</v>
      </c>
      <c r="E77" s="455">
        <f>SUM(Ф.2.1:Ф.2.50!E77)</f>
        <v>0</v>
      </c>
      <c r="F77" s="455">
        <f>SUM(Ф.2.1:Ф.2.50!F77)</f>
        <v>0</v>
      </c>
      <c r="G77" s="455">
        <f>SUM(Ф.2.1:Ф.2.50!G77)</f>
        <v>0</v>
      </c>
      <c r="H77" s="455">
        <f>SUM(Ф.2.1:Ф.2.50!H77)</f>
        <v>0</v>
      </c>
      <c r="I77" s="455">
        <f>SUM(Ф.2.1:Ф.2.50!I77)</f>
        <v>0</v>
      </c>
      <c r="J77" s="455">
        <f>SUM(Ф.2.1:Ф.2.50!J77)</f>
        <v>0</v>
      </c>
    </row>
    <row r="78" spans="1:10" s="2" customFormat="1" ht="12.75" thickTop="1" thickBot="1" x14ac:dyDescent="0.25">
      <c r="A78" s="477" t="s">
        <v>4207</v>
      </c>
      <c r="B78" s="477">
        <v>4100</v>
      </c>
      <c r="C78" s="477">
        <v>560</v>
      </c>
      <c r="D78" s="455">
        <f>SUM(Ф.2.1:Ф.2.50!D78)</f>
        <v>0</v>
      </c>
      <c r="E78" s="455">
        <f>SUM(Ф.2.1:Ф.2.50!E78)</f>
        <v>0</v>
      </c>
      <c r="F78" s="455">
        <f>SUM(Ф.2.1:Ф.2.50!F78)</f>
        <v>0</v>
      </c>
      <c r="G78" s="455">
        <f>SUM(Ф.2.1:Ф.2.50!G78)</f>
        <v>0</v>
      </c>
      <c r="H78" s="455">
        <f>SUM(Ф.2.1:Ф.2.50!H78)</f>
        <v>0</v>
      </c>
      <c r="I78" s="455">
        <f>SUM(Ф.2.1:Ф.2.50!I78)</f>
        <v>0</v>
      </c>
      <c r="J78" s="455">
        <f>SUM(Ф.2.1:Ф.2.50!J78)</f>
        <v>0</v>
      </c>
    </row>
    <row r="79" spans="1:10" s="2" customFormat="1" ht="12.75" thickTop="1" thickBot="1" x14ac:dyDescent="0.25">
      <c r="A79" s="458" t="s">
        <v>4353</v>
      </c>
      <c r="B79" s="479">
        <v>4110</v>
      </c>
      <c r="C79" s="479">
        <v>570</v>
      </c>
      <c r="D79" s="455">
        <f>SUM(Ф.2.1:Ф.2.50!D79)</f>
        <v>0</v>
      </c>
      <c r="E79" s="455">
        <f>SUM(Ф.2.1:Ф.2.50!E79)</f>
        <v>0</v>
      </c>
      <c r="F79" s="455">
        <f>SUM(Ф.2.1:Ф.2.50!F79)</f>
        <v>0</v>
      </c>
      <c r="G79" s="455">
        <f>SUM(Ф.2.1:Ф.2.50!G79)</f>
        <v>0</v>
      </c>
      <c r="H79" s="455">
        <f>SUM(Ф.2.1:Ф.2.50!H79)</f>
        <v>0</v>
      </c>
      <c r="I79" s="455">
        <f>SUM(Ф.2.1:Ф.2.50!I79)</f>
        <v>0</v>
      </c>
      <c r="J79" s="455">
        <f>SUM(Ф.2.1:Ф.2.50!J79)</f>
        <v>0</v>
      </c>
    </row>
    <row r="80" spans="1:10" s="2" customFormat="1" ht="12.75" thickTop="1" thickBot="1" x14ac:dyDescent="0.25">
      <c r="A80" s="476" t="s">
        <v>4354</v>
      </c>
      <c r="B80" s="456">
        <v>4111</v>
      </c>
      <c r="C80" s="456">
        <v>580</v>
      </c>
      <c r="D80" s="455">
        <f>SUM(Ф.2.1:Ф.2.50!D80)</f>
        <v>0</v>
      </c>
      <c r="E80" s="455">
        <f>SUM(Ф.2.1:Ф.2.50!E80)</f>
        <v>0</v>
      </c>
      <c r="F80" s="455">
        <f>SUM(Ф.2.1:Ф.2.50!F80)</f>
        <v>0</v>
      </c>
      <c r="G80" s="455">
        <f>SUM(Ф.2.1:Ф.2.50!G80)</f>
        <v>0</v>
      </c>
      <c r="H80" s="455">
        <f>SUM(Ф.2.1:Ф.2.50!H80)</f>
        <v>0</v>
      </c>
      <c r="I80" s="455">
        <f>SUM(Ф.2.1:Ф.2.50!I80)</f>
        <v>0</v>
      </c>
      <c r="J80" s="455">
        <f>SUM(Ф.2.1:Ф.2.50!J80)</f>
        <v>0</v>
      </c>
    </row>
    <row r="81" spans="1:10" s="2" customFormat="1" ht="12.75" customHeight="1" thickTop="1" thickBot="1" x14ac:dyDescent="0.25">
      <c r="A81" s="476" t="s">
        <v>4355</v>
      </c>
      <c r="B81" s="456">
        <v>4112</v>
      </c>
      <c r="C81" s="456">
        <v>590</v>
      </c>
      <c r="D81" s="455">
        <f>SUM(Ф.2.1:Ф.2.50!D81)</f>
        <v>0</v>
      </c>
      <c r="E81" s="455">
        <f>SUM(Ф.2.1:Ф.2.50!E81)</f>
        <v>0</v>
      </c>
      <c r="F81" s="455">
        <f>SUM(Ф.2.1:Ф.2.50!F81)</f>
        <v>0</v>
      </c>
      <c r="G81" s="455">
        <f>SUM(Ф.2.1:Ф.2.50!G81)</f>
        <v>0</v>
      </c>
      <c r="H81" s="455">
        <f>SUM(Ф.2.1:Ф.2.50!H81)</f>
        <v>0</v>
      </c>
      <c r="I81" s="455">
        <f>SUM(Ф.2.1:Ф.2.50!I81)</f>
        <v>0</v>
      </c>
      <c r="J81" s="455">
        <f>SUM(Ф.2.1:Ф.2.50!J81)</f>
        <v>0</v>
      </c>
    </row>
    <row r="82" spans="1:10" s="2" customFormat="1" ht="14.25" thickTop="1" thickBot="1" x14ac:dyDescent="0.25">
      <c r="A82" s="493" t="s">
        <v>4208</v>
      </c>
      <c r="B82" s="456">
        <v>4113</v>
      </c>
      <c r="C82" s="456">
        <v>600</v>
      </c>
      <c r="D82" s="455">
        <f>SUM(Ф.2.1:Ф.2.50!D82)</f>
        <v>0</v>
      </c>
      <c r="E82" s="455">
        <f>SUM(Ф.2.1:Ф.2.50!E82)</f>
        <v>0</v>
      </c>
      <c r="F82" s="455">
        <f>SUM(Ф.2.1:Ф.2.50!F82)</f>
        <v>0</v>
      </c>
      <c r="G82" s="455">
        <f>SUM(Ф.2.1:Ф.2.50!G82)</f>
        <v>0</v>
      </c>
      <c r="H82" s="455">
        <f>SUM(Ф.2.1:Ф.2.50!H82)</f>
        <v>0</v>
      </c>
      <c r="I82" s="455">
        <f>SUM(Ф.2.1:Ф.2.50!I82)</f>
        <v>0</v>
      </c>
      <c r="J82" s="455">
        <f>SUM(Ф.2.1:Ф.2.50!J82)</f>
        <v>0</v>
      </c>
    </row>
    <row r="83" spans="1:10" s="2" customFormat="1" ht="12.75" thickTop="1" thickBot="1" x14ac:dyDescent="0.25">
      <c r="A83" s="477" t="s">
        <v>4248</v>
      </c>
      <c r="B83" s="477">
        <v>4200</v>
      </c>
      <c r="C83" s="477">
        <v>610</v>
      </c>
      <c r="D83" s="455">
        <f>SUM(Ф.2.1:Ф.2.50!D83)</f>
        <v>0</v>
      </c>
      <c r="E83" s="455">
        <f>SUM(Ф.2.1:Ф.2.50!E83)</f>
        <v>0</v>
      </c>
      <c r="F83" s="455">
        <f>SUM(Ф.2.1:Ф.2.50!F83)</f>
        <v>0</v>
      </c>
      <c r="G83" s="455">
        <f>SUM(Ф.2.1:Ф.2.50!G83)</f>
        <v>0</v>
      </c>
      <c r="H83" s="455">
        <f>SUM(Ф.2.1:Ф.2.50!H83)</f>
        <v>0</v>
      </c>
      <c r="I83" s="455">
        <f>SUM(Ф.2.1:Ф.2.50!I83)</f>
        <v>0</v>
      </c>
      <c r="J83" s="455">
        <f>SUM(Ф.2.1:Ф.2.50!J83)</f>
        <v>0</v>
      </c>
    </row>
    <row r="84" spans="1:10" s="2" customFormat="1" ht="12.75" thickTop="1" thickBot="1" x14ac:dyDescent="0.25">
      <c r="A84" s="458" t="s">
        <v>4356</v>
      </c>
      <c r="B84" s="479">
        <v>4210</v>
      </c>
      <c r="C84" s="479">
        <v>620</v>
      </c>
      <c r="D84" s="455">
        <f>SUM(Ф.2.1:Ф.2.50!D84)</f>
        <v>0</v>
      </c>
      <c r="E84" s="455">
        <f>SUM(Ф.2.1:Ф.2.50!E84)</f>
        <v>0</v>
      </c>
      <c r="F84" s="455">
        <f>SUM(Ф.2.1:Ф.2.50!F84)</f>
        <v>0</v>
      </c>
      <c r="G84" s="455">
        <f>SUM(Ф.2.1:Ф.2.50!G84)</f>
        <v>0</v>
      </c>
      <c r="H84" s="455">
        <f>SUM(Ф.2.1:Ф.2.50!H84)</f>
        <v>0</v>
      </c>
      <c r="I84" s="455">
        <f>SUM(Ф.2.1:Ф.2.50!I84)</f>
        <v>0</v>
      </c>
      <c r="J84" s="455">
        <f>SUM(Ф.2.1:Ф.2.50!J84)</f>
        <v>0</v>
      </c>
    </row>
    <row r="85" spans="1:10" s="2" customFormat="1" ht="12.75" thickTop="1" thickBot="1" x14ac:dyDescent="0.25">
      <c r="A85" s="476" t="s">
        <v>4357</v>
      </c>
      <c r="B85" s="456">
        <v>5000</v>
      </c>
      <c r="C85" s="456">
        <v>630</v>
      </c>
      <c r="D85" s="487" t="s">
        <v>4213</v>
      </c>
      <c r="E85" s="455">
        <f>SUM(Ф.2.1:Ф.2.50!E85)</f>
        <v>22400</v>
      </c>
      <c r="F85" s="494" t="s">
        <v>4213</v>
      </c>
      <c r="G85" s="494" t="s">
        <v>4213</v>
      </c>
      <c r="H85" s="494" t="s">
        <v>4213</v>
      </c>
      <c r="I85" s="494" t="s">
        <v>4213</v>
      </c>
      <c r="J85" s="469" t="s">
        <v>4213</v>
      </c>
    </row>
    <row r="86" spans="1:10" s="2" customFormat="1" ht="12.75" thickTop="1" thickBot="1" x14ac:dyDescent="0.25">
      <c r="A86" s="476" t="s">
        <v>4352</v>
      </c>
      <c r="B86" s="456">
        <v>9000</v>
      </c>
      <c r="C86" s="456">
        <v>640</v>
      </c>
      <c r="D86" s="455">
        <f>SUM(Ф.2.1:Ф.2.50!D86)</f>
        <v>0</v>
      </c>
      <c r="E86" s="455">
        <f>SUM(Ф.2.1:Ф.2.50!E86)</f>
        <v>0</v>
      </c>
      <c r="F86" s="455">
        <f>SUM(Ф.2.1:Ф.2.50!F86)</f>
        <v>0</v>
      </c>
      <c r="G86" s="455">
        <f>SUM(Ф.2.1:Ф.2.50!G86)</f>
        <v>0</v>
      </c>
      <c r="H86" s="455">
        <f>SUM(Ф.2.1:Ф.2.50!H86)</f>
        <v>0</v>
      </c>
      <c r="I86" s="455">
        <f>SUM(Ф.2.1:Ф.2.50!I86)</f>
        <v>0</v>
      </c>
      <c r="J86" s="455">
        <f>SUM(Ф.2.1:Ф.2.50!J86)</f>
        <v>0</v>
      </c>
    </row>
    <row r="87" spans="1:10" s="2" customFormat="1" ht="12" hidden="1" thickTop="1" x14ac:dyDescent="0.2">
      <c r="A87" s="88"/>
      <c r="B87" s="143"/>
      <c r="C87" s="143"/>
      <c r="D87" s="381"/>
      <c r="E87" s="381"/>
      <c r="F87" s="381"/>
      <c r="G87" s="381"/>
      <c r="H87" s="381"/>
      <c r="I87" s="381"/>
      <c r="J87" s="381"/>
    </row>
    <row r="88" spans="1:10" s="2" customFormat="1" ht="11.25" hidden="1" x14ac:dyDescent="0.2">
      <c r="A88" s="81"/>
      <c r="B88" s="145"/>
      <c r="C88" s="145"/>
      <c r="D88" s="381"/>
      <c r="E88" s="381"/>
      <c r="F88" s="381"/>
      <c r="G88" s="381"/>
      <c r="H88" s="381"/>
      <c r="I88" s="381"/>
      <c r="J88" s="381"/>
    </row>
    <row r="89" spans="1:10" s="2" customFormat="1" ht="11.25" hidden="1" x14ac:dyDescent="0.2">
      <c r="A89" s="81"/>
      <c r="B89" s="145"/>
      <c r="C89" s="145"/>
      <c r="D89" s="381"/>
      <c r="E89" s="381"/>
      <c r="F89" s="381"/>
      <c r="G89" s="381"/>
      <c r="H89" s="381"/>
      <c r="I89" s="381"/>
      <c r="J89" s="381"/>
    </row>
    <row r="90" spans="1:10" s="2" customFormat="1" ht="12.75" hidden="1" x14ac:dyDescent="0.2">
      <c r="A90" s="91"/>
      <c r="B90" s="145"/>
      <c r="C90" s="145"/>
      <c r="D90" s="381"/>
      <c r="E90" s="381"/>
      <c r="F90" s="381"/>
      <c r="G90" s="381"/>
      <c r="H90" s="381"/>
      <c r="I90" s="381"/>
      <c r="J90" s="381"/>
    </row>
    <row r="91" spans="1:10" s="2" customFormat="1" ht="11.25" hidden="1" x14ac:dyDescent="0.2">
      <c r="A91" s="88"/>
      <c r="B91" s="143"/>
      <c r="C91" s="143"/>
      <c r="D91" s="381"/>
      <c r="E91" s="381"/>
      <c r="F91" s="381"/>
      <c r="G91" s="381"/>
      <c r="H91" s="381"/>
      <c r="I91" s="381"/>
      <c r="J91" s="381"/>
    </row>
    <row r="92" spans="1:10" s="2" customFormat="1" ht="11.25" hidden="1" x14ac:dyDescent="0.2">
      <c r="A92" s="81"/>
      <c r="B92" s="145"/>
      <c r="C92" s="145"/>
      <c r="D92" s="381"/>
      <c r="E92" s="381"/>
      <c r="F92" s="381"/>
      <c r="G92" s="381"/>
      <c r="H92" s="381"/>
      <c r="I92" s="381"/>
      <c r="J92" s="381"/>
    </row>
    <row r="93" spans="1:10" s="2" customFormat="1" ht="11.25" hidden="1" x14ac:dyDescent="0.2">
      <c r="A93" s="81"/>
      <c r="B93" s="145"/>
      <c r="C93" s="145"/>
      <c r="D93" s="381"/>
      <c r="E93" s="381"/>
      <c r="F93" s="381"/>
      <c r="G93" s="381"/>
      <c r="H93" s="381"/>
      <c r="I93" s="381"/>
      <c r="J93" s="381"/>
    </row>
    <row r="94" spans="1:10" s="2" customFormat="1" ht="11.25" hidden="1" x14ac:dyDescent="0.2">
      <c r="A94" s="81"/>
      <c r="B94" s="145"/>
      <c r="C94" s="145"/>
      <c r="D94" s="381"/>
      <c r="E94" s="381"/>
      <c r="F94" s="381"/>
      <c r="G94" s="381"/>
      <c r="H94" s="381"/>
      <c r="I94" s="381"/>
      <c r="J94" s="381"/>
    </row>
    <row r="95" spans="1:10" s="2" customFormat="1" ht="12" hidden="1" x14ac:dyDescent="0.2">
      <c r="A95" s="86"/>
      <c r="B95" s="142"/>
      <c r="C95" s="142"/>
      <c r="D95" s="381"/>
      <c r="E95" s="381"/>
      <c r="F95" s="381"/>
      <c r="G95" s="381"/>
      <c r="H95" s="381"/>
      <c r="I95" s="381"/>
      <c r="J95" s="381"/>
    </row>
    <row r="96" spans="1:10" s="2" customFormat="1" ht="11.25" hidden="1" x14ac:dyDescent="0.2">
      <c r="A96" s="88"/>
      <c r="B96" s="143"/>
      <c r="C96" s="143"/>
      <c r="D96" s="381"/>
      <c r="E96" s="381"/>
      <c r="F96" s="381"/>
      <c r="G96" s="381"/>
      <c r="H96" s="381"/>
      <c r="I96" s="381"/>
      <c r="J96" s="381"/>
    </row>
    <row r="97" spans="1:10" s="2" customFormat="1" ht="11.25" hidden="1" x14ac:dyDescent="0.2">
      <c r="A97" s="88"/>
      <c r="B97" s="143"/>
      <c r="C97" s="143"/>
      <c r="D97" s="381"/>
      <c r="E97" s="381"/>
      <c r="F97" s="381"/>
      <c r="G97" s="381"/>
      <c r="H97" s="381"/>
      <c r="I97" s="381"/>
      <c r="J97" s="381"/>
    </row>
    <row r="98" spans="1:10" s="2" customFormat="1" ht="11.25" hidden="1" x14ac:dyDescent="0.2">
      <c r="A98" s="83"/>
      <c r="B98" s="158"/>
      <c r="C98" s="144"/>
      <c r="D98" s="382"/>
      <c r="E98" s="381"/>
      <c r="F98" s="382"/>
      <c r="G98" s="382"/>
      <c r="H98" s="382"/>
      <c r="I98" s="382"/>
      <c r="J98" s="382"/>
    </row>
    <row r="99" spans="1:10" ht="11.25" customHeight="1" thickTop="1" x14ac:dyDescent="0.25">
      <c r="A99" s="138" t="s">
        <v>4577</v>
      </c>
      <c r="D99" s="28"/>
      <c r="E99" s="28"/>
    </row>
    <row r="100" spans="1:10" s="1" customFormat="1" ht="12.75" customHeight="1" x14ac:dyDescent="0.25">
      <c r="A100" s="11" t="str">
        <f>ЗАПОЛНИТЬ!F30</f>
        <v>Директор</v>
      </c>
      <c r="C100" s="11"/>
      <c r="D100" s="895"/>
      <c r="E100" s="895"/>
      <c r="F100" s="11"/>
      <c r="G100" s="797" t="str">
        <f>ЗАПОЛНИТЬ!F26</f>
        <v>О.Л.Матчишин</v>
      </c>
      <c r="H100" s="797"/>
      <c r="I100" s="797"/>
    </row>
    <row r="101" spans="1:10" s="1" customFormat="1" ht="12.75" customHeight="1" x14ac:dyDescent="0.25">
      <c r="B101" s="11"/>
      <c r="C101" s="11"/>
      <c r="D101" s="891" t="s">
        <v>4351</v>
      </c>
      <c r="E101" s="891"/>
      <c r="F101" s="11"/>
      <c r="G101" s="890" t="s">
        <v>3574</v>
      </c>
      <c r="H101" s="890"/>
    </row>
    <row r="102" spans="1:10" s="1" customFormat="1" ht="12" customHeight="1" x14ac:dyDescent="0.25">
      <c r="A102" s="11" t="str">
        <f>ЗАПОЛНИТЬ!F31</f>
        <v>Головний бухгалтер</v>
      </c>
      <c r="C102" s="11"/>
      <c r="D102" s="896"/>
      <c r="E102" s="896"/>
      <c r="F102" s="11"/>
      <c r="G102" s="797" t="str">
        <f>ЗАПОЛНИТЬ!F28</f>
        <v>О.Г.Шевчук</v>
      </c>
      <c r="H102" s="797"/>
      <c r="I102" s="797"/>
    </row>
    <row r="103" spans="1:10" s="1" customFormat="1" ht="12" customHeight="1" x14ac:dyDescent="0.25">
      <c r="A103" s="52" t="str">
        <f>ЗАПОЛНИТЬ!C19</f>
        <v>"11" січня 2016 року</v>
      </c>
      <c r="C103" s="11"/>
      <c r="D103" s="891" t="s">
        <v>4351</v>
      </c>
      <c r="E103" s="891"/>
      <c r="F103" s="11"/>
      <c r="G103" s="890" t="s">
        <v>3574</v>
      </c>
      <c r="H103" s="890"/>
      <c r="I103" s="731"/>
    </row>
    <row r="104" spans="1:10" s="1" customFormat="1" x14ac:dyDescent="0.25">
      <c r="A104" s="125" t="s">
        <v>267</v>
      </c>
    </row>
    <row r="105" spans="1:10" x14ac:dyDescent="0.25">
      <c r="A105" s="730"/>
    </row>
  </sheetData>
  <sheetProtection sheet="1" formatCells="0" formatColumns="0" formatRows="0"/>
  <mergeCells count="34">
    <mergeCell ref="A19:A21"/>
    <mergeCell ref="B9:H9"/>
    <mergeCell ref="B10:H10"/>
    <mergeCell ref="A15:C15"/>
    <mergeCell ref="E15:J15"/>
    <mergeCell ref="J19:J21"/>
    <mergeCell ref="E12:H12"/>
    <mergeCell ref="B11:H11"/>
    <mergeCell ref="B19:B21"/>
    <mergeCell ref="H1:J3"/>
    <mergeCell ref="A12:C12"/>
    <mergeCell ref="A13:C13"/>
    <mergeCell ref="A14:C14"/>
    <mergeCell ref="E13:J13"/>
    <mergeCell ref="A4:J4"/>
    <mergeCell ref="E14:J14"/>
    <mergeCell ref="A5:F5"/>
    <mergeCell ref="A6:J6"/>
    <mergeCell ref="G103:H103"/>
    <mergeCell ref="G100:I100"/>
    <mergeCell ref="D103:E103"/>
    <mergeCell ref="A18:L18"/>
    <mergeCell ref="C19:C21"/>
    <mergeCell ref="D19:D21"/>
    <mergeCell ref="E19:E21"/>
    <mergeCell ref="F19:F21"/>
    <mergeCell ref="G19:G21"/>
    <mergeCell ref="D100:E100"/>
    <mergeCell ref="G102:I102"/>
    <mergeCell ref="H19:H21"/>
    <mergeCell ref="I19:I21"/>
    <mergeCell ref="D102:E102"/>
    <mergeCell ref="D101:E101"/>
    <mergeCell ref="G101:H101"/>
  </mergeCells>
  <phoneticPr fontId="0" type="noConversion"/>
  <pageMargins left="0.19685039370078741" right="0.19685039370078741" top="0.59055118110236227" bottom="0.19685039370078741" header="0.39370078740157483" footer="0.19685039370078741"/>
  <pageSetup paperSize="9" scale="91" fitToHeight="2" orientation="landscape" r:id="rId1"/>
  <headerFooter differentOddEven="1">
    <evenHeader>&amp;R&amp;"Times New Roman,обычный"&amp;10Продовження додатка 4</evenHead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3">
    <pageSetUpPr fitToPage="1"/>
  </sheetPr>
  <dimension ref="A1:O103"/>
  <sheetViews>
    <sheetView workbookViewId="0">
      <selection activeCell="E12" sqref="E12:L12"/>
    </sheetView>
  </sheetViews>
  <sheetFormatPr defaultRowHeight="15" x14ac:dyDescent="0.25"/>
  <cols>
    <col min="1" max="1" width="53.5703125" customWidth="1"/>
    <col min="2" max="2" width="5.140625" customWidth="1"/>
    <col min="3" max="3" width="4.5703125" customWidth="1"/>
    <col min="4" max="4" width="9.42578125" customWidth="1"/>
    <col min="5" max="5" width="8" customWidth="1"/>
    <col min="6" max="6" width="5.42578125" customWidth="1"/>
    <col min="7" max="7" width="8.140625" customWidth="1"/>
    <col min="8" max="8" width="9.5703125" customWidth="1"/>
    <col min="9" max="9" width="10" customWidth="1"/>
    <col min="10" max="10" width="10.85546875" customWidth="1"/>
    <col min="11" max="11" width="8.42578125" customWidth="1"/>
    <col min="12" max="12" width="10.28515625" customWidth="1"/>
    <col min="13" max="13" width="8.140625" customWidth="1"/>
    <col min="14" max="14" width="11" customWidth="1"/>
  </cols>
  <sheetData>
    <row r="1" spans="1:15" s="1" customFormat="1" ht="15" customHeight="1" x14ac:dyDescent="0.25">
      <c r="I1" s="887" t="s">
        <v>927</v>
      </c>
      <c r="J1" s="897"/>
      <c r="K1" s="897"/>
      <c r="L1" s="897"/>
      <c r="M1" s="897"/>
      <c r="N1" s="897"/>
    </row>
    <row r="2" spans="1:15" s="1" customFormat="1" ht="16.5" customHeight="1" x14ac:dyDescent="0.25">
      <c r="I2" s="897"/>
      <c r="J2" s="897"/>
      <c r="K2" s="897"/>
      <c r="L2" s="897"/>
      <c r="M2" s="897"/>
      <c r="N2" s="897"/>
    </row>
    <row r="3" spans="1:15" s="1" customFormat="1" x14ac:dyDescent="0.25">
      <c r="A3" s="901" t="s">
        <v>4562</v>
      </c>
      <c r="B3" s="901"/>
      <c r="C3" s="901"/>
      <c r="D3" s="901"/>
      <c r="E3" s="901"/>
      <c r="F3" s="901"/>
      <c r="G3" s="901"/>
      <c r="H3" s="901"/>
      <c r="I3" s="901"/>
      <c r="J3" s="901"/>
      <c r="K3" s="901"/>
      <c r="L3" s="901"/>
      <c r="M3" s="901"/>
      <c r="N3" s="901"/>
    </row>
    <row r="4" spans="1:15" s="1" customFormat="1" x14ac:dyDescent="0.25">
      <c r="A4" s="903" t="str">
        <f>IF(ЗАПОЛНИТЬ!$F$7=1,CONCATENATE(шапки!A3),CONCATENATE(шапки!A3,шапки!C3))</f>
        <v xml:space="preserve">про надходження і використання коштів, отриманих як плата за послуги (форма№ 4-1д, </v>
      </c>
      <c r="B4" s="903"/>
      <c r="C4" s="903"/>
      <c r="D4" s="903"/>
      <c r="E4" s="903"/>
      <c r="F4" s="903"/>
      <c r="G4" s="903"/>
      <c r="H4" s="903"/>
      <c r="I4" s="903"/>
      <c r="J4" s="77" t="str">
        <f>IF(ЗАПОЛНИТЬ!$F$7=1,шапки!C3,шапки!D3)</f>
        <v>№ 4-1м),</v>
      </c>
      <c r="K4" s="76" t="str">
        <f>IF(ЗАПОЛНИТЬ!$F$7=1,шапки!D3,"")</f>
        <v/>
      </c>
      <c r="L4" s="76"/>
      <c r="M4" s="76"/>
      <c r="N4" s="76"/>
      <c r="O4" s="76"/>
    </row>
    <row r="5" spans="1:15" s="1" customFormat="1" ht="15" hidden="1" customHeight="1" x14ac:dyDescent="0.25">
      <c r="A5" s="319"/>
      <c r="B5" s="319"/>
      <c r="C5" s="319"/>
      <c r="D5" s="319"/>
      <c r="E5" s="320"/>
      <c r="F5" s="321"/>
      <c r="G5" s="321"/>
      <c r="I5" s="320"/>
      <c r="J5" s="15"/>
      <c r="K5" s="15"/>
      <c r="L5" s="15"/>
      <c r="M5" s="15"/>
      <c r="N5" s="15"/>
    </row>
    <row r="6" spans="1:15" s="1" customFormat="1" ht="14.25" customHeight="1" x14ac:dyDescent="0.25">
      <c r="A6" s="780" t="str">
        <f>CONCATENATE("за ",ЗАПОЛНИТЬ!$B$17," ",ЗАПОЛНИТЬ!$C$17)</f>
        <v xml:space="preserve">за 2015 р. </v>
      </c>
      <c r="B6" s="780"/>
      <c r="C6" s="780"/>
      <c r="D6" s="780"/>
      <c r="E6" s="780"/>
      <c r="F6" s="780"/>
      <c r="G6" s="780"/>
      <c r="H6" s="780"/>
      <c r="I6" s="780"/>
      <c r="J6" s="780"/>
      <c r="K6" s="780"/>
      <c r="L6" s="780"/>
      <c r="M6" s="780"/>
      <c r="N6" s="780"/>
    </row>
    <row r="7" spans="1:15" s="2" customFormat="1" ht="2.25" hidden="1" customHeight="1" x14ac:dyDescent="0.2"/>
    <row r="8" spans="1:15" s="2" customFormat="1" ht="9" customHeight="1" x14ac:dyDescent="0.2">
      <c r="N8" s="177" t="s">
        <v>4563</v>
      </c>
    </row>
    <row r="9" spans="1:15" s="2" customFormat="1" ht="12" x14ac:dyDescent="0.2">
      <c r="A9" s="46" t="s">
        <v>4564</v>
      </c>
      <c r="B9" s="812" t="str">
        <f>ЗАПОЛНИТЬ!B3</f>
        <v>Дрогобицький міський центр соціальних служб для сім'ї, дітей та молоді</v>
      </c>
      <c r="C9" s="812"/>
      <c r="D9" s="812"/>
      <c r="E9" s="812"/>
      <c r="F9" s="812"/>
      <c r="G9" s="812"/>
      <c r="H9" s="812"/>
      <c r="I9" s="812"/>
      <c r="J9" s="812"/>
      <c r="K9" s="812"/>
      <c r="L9" s="812"/>
      <c r="M9" s="172" t="str">
        <f>ЗАПОЛНИТЬ!A13</f>
        <v>за ЄДРПОУ</v>
      </c>
      <c r="N9" s="49" t="str">
        <f>ЗАПОЛНИТЬ!B13</f>
        <v>2080709</v>
      </c>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905"/>
      <c r="K10" s="905"/>
      <c r="L10" s="905"/>
      <c r="M10" s="172" t="str">
        <f>ЗАПОЛНИТЬ!A14</f>
        <v>за КОАТУУ</v>
      </c>
      <c r="N10" s="3">
        <f>ЗАПОЛНИТЬ!B14</f>
        <v>4610600000</v>
      </c>
    </row>
    <row r="11" spans="1:15" s="2" customFormat="1" ht="11.25" customHeight="1" x14ac:dyDescent="0.2">
      <c r="A11" s="5" t="str">
        <f>Ф.2.ЗВЕД!A11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905"/>
      <c r="K11" s="905"/>
      <c r="L11" s="905"/>
      <c r="M11" s="172" t="str">
        <f>ЗАПОЛНИТЬ!A15</f>
        <v>за КОПФГ</v>
      </c>
      <c r="N11" s="3">
        <f>ЗАПОЛНИТЬ!B15</f>
        <v>430</v>
      </c>
    </row>
    <row r="12" spans="1:15" s="2" customFormat="1" ht="11.25" customHeight="1" x14ac:dyDescent="0.2">
      <c r="A12" s="898" t="s">
        <v>4319</v>
      </c>
      <c r="B12" s="898"/>
      <c r="C12" s="898"/>
      <c r="D12" s="898"/>
      <c r="E12" s="175" t="str">
        <f>ЗАПОЛНИТЬ!H9</f>
        <v>-</v>
      </c>
      <c r="F12" s="908" t="str">
        <f>IF(E12&gt;0,VLOOKUP(E12,'ДовидникКВК(ГОС)'!A:B,2,FALSE),"")</f>
        <v>-</v>
      </c>
      <c r="G12" s="908"/>
      <c r="H12" s="908"/>
      <c r="I12" s="908"/>
      <c r="J12" s="908"/>
      <c r="K12" s="908"/>
      <c r="L12" s="908"/>
      <c r="M12" s="233"/>
      <c r="N12" s="234"/>
    </row>
    <row r="13" spans="1:15" s="2" customFormat="1" ht="20.25" customHeight="1" x14ac:dyDescent="0.2">
      <c r="A13" s="898" t="s">
        <v>4321</v>
      </c>
      <c r="B13" s="898"/>
      <c r="C13" s="898"/>
      <c r="D13" s="898"/>
      <c r="E13" s="357"/>
      <c r="F13" s="902" t="str">
        <f>IF(E13&gt;0,VLOOKUP(E13,ДовидникКПК!B:C,2,FALSE),"")</f>
        <v/>
      </c>
      <c r="G13" s="902"/>
      <c r="H13" s="902"/>
      <c r="I13" s="902"/>
      <c r="J13" s="902"/>
      <c r="K13" s="902"/>
      <c r="L13" s="902"/>
      <c r="M13" s="902"/>
      <c r="N13" s="902"/>
    </row>
    <row r="14" spans="1:15" s="2" customFormat="1" ht="11.25" x14ac:dyDescent="0.2">
      <c r="A14" s="899" t="s">
        <v>1119</v>
      </c>
      <c r="B14" s="899"/>
      <c r="C14" s="899"/>
      <c r="D14" s="899"/>
      <c r="E14" s="176" t="str">
        <f>ЗАПОЛНИТЬ!H10</f>
        <v>03</v>
      </c>
      <c r="F14" s="902" t="str">
        <f>ЗАПОЛНИТЬ!I10</f>
        <v>Державна адміністрація (…виконавчі органи місцевих рад)</v>
      </c>
      <c r="G14" s="902"/>
      <c r="H14" s="902"/>
      <c r="I14" s="902"/>
      <c r="J14" s="902"/>
      <c r="K14" s="902"/>
      <c r="L14" s="902"/>
      <c r="M14" s="902"/>
      <c r="N14" s="902"/>
    </row>
    <row r="15" spans="1:15" s="2" customFormat="1" ht="45" customHeight="1" x14ac:dyDescent="0.2">
      <c r="A15" s="899" t="s">
        <v>266</v>
      </c>
      <c r="B15" s="899"/>
      <c r="C15" s="899"/>
      <c r="D15" s="899"/>
      <c r="E15" s="60"/>
      <c r="F15" s="908" t="str">
        <f>IF(E15&gt;0,VLOOKUP(E15,ДовидникКФК!A:B,2,FALSE),"")</f>
        <v/>
      </c>
      <c r="G15" s="908"/>
      <c r="H15" s="908"/>
      <c r="I15" s="908"/>
      <c r="J15" s="908"/>
      <c r="K15" s="908"/>
      <c r="L15" s="908"/>
      <c r="M15" s="908"/>
      <c r="N15" s="908"/>
    </row>
    <row r="16" spans="1:15" s="2" customFormat="1" ht="11.25" x14ac:dyDescent="0.2">
      <c r="A16" s="195" t="s">
        <v>4073</v>
      </c>
    </row>
    <row r="17" spans="1:14" s="2" customFormat="1" ht="10.5" customHeight="1" thickBot="1" x14ac:dyDescent="0.25">
      <c r="A17" s="7" t="s">
        <v>4322</v>
      </c>
    </row>
    <row r="18" spans="1:14" ht="24" customHeight="1" thickTop="1" thickBot="1" x14ac:dyDescent="0.3">
      <c r="A18" s="795" t="s">
        <v>4324</v>
      </c>
      <c r="B18" s="795" t="s">
        <v>4325</v>
      </c>
      <c r="C18" s="795" t="s">
        <v>4326</v>
      </c>
      <c r="D18" s="795" t="s">
        <v>4570</v>
      </c>
      <c r="E18" s="795" t="s">
        <v>4571</v>
      </c>
      <c r="F18" s="795" t="s">
        <v>4362</v>
      </c>
      <c r="G18" s="795" t="s">
        <v>4240</v>
      </c>
      <c r="H18" s="795" t="s">
        <v>4581</v>
      </c>
      <c r="I18" s="795" t="s">
        <v>4793</v>
      </c>
      <c r="J18" s="795" t="s">
        <v>3575</v>
      </c>
      <c r="K18" s="795"/>
      <c r="L18" s="795" t="s">
        <v>3576</v>
      </c>
      <c r="M18" s="795"/>
      <c r="N18" s="795" t="s">
        <v>4568</v>
      </c>
    </row>
    <row r="19" spans="1:14" ht="47.25" customHeight="1" thickTop="1" thickBot="1" x14ac:dyDescent="0.3">
      <c r="A19" s="795"/>
      <c r="B19" s="795"/>
      <c r="C19" s="795"/>
      <c r="D19" s="795"/>
      <c r="E19" s="795"/>
      <c r="F19" s="795"/>
      <c r="G19" s="795"/>
      <c r="H19" s="795"/>
      <c r="I19" s="795"/>
      <c r="J19" s="451" t="s">
        <v>4329</v>
      </c>
      <c r="K19" s="504" t="s">
        <v>4360</v>
      </c>
      <c r="L19" s="451" t="s">
        <v>4329</v>
      </c>
      <c r="M19" s="504" t="s">
        <v>4361</v>
      </c>
      <c r="N19" s="795"/>
    </row>
    <row r="20" spans="1:14" s="13" customFormat="1" ht="12.75" thickTop="1" thickBot="1" x14ac:dyDescent="0.25">
      <c r="A20" s="452">
        <v>1</v>
      </c>
      <c r="B20" s="452">
        <v>2</v>
      </c>
      <c r="C20" s="452">
        <v>3</v>
      </c>
      <c r="D20" s="452">
        <v>4</v>
      </c>
      <c r="E20" s="452">
        <v>5</v>
      </c>
      <c r="F20" s="452">
        <v>6</v>
      </c>
      <c r="G20" s="452">
        <v>7</v>
      </c>
      <c r="H20" s="452">
        <v>8</v>
      </c>
      <c r="I20" s="452">
        <v>9</v>
      </c>
      <c r="J20" s="452">
        <v>10</v>
      </c>
      <c r="K20" s="452">
        <v>11</v>
      </c>
      <c r="L20" s="452">
        <v>12</v>
      </c>
      <c r="M20" s="452">
        <v>13</v>
      </c>
      <c r="N20" s="452">
        <v>14</v>
      </c>
    </row>
    <row r="21" spans="1:14" s="13" customFormat="1" ht="12.75" thickTop="1" thickBot="1" x14ac:dyDescent="0.25">
      <c r="A21" s="452" t="s">
        <v>4364</v>
      </c>
      <c r="B21" s="505" t="s">
        <v>4333</v>
      </c>
      <c r="C21" s="506" t="s">
        <v>4365</v>
      </c>
      <c r="D21" s="455">
        <f>SUM(D22:D26)</f>
        <v>0</v>
      </c>
      <c r="E21" s="496">
        <v>0</v>
      </c>
      <c r="F21" s="496">
        <v>0</v>
      </c>
      <c r="G21" s="496">
        <v>0</v>
      </c>
      <c r="H21" s="455">
        <f>SUM(H22:H25)</f>
        <v>0</v>
      </c>
      <c r="I21" s="455">
        <f>SUM(I22:I25)</f>
        <v>0</v>
      </c>
      <c r="J21" s="497" t="s">
        <v>4333</v>
      </c>
      <c r="K21" s="497" t="s">
        <v>4333</v>
      </c>
      <c r="L21" s="497" t="s">
        <v>4333</v>
      </c>
      <c r="M21" s="497" t="s">
        <v>4333</v>
      </c>
      <c r="N21" s="455">
        <f>E21-F21+G21+I21-J27</f>
        <v>0</v>
      </c>
    </row>
    <row r="22" spans="1:14" s="13" customFormat="1" ht="13.5" customHeight="1" thickTop="1" thickBot="1" x14ac:dyDescent="0.25">
      <c r="A22" s="423" t="s">
        <v>4794</v>
      </c>
      <c r="B22" s="505" t="s">
        <v>4333</v>
      </c>
      <c r="C22" s="506" t="s">
        <v>4366</v>
      </c>
      <c r="D22" s="496">
        <v>0</v>
      </c>
      <c r="E22" s="497" t="s">
        <v>4333</v>
      </c>
      <c r="F22" s="497" t="s">
        <v>4333</v>
      </c>
      <c r="G22" s="497" t="s">
        <v>4333</v>
      </c>
      <c r="H22" s="496">
        <v>0</v>
      </c>
      <c r="I22" s="496">
        <v>0</v>
      </c>
      <c r="J22" s="497" t="s">
        <v>4333</v>
      </c>
      <c r="K22" s="497" t="s">
        <v>4333</v>
      </c>
      <c r="L22" s="497" t="s">
        <v>4333</v>
      </c>
      <c r="M22" s="497" t="s">
        <v>4333</v>
      </c>
      <c r="N22" s="497" t="s">
        <v>4333</v>
      </c>
    </row>
    <row r="23" spans="1:14" s="13" customFormat="1" ht="12.75" thickTop="1" thickBot="1" x14ac:dyDescent="0.25">
      <c r="A23" s="507" t="s">
        <v>4795</v>
      </c>
      <c r="B23" s="505" t="s">
        <v>4333</v>
      </c>
      <c r="C23" s="506" t="s">
        <v>4367</v>
      </c>
      <c r="D23" s="496">
        <v>0</v>
      </c>
      <c r="E23" s="497" t="s">
        <v>4333</v>
      </c>
      <c r="F23" s="497" t="s">
        <v>4333</v>
      </c>
      <c r="G23" s="497" t="s">
        <v>4333</v>
      </c>
      <c r="H23" s="496">
        <v>0</v>
      </c>
      <c r="I23" s="496">
        <v>0</v>
      </c>
      <c r="J23" s="497" t="s">
        <v>4333</v>
      </c>
      <c r="K23" s="497" t="s">
        <v>4333</v>
      </c>
      <c r="L23" s="497" t="s">
        <v>4333</v>
      </c>
      <c r="M23" s="497" t="s">
        <v>4333</v>
      </c>
      <c r="N23" s="497" t="s">
        <v>4333</v>
      </c>
    </row>
    <row r="24" spans="1:14" s="13" customFormat="1" ht="12.75" thickTop="1" thickBot="1" x14ac:dyDescent="0.25">
      <c r="A24" s="423" t="s">
        <v>4796</v>
      </c>
      <c r="B24" s="505" t="s">
        <v>4333</v>
      </c>
      <c r="C24" s="506" t="s">
        <v>4368</v>
      </c>
      <c r="D24" s="496">
        <v>0</v>
      </c>
      <c r="E24" s="497" t="s">
        <v>4333</v>
      </c>
      <c r="F24" s="497" t="s">
        <v>4333</v>
      </c>
      <c r="G24" s="497" t="s">
        <v>4333</v>
      </c>
      <c r="H24" s="496">
        <v>0</v>
      </c>
      <c r="I24" s="496">
        <v>0</v>
      </c>
      <c r="J24" s="497" t="s">
        <v>4333</v>
      </c>
      <c r="K24" s="497" t="s">
        <v>4333</v>
      </c>
      <c r="L24" s="497" t="s">
        <v>4333</v>
      </c>
      <c r="M24" s="497" t="s">
        <v>4333</v>
      </c>
      <c r="N24" s="497" t="s">
        <v>4333</v>
      </c>
    </row>
    <row r="25" spans="1:14" s="13" customFormat="1" ht="12" customHeight="1" thickTop="1" thickBot="1" x14ac:dyDescent="0.25">
      <c r="A25" s="422" t="s">
        <v>4797</v>
      </c>
      <c r="B25" s="505" t="s">
        <v>4333</v>
      </c>
      <c r="C25" s="506" t="s">
        <v>4369</v>
      </c>
      <c r="D25" s="496">
        <v>0</v>
      </c>
      <c r="E25" s="497" t="s">
        <v>4333</v>
      </c>
      <c r="F25" s="497" t="s">
        <v>4333</v>
      </c>
      <c r="G25" s="497" t="s">
        <v>4333</v>
      </c>
      <c r="H25" s="496">
        <v>0</v>
      </c>
      <c r="I25" s="496">
        <v>0</v>
      </c>
      <c r="J25" s="497" t="s">
        <v>4333</v>
      </c>
      <c r="K25" s="497" t="s">
        <v>4333</v>
      </c>
      <c r="L25" s="497" t="s">
        <v>4333</v>
      </c>
      <c r="M25" s="497" t="s">
        <v>4333</v>
      </c>
      <c r="N25" s="497" t="s">
        <v>4333</v>
      </c>
    </row>
    <row r="26" spans="1:14" s="13" customFormat="1" ht="12.75" thickTop="1" thickBot="1" x14ac:dyDescent="0.25">
      <c r="A26" s="423" t="s">
        <v>4363</v>
      </c>
      <c r="B26" s="505" t="s">
        <v>4333</v>
      </c>
      <c r="C26" s="506" t="s">
        <v>4370</v>
      </c>
      <c r="D26" s="496">
        <v>0</v>
      </c>
      <c r="E26" s="497" t="s">
        <v>4333</v>
      </c>
      <c r="F26" s="497" t="s">
        <v>4333</v>
      </c>
      <c r="G26" s="497" t="s">
        <v>4333</v>
      </c>
      <c r="H26" s="497" t="s">
        <v>4333</v>
      </c>
      <c r="I26" s="497" t="s">
        <v>4333</v>
      </c>
      <c r="J26" s="497" t="s">
        <v>4333</v>
      </c>
      <c r="K26" s="497" t="s">
        <v>4333</v>
      </c>
      <c r="L26" s="497" t="s">
        <v>4333</v>
      </c>
      <c r="M26" s="497" t="s">
        <v>4333</v>
      </c>
      <c r="N26" s="497" t="s">
        <v>4333</v>
      </c>
    </row>
    <row r="27" spans="1:14" s="13" customFormat="1" ht="12.75" thickTop="1" thickBot="1" x14ac:dyDescent="0.25">
      <c r="A27" s="452" t="s">
        <v>4359</v>
      </c>
      <c r="B27" s="452" t="s">
        <v>4333</v>
      </c>
      <c r="C27" s="506" t="s">
        <v>4371</v>
      </c>
      <c r="D27" s="455">
        <f>D29+D63</f>
        <v>0</v>
      </c>
      <c r="E27" s="497" t="s">
        <v>4333</v>
      </c>
      <c r="F27" s="497" t="s">
        <v>4333</v>
      </c>
      <c r="G27" s="497" t="s">
        <v>4333</v>
      </c>
      <c r="H27" s="497" t="s">
        <v>4333</v>
      </c>
      <c r="I27" s="497" t="s">
        <v>4333</v>
      </c>
      <c r="J27" s="455">
        <f>J29+J63</f>
        <v>0</v>
      </c>
      <c r="K27" s="455">
        <f>K29+K63</f>
        <v>0</v>
      </c>
      <c r="L27" s="455">
        <f>L29+L63</f>
        <v>0</v>
      </c>
      <c r="M27" s="455">
        <f>M29+M63</f>
        <v>0</v>
      </c>
      <c r="N27" s="497" t="s">
        <v>4333</v>
      </c>
    </row>
    <row r="28" spans="1:14" s="13" customFormat="1" ht="12.75" thickTop="1" thickBot="1" x14ac:dyDescent="0.25">
      <c r="A28" s="433" t="s">
        <v>4726</v>
      </c>
      <c r="B28" s="505"/>
      <c r="C28" s="506"/>
      <c r="D28" s="455"/>
      <c r="E28" s="497"/>
      <c r="F28" s="497"/>
      <c r="G28" s="497"/>
      <c r="H28" s="497"/>
      <c r="I28" s="497"/>
      <c r="J28" s="455"/>
      <c r="K28" s="455"/>
      <c r="L28" s="455"/>
      <c r="M28" s="455"/>
      <c r="N28" s="497"/>
    </row>
    <row r="29" spans="1:14" s="13" customFormat="1" ht="12.75" thickTop="1" thickBot="1" x14ac:dyDescent="0.25">
      <c r="A29" s="477" t="s">
        <v>1735</v>
      </c>
      <c r="B29" s="453">
        <v>2000</v>
      </c>
      <c r="C29" s="506" t="s">
        <v>4372</v>
      </c>
      <c r="D29" s="455">
        <f>D30+D35+D51+D54+D58+D62</f>
        <v>0</v>
      </c>
      <c r="E29" s="497" t="s">
        <v>4333</v>
      </c>
      <c r="F29" s="497" t="s">
        <v>4333</v>
      </c>
      <c r="G29" s="497" t="s">
        <v>4333</v>
      </c>
      <c r="H29" s="497" t="s">
        <v>4333</v>
      </c>
      <c r="I29" s="497" t="s">
        <v>4333</v>
      </c>
      <c r="J29" s="455">
        <f>J30+J35+J51+J54+J58+J62</f>
        <v>0</v>
      </c>
      <c r="K29" s="455">
        <f>K30+K35+K51+K54+K58+K62</f>
        <v>0</v>
      </c>
      <c r="L29" s="455">
        <f>L30+L35+L51+L54+L58+L62</f>
        <v>0</v>
      </c>
      <c r="M29" s="455">
        <f>M30+M35+M51+M54+M58+M62</f>
        <v>0</v>
      </c>
      <c r="N29" s="497" t="s">
        <v>4333</v>
      </c>
    </row>
    <row r="30" spans="1:14" s="13" customFormat="1" ht="12.75" thickTop="1" thickBot="1" x14ac:dyDescent="0.25">
      <c r="A30" s="457" t="s">
        <v>1701</v>
      </c>
      <c r="B30" s="453">
        <v>2100</v>
      </c>
      <c r="C30" s="506" t="s">
        <v>4373</v>
      </c>
      <c r="D30" s="455">
        <f>D31+D34</f>
        <v>0</v>
      </c>
      <c r="E30" s="497" t="s">
        <v>4333</v>
      </c>
      <c r="F30" s="497" t="s">
        <v>4333</v>
      </c>
      <c r="G30" s="497" t="s">
        <v>4333</v>
      </c>
      <c r="H30" s="497" t="s">
        <v>4333</v>
      </c>
      <c r="I30" s="497" t="s">
        <v>4333</v>
      </c>
      <c r="J30" s="455">
        <f>J31+J34</f>
        <v>0</v>
      </c>
      <c r="K30" s="455">
        <f>K31+K34</f>
        <v>0</v>
      </c>
      <c r="L30" s="455">
        <f>L31+L34</f>
        <v>0</v>
      </c>
      <c r="M30" s="455">
        <f>M31+M34</f>
        <v>0</v>
      </c>
      <c r="N30" s="497" t="s">
        <v>4333</v>
      </c>
    </row>
    <row r="31" spans="1:14" s="13" customFormat="1" ht="12.75" thickTop="1" thickBot="1" x14ac:dyDescent="0.25">
      <c r="A31" s="458" t="s">
        <v>1702</v>
      </c>
      <c r="B31" s="459">
        <v>2110</v>
      </c>
      <c r="C31" s="508">
        <v>100</v>
      </c>
      <c r="D31" s="463">
        <f>SUM(D32:D33)</f>
        <v>0</v>
      </c>
      <c r="E31" s="497" t="s">
        <v>4333</v>
      </c>
      <c r="F31" s="497" t="s">
        <v>4333</v>
      </c>
      <c r="G31" s="497" t="s">
        <v>4333</v>
      </c>
      <c r="H31" s="497" t="s">
        <v>4333</v>
      </c>
      <c r="I31" s="497" t="s">
        <v>4333</v>
      </c>
      <c r="J31" s="463">
        <f>SUM(J32:J33)</f>
        <v>0</v>
      </c>
      <c r="K31" s="463">
        <f>SUM(K32:K33)</f>
        <v>0</v>
      </c>
      <c r="L31" s="463">
        <f>SUM(L32:L33)</f>
        <v>0</v>
      </c>
      <c r="M31" s="463">
        <f>SUM(M32:M33)</f>
        <v>0</v>
      </c>
      <c r="N31" s="497" t="s">
        <v>4333</v>
      </c>
    </row>
    <row r="32" spans="1:14" s="13" customFormat="1" ht="12.75" thickTop="1" thickBot="1" x14ac:dyDescent="0.25">
      <c r="A32" s="464" t="s">
        <v>4335</v>
      </c>
      <c r="B32" s="465">
        <v>2111</v>
      </c>
      <c r="C32" s="451">
        <v>110</v>
      </c>
      <c r="D32" s="498">
        <v>0</v>
      </c>
      <c r="E32" s="497" t="s">
        <v>4333</v>
      </c>
      <c r="F32" s="497" t="s">
        <v>4333</v>
      </c>
      <c r="G32" s="497" t="s">
        <v>4333</v>
      </c>
      <c r="H32" s="497" t="s">
        <v>4333</v>
      </c>
      <c r="I32" s="497" t="s">
        <v>4333</v>
      </c>
      <c r="J32" s="498">
        <v>0</v>
      </c>
      <c r="K32" s="498">
        <v>0</v>
      </c>
      <c r="L32" s="498">
        <v>0</v>
      </c>
      <c r="M32" s="498">
        <v>0</v>
      </c>
      <c r="N32" s="497" t="s">
        <v>4333</v>
      </c>
    </row>
    <row r="33" spans="1:14" s="13" customFormat="1" ht="12.75" thickTop="1" thickBot="1" x14ac:dyDescent="0.25">
      <c r="A33" s="464" t="s">
        <v>1703</v>
      </c>
      <c r="B33" s="465">
        <v>2112</v>
      </c>
      <c r="C33" s="451">
        <v>120</v>
      </c>
      <c r="D33" s="498">
        <v>0</v>
      </c>
      <c r="E33" s="497" t="s">
        <v>4333</v>
      </c>
      <c r="F33" s="497" t="s">
        <v>4333</v>
      </c>
      <c r="G33" s="497" t="s">
        <v>4333</v>
      </c>
      <c r="H33" s="497" t="s">
        <v>4333</v>
      </c>
      <c r="I33" s="497" t="s">
        <v>4333</v>
      </c>
      <c r="J33" s="509">
        <v>0</v>
      </c>
      <c r="K33" s="509">
        <v>0</v>
      </c>
      <c r="L33" s="509">
        <v>0</v>
      </c>
      <c r="M33" s="509">
        <v>0</v>
      </c>
      <c r="N33" s="497" t="s">
        <v>4333</v>
      </c>
    </row>
    <row r="34" spans="1:14" s="13" customFormat="1" ht="12.75" thickTop="1" thickBot="1" x14ac:dyDescent="0.25">
      <c r="A34" s="470" t="s">
        <v>1704</v>
      </c>
      <c r="B34" s="459">
        <v>2120</v>
      </c>
      <c r="C34" s="508">
        <v>130</v>
      </c>
      <c r="D34" s="502">
        <v>0</v>
      </c>
      <c r="E34" s="497" t="s">
        <v>4333</v>
      </c>
      <c r="F34" s="497" t="s">
        <v>4333</v>
      </c>
      <c r="G34" s="497" t="s">
        <v>4333</v>
      </c>
      <c r="H34" s="497" t="s">
        <v>4333</v>
      </c>
      <c r="I34" s="497" t="s">
        <v>4333</v>
      </c>
      <c r="J34" s="502">
        <v>0</v>
      </c>
      <c r="K34" s="502">
        <v>0</v>
      </c>
      <c r="L34" s="502">
        <v>0</v>
      </c>
      <c r="M34" s="502">
        <v>0</v>
      </c>
      <c r="N34" s="497" t="s">
        <v>4333</v>
      </c>
    </row>
    <row r="35" spans="1:14" s="13" customFormat="1" ht="12.75" thickTop="1" thickBot="1" x14ac:dyDescent="0.25">
      <c r="A35" s="471" t="s">
        <v>1705</v>
      </c>
      <c r="B35" s="453">
        <v>2200</v>
      </c>
      <c r="C35" s="505">
        <v>140</v>
      </c>
      <c r="D35" s="455">
        <f>SUM(D36:D42)+D48</f>
        <v>0</v>
      </c>
      <c r="E35" s="497" t="s">
        <v>4333</v>
      </c>
      <c r="F35" s="497" t="s">
        <v>4333</v>
      </c>
      <c r="G35" s="497" t="s">
        <v>4333</v>
      </c>
      <c r="H35" s="497" t="s">
        <v>4333</v>
      </c>
      <c r="I35" s="497" t="s">
        <v>4333</v>
      </c>
      <c r="J35" s="455">
        <f>SUM(J36:J42)+J48</f>
        <v>0</v>
      </c>
      <c r="K35" s="455">
        <f>SUM(K36:K42)+K48</f>
        <v>0</v>
      </c>
      <c r="L35" s="455">
        <f>SUM(L36:L42)+L48</f>
        <v>0</v>
      </c>
      <c r="M35" s="455">
        <f>SUM(M36:M42)+M48</f>
        <v>0</v>
      </c>
      <c r="N35" s="497" t="s">
        <v>4333</v>
      </c>
    </row>
    <row r="36" spans="1:14" s="13" customFormat="1" ht="12.75" thickTop="1" thickBot="1" x14ac:dyDescent="0.25">
      <c r="A36" s="473" t="s">
        <v>1706</v>
      </c>
      <c r="B36" s="459">
        <v>2210</v>
      </c>
      <c r="C36" s="508">
        <v>150</v>
      </c>
      <c r="D36" s="502">
        <v>0</v>
      </c>
      <c r="E36" s="497" t="s">
        <v>4333</v>
      </c>
      <c r="F36" s="497" t="s">
        <v>4333</v>
      </c>
      <c r="G36" s="497" t="s">
        <v>4333</v>
      </c>
      <c r="H36" s="497" t="s">
        <v>4333</v>
      </c>
      <c r="I36" s="497" t="s">
        <v>4333</v>
      </c>
      <c r="J36" s="502">
        <v>0</v>
      </c>
      <c r="K36" s="502">
        <v>0</v>
      </c>
      <c r="L36" s="502">
        <v>0</v>
      </c>
      <c r="M36" s="502">
        <v>0</v>
      </c>
      <c r="N36" s="497" t="s">
        <v>4333</v>
      </c>
    </row>
    <row r="37" spans="1:14" s="13" customFormat="1" ht="12.75" thickTop="1" thickBot="1" x14ac:dyDescent="0.25">
      <c r="A37" s="473" t="s">
        <v>1707</v>
      </c>
      <c r="B37" s="459">
        <v>2220</v>
      </c>
      <c r="C37" s="508">
        <v>160</v>
      </c>
      <c r="D37" s="502">
        <v>0</v>
      </c>
      <c r="E37" s="497" t="s">
        <v>4333</v>
      </c>
      <c r="F37" s="497" t="s">
        <v>4333</v>
      </c>
      <c r="G37" s="497" t="s">
        <v>4333</v>
      </c>
      <c r="H37" s="497" t="s">
        <v>4333</v>
      </c>
      <c r="I37" s="497" t="s">
        <v>4333</v>
      </c>
      <c r="J37" s="502">
        <v>0</v>
      </c>
      <c r="K37" s="502">
        <v>0</v>
      </c>
      <c r="L37" s="502">
        <v>0</v>
      </c>
      <c r="M37" s="502">
        <v>0</v>
      </c>
      <c r="N37" s="497" t="s">
        <v>4333</v>
      </c>
    </row>
    <row r="38" spans="1:14" s="13" customFormat="1" ht="12.75" thickTop="1" thickBot="1" x14ac:dyDescent="0.25">
      <c r="A38" s="473" t="s">
        <v>1708</v>
      </c>
      <c r="B38" s="459">
        <v>2230</v>
      </c>
      <c r="C38" s="508">
        <v>170</v>
      </c>
      <c r="D38" s="502">
        <v>0</v>
      </c>
      <c r="E38" s="497" t="s">
        <v>4333</v>
      </c>
      <c r="F38" s="497" t="s">
        <v>4333</v>
      </c>
      <c r="G38" s="497" t="s">
        <v>4333</v>
      </c>
      <c r="H38" s="497" t="s">
        <v>4333</v>
      </c>
      <c r="I38" s="497" t="s">
        <v>4333</v>
      </c>
      <c r="J38" s="502">
        <v>0</v>
      </c>
      <c r="K38" s="502">
        <v>0</v>
      </c>
      <c r="L38" s="502">
        <v>0</v>
      </c>
      <c r="M38" s="502">
        <v>0</v>
      </c>
      <c r="N38" s="497" t="s">
        <v>4333</v>
      </c>
    </row>
    <row r="39" spans="1:14" s="13" customFormat="1" ht="12.75" thickTop="1" thickBot="1" x14ac:dyDescent="0.25">
      <c r="A39" s="458" t="s">
        <v>1709</v>
      </c>
      <c r="B39" s="459">
        <v>2240</v>
      </c>
      <c r="C39" s="508">
        <v>180</v>
      </c>
      <c r="D39" s="502">
        <v>0</v>
      </c>
      <c r="E39" s="497" t="s">
        <v>4333</v>
      </c>
      <c r="F39" s="497" t="s">
        <v>4333</v>
      </c>
      <c r="G39" s="497" t="s">
        <v>4333</v>
      </c>
      <c r="H39" s="497" t="s">
        <v>4333</v>
      </c>
      <c r="I39" s="497" t="s">
        <v>4333</v>
      </c>
      <c r="J39" s="502">
        <v>0</v>
      </c>
      <c r="K39" s="502">
        <v>0</v>
      </c>
      <c r="L39" s="502">
        <v>0</v>
      </c>
      <c r="M39" s="502">
        <v>0</v>
      </c>
      <c r="N39" s="497" t="s">
        <v>4333</v>
      </c>
    </row>
    <row r="40" spans="1:14" s="13" customFormat="1" ht="11.25" customHeight="1" thickTop="1" thickBot="1" x14ac:dyDescent="0.25">
      <c r="A40" s="458" t="s">
        <v>4336</v>
      </c>
      <c r="B40" s="459">
        <v>2250</v>
      </c>
      <c r="C40" s="508">
        <v>190</v>
      </c>
      <c r="D40" s="502">
        <v>0</v>
      </c>
      <c r="E40" s="497" t="s">
        <v>4333</v>
      </c>
      <c r="F40" s="497" t="s">
        <v>4333</v>
      </c>
      <c r="G40" s="497" t="s">
        <v>4333</v>
      </c>
      <c r="H40" s="497" t="s">
        <v>4333</v>
      </c>
      <c r="I40" s="497" t="s">
        <v>4333</v>
      </c>
      <c r="J40" s="502">
        <v>0</v>
      </c>
      <c r="K40" s="502">
        <v>0</v>
      </c>
      <c r="L40" s="502">
        <v>0</v>
      </c>
      <c r="M40" s="502">
        <v>0</v>
      </c>
      <c r="N40" s="497" t="s">
        <v>4333</v>
      </c>
    </row>
    <row r="41" spans="1:14" s="13" customFormat="1" ht="11.25" customHeight="1" thickTop="1" thickBot="1" x14ac:dyDescent="0.25">
      <c r="A41" s="474" t="s">
        <v>1710</v>
      </c>
      <c r="B41" s="459">
        <v>2260</v>
      </c>
      <c r="C41" s="508">
        <v>200</v>
      </c>
      <c r="D41" s="502">
        <v>0</v>
      </c>
      <c r="E41" s="497" t="s">
        <v>4333</v>
      </c>
      <c r="F41" s="497" t="s">
        <v>4333</v>
      </c>
      <c r="G41" s="497" t="s">
        <v>4333</v>
      </c>
      <c r="H41" s="497" t="s">
        <v>4333</v>
      </c>
      <c r="I41" s="497" t="s">
        <v>4333</v>
      </c>
      <c r="J41" s="502">
        <v>0</v>
      </c>
      <c r="K41" s="502">
        <v>0</v>
      </c>
      <c r="L41" s="502">
        <v>0</v>
      </c>
      <c r="M41" s="502">
        <v>0</v>
      </c>
      <c r="N41" s="497" t="s">
        <v>4333</v>
      </c>
    </row>
    <row r="42" spans="1:14" s="13" customFormat="1" ht="11.25" customHeight="1" thickTop="1" thickBot="1" x14ac:dyDescent="0.25">
      <c r="A42" s="470" t="s">
        <v>4337</v>
      </c>
      <c r="B42" s="459">
        <v>2270</v>
      </c>
      <c r="C42" s="508">
        <v>210</v>
      </c>
      <c r="D42" s="463">
        <f>SUM(D43:D47)</f>
        <v>0</v>
      </c>
      <c r="E42" s="497" t="s">
        <v>4333</v>
      </c>
      <c r="F42" s="497" t="s">
        <v>4333</v>
      </c>
      <c r="G42" s="497" t="s">
        <v>4333</v>
      </c>
      <c r="H42" s="497" t="s">
        <v>4333</v>
      </c>
      <c r="I42" s="497" t="s">
        <v>4333</v>
      </c>
      <c r="J42" s="463">
        <f>SUM(J43:J47)</f>
        <v>0</v>
      </c>
      <c r="K42" s="463">
        <f>SUM(K43:K47)</f>
        <v>0</v>
      </c>
      <c r="L42" s="463">
        <f>SUM(L43:L47)</f>
        <v>0</v>
      </c>
      <c r="M42" s="463">
        <f>SUM(M43:M47)</f>
        <v>0</v>
      </c>
      <c r="N42" s="497" t="s">
        <v>4333</v>
      </c>
    </row>
    <row r="43" spans="1:14" s="13" customFormat="1" ht="11.25" customHeight="1" thickTop="1" thickBot="1" x14ac:dyDescent="0.25">
      <c r="A43" s="464" t="s">
        <v>4338</v>
      </c>
      <c r="B43" s="465">
        <v>2271</v>
      </c>
      <c r="C43" s="451">
        <v>220</v>
      </c>
      <c r="D43" s="498">
        <v>0</v>
      </c>
      <c r="E43" s="497" t="s">
        <v>4333</v>
      </c>
      <c r="F43" s="497" t="s">
        <v>4333</v>
      </c>
      <c r="G43" s="497" t="s">
        <v>4333</v>
      </c>
      <c r="H43" s="497" t="s">
        <v>4333</v>
      </c>
      <c r="I43" s="497" t="s">
        <v>4333</v>
      </c>
      <c r="J43" s="498">
        <v>0</v>
      </c>
      <c r="K43" s="498">
        <v>0</v>
      </c>
      <c r="L43" s="498">
        <v>0</v>
      </c>
      <c r="M43" s="498">
        <v>0</v>
      </c>
      <c r="N43" s="497" t="s">
        <v>4333</v>
      </c>
    </row>
    <row r="44" spans="1:14" s="13" customFormat="1" ht="12.75" thickTop="1" thickBot="1" x14ac:dyDescent="0.25">
      <c r="A44" s="464" t="s">
        <v>1711</v>
      </c>
      <c r="B44" s="465">
        <v>2272</v>
      </c>
      <c r="C44" s="508">
        <v>230</v>
      </c>
      <c r="D44" s="502">
        <v>0</v>
      </c>
      <c r="E44" s="497" t="s">
        <v>4333</v>
      </c>
      <c r="F44" s="497" t="s">
        <v>4333</v>
      </c>
      <c r="G44" s="497" t="s">
        <v>4333</v>
      </c>
      <c r="H44" s="497" t="s">
        <v>4333</v>
      </c>
      <c r="I44" s="497" t="s">
        <v>4333</v>
      </c>
      <c r="J44" s="502">
        <v>0</v>
      </c>
      <c r="K44" s="502">
        <v>0</v>
      </c>
      <c r="L44" s="502">
        <v>0</v>
      </c>
      <c r="M44" s="502">
        <v>0</v>
      </c>
      <c r="N44" s="497" t="s">
        <v>4333</v>
      </c>
    </row>
    <row r="45" spans="1:14" s="13" customFormat="1" ht="12.75" thickTop="1" thickBot="1" x14ac:dyDescent="0.25">
      <c r="A45" s="464" t="s">
        <v>4339</v>
      </c>
      <c r="B45" s="465">
        <v>2273</v>
      </c>
      <c r="C45" s="451">
        <v>240</v>
      </c>
      <c r="D45" s="502">
        <v>0</v>
      </c>
      <c r="E45" s="497" t="s">
        <v>4333</v>
      </c>
      <c r="F45" s="497" t="s">
        <v>4333</v>
      </c>
      <c r="G45" s="497" t="s">
        <v>4333</v>
      </c>
      <c r="H45" s="497" t="s">
        <v>4333</v>
      </c>
      <c r="I45" s="497" t="s">
        <v>4333</v>
      </c>
      <c r="J45" s="502">
        <v>0</v>
      </c>
      <c r="K45" s="502">
        <v>0</v>
      </c>
      <c r="L45" s="502">
        <v>0</v>
      </c>
      <c r="M45" s="502">
        <v>0</v>
      </c>
      <c r="N45" s="497" t="s">
        <v>4333</v>
      </c>
    </row>
    <row r="46" spans="1:14" s="13" customFormat="1" ht="12.75" thickTop="1" thickBot="1" x14ac:dyDescent="0.25">
      <c r="A46" s="464" t="s">
        <v>4340</v>
      </c>
      <c r="B46" s="465">
        <v>2274</v>
      </c>
      <c r="C46" s="508">
        <v>250</v>
      </c>
      <c r="D46" s="502">
        <v>0</v>
      </c>
      <c r="E46" s="497" t="s">
        <v>4333</v>
      </c>
      <c r="F46" s="497" t="s">
        <v>4333</v>
      </c>
      <c r="G46" s="497" t="s">
        <v>4333</v>
      </c>
      <c r="H46" s="497" t="s">
        <v>4333</v>
      </c>
      <c r="I46" s="497" t="s">
        <v>4333</v>
      </c>
      <c r="J46" s="502">
        <v>0</v>
      </c>
      <c r="K46" s="502">
        <v>0</v>
      </c>
      <c r="L46" s="502">
        <v>0</v>
      </c>
      <c r="M46" s="502">
        <v>0</v>
      </c>
      <c r="N46" s="497" t="s">
        <v>4333</v>
      </c>
    </row>
    <row r="47" spans="1:14" s="13" customFormat="1" ht="12.75" thickTop="1" thickBot="1" x14ac:dyDescent="0.25">
      <c r="A47" s="464" t="s">
        <v>4341</v>
      </c>
      <c r="B47" s="465">
        <v>2275</v>
      </c>
      <c r="C47" s="451">
        <v>260</v>
      </c>
      <c r="D47" s="498">
        <v>0</v>
      </c>
      <c r="E47" s="497" t="s">
        <v>4333</v>
      </c>
      <c r="F47" s="497" t="s">
        <v>4333</v>
      </c>
      <c r="G47" s="497" t="s">
        <v>4333</v>
      </c>
      <c r="H47" s="497" t="s">
        <v>4333</v>
      </c>
      <c r="I47" s="497" t="s">
        <v>4333</v>
      </c>
      <c r="J47" s="498">
        <v>0</v>
      </c>
      <c r="K47" s="498">
        <v>0</v>
      </c>
      <c r="L47" s="498">
        <v>0</v>
      </c>
      <c r="M47" s="498">
        <v>0</v>
      </c>
      <c r="N47" s="497" t="s">
        <v>4333</v>
      </c>
    </row>
    <row r="48" spans="1:14" s="13" customFormat="1" ht="24" thickTop="1" thickBot="1" x14ac:dyDescent="0.25">
      <c r="A48" s="474" t="s">
        <v>1712</v>
      </c>
      <c r="B48" s="459">
        <v>2280</v>
      </c>
      <c r="C48" s="508">
        <v>270</v>
      </c>
      <c r="D48" s="463">
        <f>SUM(D49:D50)</f>
        <v>0</v>
      </c>
      <c r="E48" s="497" t="s">
        <v>4333</v>
      </c>
      <c r="F48" s="497" t="s">
        <v>4333</v>
      </c>
      <c r="G48" s="497" t="s">
        <v>4333</v>
      </c>
      <c r="H48" s="497" t="s">
        <v>4333</v>
      </c>
      <c r="I48" s="497" t="s">
        <v>4333</v>
      </c>
      <c r="J48" s="463">
        <f>SUM(J49:J50)</f>
        <v>0</v>
      </c>
      <c r="K48" s="463">
        <f>SUM(K49:K50)</f>
        <v>0</v>
      </c>
      <c r="L48" s="463">
        <f>SUM(L49:L50)</f>
        <v>0</v>
      </c>
      <c r="M48" s="463">
        <f>SUM(M49:M50)</f>
        <v>0</v>
      </c>
      <c r="N48" s="497" t="s">
        <v>4333</v>
      </c>
    </row>
    <row r="49" spans="1:14" s="13" customFormat="1" ht="24" thickTop="1" thickBot="1" x14ac:dyDescent="0.25">
      <c r="A49" s="475" t="s">
        <v>1713</v>
      </c>
      <c r="B49" s="456">
        <v>2281</v>
      </c>
      <c r="C49" s="451">
        <v>280</v>
      </c>
      <c r="D49" s="498">
        <v>0</v>
      </c>
      <c r="E49" s="497" t="s">
        <v>4333</v>
      </c>
      <c r="F49" s="497" t="s">
        <v>4333</v>
      </c>
      <c r="G49" s="497" t="s">
        <v>4333</v>
      </c>
      <c r="H49" s="497" t="s">
        <v>4333</v>
      </c>
      <c r="I49" s="497" t="s">
        <v>4333</v>
      </c>
      <c r="J49" s="498">
        <v>0</v>
      </c>
      <c r="K49" s="498">
        <v>0</v>
      </c>
      <c r="L49" s="498">
        <v>0</v>
      </c>
      <c r="M49" s="498">
        <v>0</v>
      </c>
      <c r="N49" s="497" t="s">
        <v>4333</v>
      </c>
    </row>
    <row r="50" spans="1:14" s="13" customFormat="1" ht="24" thickTop="1" thickBot="1" x14ac:dyDescent="0.25">
      <c r="A50" s="476" t="s">
        <v>1714</v>
      </c>
      <c r="B50" s="456">
        <v>2282</v>
      </c>
      <c r="C50" s="508">
        <v>290</v>
      </c>
      <c r="D50" s="498">
        <v>0</v>
      </c>
      <c r="E50" s="497" t="s">
        <v>4333</v>
      </c>
      <c r="F50" s="497" t="s">
        <v>4333</v>
      </c>
      <c r="G50" s="497" t="s">
        <v>4333</v>
      </c>
      <c r="H50" s="497" t="s">
        <v>4333</v>
      </c>
      <c r="I50" s="497" t="s">
        <v>4333</v>
      </c>
      <c r="J50" s="498">
        <v>0</v>
      </c>
      <c r="K50" s="498">
        <v>0</v>
      </c>
      <c r="L50" s="498">
        <v>0</v>
      </c>
      <c r="M50" s="498">
        <v>0</v>
      </c>
      <c r="N50" s="497" t="s">
        <v>4333</v>
      </c>
    </row>
    <row r="51" spans="1:14" s="13" customFormat="1" ht="12.75" thickTop="1" thickBot="1" x14ac:dyDescent="0.25">
      <c r="A51" s="457" t="s">
        <v>1715</v>
      </c>
      <c r="B51" s="477">
        <v>2400</v>
      </c>
      <c r="C51" s="505">
        <v>300</v>
      </c>
      <c r="D51" s="455">
        <f>SUM(D52:D53)</f>
        <v>0</v>
      </c>
      <c r="E51" s="497" t="s">
        <v>4333</v>
      </c>
      <c r="F51" s="497" t="s">
        <v>4333</v>
      </c>
      <c r="G51" s="497" t="s">
        <v>4333</v>
      </c>
      <c r="H51" s="497" t="s">
        <v>4333</v>
      </c>
      <c r="I51" s="497" t="s">
        <v>4333</v>
      </c>
      <c r="J51" s="455">
        <f>SUM(J52:J53)</f>
        <v>0</v>
      </c>
      <c r="K51" s="455">
        <f>SUM(K52:K53)</f>
        <v>0</v>
      </c>
      <c r="L51" s="455">
        <f>SUM(L52:L53)</f>
        <v>0</v>
      </c>
      <c r="M51" s="455">
        <f>SUM(M52:M53)</f>
        <v>0</v>
      </c>
      <c r="N51" s="497" t="s">
        <v>4333</v>
      </c>
    </row>
    <row r="52" spans="1:14" s="13" customFormat="1" ht="12.75" thickTop="1" thickBot="1" x14ac:dyDescent="0.25">
      <c r="A52" s="478" t="s">
        <v>1716</v>
      </c>
      <c r="B52" s="479">
        <v>2410</v>
      </c>
      <c r="C52" s="508">
        <v>310</v>
      </c>
      <c r="D52" s="502">
        <v>0</v>
      </c>
      <c r="E52" s="497" t="s">
        <v>4333</v>
      </c>
      <c r="F52" s="497" t="s">
        <v>4333</v>
      </c>
      <c r="G52" s="497" t="s">
        <v>4333</v>
      </c>
      <c r="H52" s="497" t="s">
        <v>4333</v>
      </c>
      <c r="I52" s="497" t="s">
        <v>4333</v>
      </c>
      <c r="J52" s="502">
        <v>0</v>
      </c>
      <c r="K52" s="502">
        <v>0</v>
      </c>
      <c r="L52" s="502">
        <v>0</v>
      </c>
      <c r="M52" s="502">
        <v>0</v>
      </c>
      <c r="N52" s="497" t="s">
        <v>4333</v>
      </c>
    </row>
    <row r="53" spans="1:14" s="13" customFormat="1" ht="12.75" thickTop="1" thickBot="1" x14ac:dyDescent="0.25">
      <c r="A53" s="478" t="s">
        <v>1717</v>
      </c>
      <c r="B53" s="479">
        <v>2420</v>
      </c>
      <c r="C53" s="508">
        <v>320</v>
      </c>
      <c r="D53" s="502">
        <v>0</v>
      </c>
      <c r="E53" s="497" t="s">
        <v>4333</v>
      </c>
      <c r="F53" s="497" t="s">
        <v>4333</v>
      </c>
      <c r="G53" s="497" t="s">
        <v>4333</v>
      </c>
      <c r="H53" s="497" t="s">
        <v>4333</v>
      </c>
      <c r="I53" s="497" t="s">
        <v>4333</v>
      </c>
      <c r="J53" s="502">
        <v>0</v>
      </c>
      <c r="K53" s="502">
        <v>0</v>
      </c>
      <c r="L53" s="502">
        <v>0</v>
      </c>
      <c r="M53" s="502">
        <v>0</v>
      </c>
      <c r="N53" s="497" t="s">
        <v>4333</v>
      </c>
    </row>
    <row r="54" spans="1:14" s="13" customFormat="1" ht="12.75" thickTop="1" thickBot="1" x14ac:dyDescent="0.25">
      <c r="A54" s="480" t="s">
        <v>1718</v>
      </c>
      <c r="B54" s="477">
        <v>2600</v>
      </c>
      <c r="C54" s="510">
        <v>330</v>
      </c>
      <c r="D54" s="455">
        <f>SUM(D55:D57)</f>
        <v>0</v>
      </c>
      <c r="E54" s="497" t="s">
        <v>4333</v>
      </c>
      <c r="F54" s="497" t="s">
        <v>4333</v>
      </c>
      <c r="G54" s="497" t="s">
        <v>4333</v>
      </c>
      <c r="H54" s="497" t="s">
        <v>4333</v>
      </c>
      <c r="I54" s="497" t="s">
        <v>4333</v>
      </c>
      <c r="J54" s="455">
        <f>SUM(J55:J57)</f>
        <v>0</v>
      </c>
      <c r="K54" s="455">
        <f>SUM(K55:K57)</f>
        <v>0</v>
      </c>
      <c r="L54" s="455">
        <f>SUM(L55:L57)</f>
        <v>0</v>
      </c>
      <c r="M54" s="455">
        <f>SUM(M55:M57)</f>
        <v>0</v>
      </c>
      <c r="N54" s="497" t="s">
        <v>4333</v>
      </c>
    </row>
    <row r="55" spans="1:14" s="13" customFormat="1" ht="12.75" customHeight="1" thickTop="1" thickBot="1" x14ac:dyDescent="0.25">
      <c r="A55" s="470" t="s">
        <v>4342</v>
      </c>
      <c r="B55" s="479">
        <v>2610</v>
      </c>
      <c r="C55" s="508">
        <v>340</v>
      </c>
      <c r="D55" s="502">
        <v>0</v>
      </c>
      <c r="E55" s="497" t="s">
        <v>4333</v>
      </c>
      <c r="F55" s="497" t="s">
        <v>4333</v>
      </c>
      <c r="G55" s="497" t="s">
        <v>4333</v>
      </c>
      <c r="H55" s="497" t="s">
        <v>4333</v>
      </c>
      <c r="I55" s="497" t="s">
        <v>4333</v>
      </c>
      <c r="J55" s="502">
        <v>0</v>
      </c>
      <c r="K55" s="502">
        <v>0</v>
      </c>
      <c r="L55" s="502">
        <v>0</v>
      </c>
      <c r="M55" s="502">
        <v>0</v>
      </c>
      <c r="N55" s="497" t="s">
        <v>4333</v>
      </c>
    </row>
    <row r="56" spans="1:14" s="13" customFormat="1" ht="12.75" thickTop="1" thickBot="1" x14ac:dyDescent="0.25">
      <c r="A56" s="470" t="s">
        <v>4343</v>
      </c>
      <c r="B56" s="479">
        <v>2620</v>
      </c>
      <c r="C56" s="508">
        <v>350</v>
      </c>
      <c r="D56" s="511">
        <v>0</v>
      </c>
      <c r="E56" s="497" t="s">
        <v>4333</v>
      </c>
      <c r="F56" s="497" t="s">
        <v>4333</v>
      </c>
      <c r="G56" s="497" t="s">
        <v>4333</v>
      </c>
      <c r="H56" s="497" t="s">
        <v>4333</v>
      </c>
      <c r="I56" s="497" t="s">
        <v>4333</v>
      </c>
      <c r="J56" s="512">
        <v>0</v>
      </c>
      <c r="K56" s="512">
        <v>0</v>
      </c>
      <c r="L56" s="512">
        <v>0</v>
      </c>
      <c r="M56" s="512">
        <v>0</v>
      </c>
      <c r="N56" s="497" t="s">
        <v>4333</v>
      </c>
    </row>
    <row r="57" spans="1:14" s="13" customFormat="1" ht="11.25" customHeight="1" thickTop="1" thickBot="1" x14ac:dyDescent="0.25">
      <c r="A57" s="478" t="s">
        <v>1719</v>
      </c>
      <c r="B57" s="479">
        <v>2630</v>
      </c>
      <c r="C57" s="508">
        <v>360</v>
      </c>
      <c r="D57" s="513">
        <v>0</v>
      </c>
      <c r="E57" s="497" t="s">
        <v>4333</v>
      </c>
      <c r="F57" s="497" t="s">
        <v>4333</v>
      </c>
      <c r="G57" s="497" t="s">
        <v>4333</v>
      </c>
      <c r="H57" s="497" t="s">
        <v>4333</v>
      </c>
      <c r="I57" s="497" t="s">
        <v>4333</v>
      </c>
      <c r="J57" s="513">
        <v>0</v>
      </c>
      <c r="K57" s="513">
        <v>0</v>
      </c>
      <c r="L57" s="513">
        <v>0</v>
      </c>
      <c r="M57" s="513">
        <v>0</v>
      </c>
      <c r="N57" s="497" t="s">
        <v>4333</v>
      </c>
    </row>
    <row r="58" spans="1:14" s="13" customFormat="1" ht="10.5" customHeight="1" thickTop="1" thickBot="1" x14ac:dyDescent="0.25">
      <c r="A58" s="483" t="s">
        <v>1720</v>
      </c>
      <c r="B58" s="477">
        <v>2700</v>
      </c>
      <c r="C58" s="505">
        <v>370</v>
      </c>
      <c r="D58" s="455">
        <f>SUM(D59:D61)</f>
        <v>0</v>
      </c>
      <c r="E58" s="497" t="s">
        <v>4333</v>
      </c>
      <c r="F58" s="497" t="s">
        <v>4333</v>
      </c>
      <c r="G58" s="497" t="s">
        <v>4333</v>
      </c>
      <c r="H58" s="497" t="s">
        <v>4333</v>
      </c>
      <c r="I58" s="497" t="s">
        <v>4333</v>
      </c>
      <c r="J58" s="455">
        <f>SUM(J59:J61)</f>
        <v>0</v>
      </c>
      <c r="K58" s="455">
        <f>SUM(K59:K61)</f>
        <v>0</v>
      </c>
      <c r="L58" s="455">
        <f>SUM(L59:L61)</f>
        <v>0</v>
      </c>
      <c r="M58" s="455">
        <f>SUM(M59:M61)</f>
        <v>0</v>
      </c>
      <c r="N58" s="497" t="s">
        <v>4333</v>
      </c>
    </row>
    <row r="59" spans="1:14" s="13" customFormat="1" ht="12.75" thickTop="1" thickBot="1" x14ac:dyDescent="0.25">
      <c r="A59" s="470" t="s">
        <v>1721</v>
      </c>
      <c r="B59" s="479">
        <v>2710</v>
      </c>
      <c r="C59" s="508">
        <v>380</v>
      </c>
      <c r="D59" s="502">
        <v>0</v>
      </c>
      <c r="E59" s="497" t="s">
        <v>4333</v>
      </c>
      <c r="F59" s="497" t="s">
        <v>4333</v>
      </c>
      <c r="G59" s="497" t="s">
        <v>4333</v>
      </c>
      <c r="H59" s="497" t="s">
        <v>4333</v>
      </c>
      <c r="I59" s="497" t="s">
        <v>4333</v>
      </c>
      <c r="J59" s="502">
        <v>0</v>
      </c>
      <c r="K59" s="502">
        <v>0</v>
      </c>
      <c r="L59" s="502">
        <v>0</v>
      </c>
      <c r="M59" s="502">
        <v>0</v>
      </c>
      <c r="N59" s="497" t="s">
        <v>4333</v>
      </c>
    </row>
    <row r="60" spans="1:14" s="13" customFormat="1" ht="12.75" thickTop="1" thickBot="1" x14ac:dyDescent="0.25">
      <c r="A60" s="470" t="s">
        <v>1722</v>
      </c>
      <c r="B60" s="479">
        <v>2720</v>
      </c>
      <c r="C60" s="508">
        <v>390</v>
      </c>
      <c r="D60" s="502">
        <v>0</v>
      </c>
      <c r="E60" s="497" t="s">
        <v>4333</v>
      </c>
      <c r="F60" s="497" t="s">
        <v>4333</v>
      </c>
      <c r="G60" s="497" t="s">
        <v>4333</v>
      </c>
      <c r="H60" s="497" t="s">
        <v>4333</v>
      </c>
      <c r="I60" s="497" t="s">
        <v>4333</v>
      </c>
      <c r="J60" s="502">
        <v>0</v>
      </c>
      <c r="K60" s="502">
        <v>0</v>
      </c>
      <c r="L60" s="502">
        <v>0</v>
      </c>
      <c r="M60" s="502">
        <v>0</v>
      </c>
      <c r="N60" s="497" t="s">
        <v>4333</v>
      </c>
    </row>
    <row r="61" spans="1:14" s="13" customFormat="1" ht="12.75" thickTop="1" thickBot="1" x14ac:dyDescent="0.25">
      <c r="A61" s="470" t="s">
        <v>1723</v>
      </c>
      <c r="B61" s="479">
        <v>2730</v>
      </c>
      <c r="C61" s="508">
        <v>400</v>
      </c>
      <c r="D61" s="502">
        <v>0</v>
      </c>
      <c r="E61" s="497" t="s">
        <v>4333</v>
      </c>
      <c r="F61" s="497" t="s">
        <v>4333</v>
      </c>
      <c r="G61" s="497" t="s">
        <v>4333</v>
      </c>
      <c r="H61" s="497" t="s">
        <v>4333</v>
      </c>
      <c r="I61" s="497" t="s">
        <v>4333</v>
      </c>
      <c r="J61" s="502">
        <v>0</v>
      </c>
      <c r="K61" s="502">
        <v>0</v>
      </c>
      <c r="L61" s="502">
        <v>0</v>
      </c>
      <c r="M61" s="502">
        <v>0</v>
      </c>
      <c r="N61" s="497" t="s">
        <v>4333</v>
      </c>
    </row>
    <row r="62" spans="1:14" s="13" customFormat="1" ht="12.75" thickTop="1" thickBot="1" x14ac:dyDescent="0.25">
      <c r="A62" s="483" t="s">
        <v>1724</v>
      </c>
      <c r="B62" s="477">
        <v>2800</v>
      </c>
      <c r="C62" s="505">
        <v>410</v>
      </c>
      <c r="D62" s="496">
        <v>0</v>
      </c>
      <c r="E62" s="497" t="s">
        <v>4333</v>
      </c>
      <c r="F62" s="497" t="s">
        <v>4333</v>
      </c>
      <c r="G62" s="497" t="s">
        <v>4333</v>
      </c>
      <c r="H62" s="497" t="s">
        <v>4333</v>
      </c>
      <c r="I62" s="497" t="s">
        <v>4333</v>
      </c>
      <c r="J62" s="496">
        <v>0</v>
      </c>
      <c r="K62" s="496">
        <v>0</v>
      </c>
      <c r="L62" s="496">
        <v>0</v>
      </c>
      <c r="M62" s="496">
        <v>0</v>
      </c>
      <c r="N62" s="497" t="s">
        <v>4333</v>
      </c>
    </row>
    <row r="63" spans="1:14" s="13" customFormat="1" ht="12.75" thickTop="1" thickBot="1" x14ac:dyDescent="0.25">
      <c r="A63" s="477" t="s">
        <v>1725</v>
      </c>
      <c r="B63" s="477">
        <v>3000</v>
      </c>
      <c r="C63" s="505">
        <v>420</v>
      </c>
      <c r="D63" s="455">
        <f>D64+D78</f>
        <v>0</v>
      </c>
      <c r="E63" s="497" t="s">
        <v>4333</v>
      </c>
      <c r="F63" s="497" t="s">
        <v>4333</v>
      </c>
      <c r="G63" s="497" t="s">
        <v>4333</v>
      </c>
      <c r="H63" s="497" t="s">
        <v>4333</v>
      </c>
      <c r="I63" s="497" t="s">
        <v>4333</v>
      </c>
      <c r="J63" s="455">
        <f>J64+J78</f>
        <v>0</v>
      </c>
      <c r="K63" s="455">
        <f>K64+K78</f>
        <v>0</v>
      </c>
      <c r="L63" s="455">
        <f>L64+L78</f>
        <v>0</v>
      </c>
      <c r="M63" s="455">
        <f>M64+M78</f>
        <v>0</v>
      </c>
      <c r="N63" s="497" t="s">
        <v>4333</v>
      </c>
    </row>
    <row r="64" spans="1:14" s="13" customFormat="1" ht="12.75" thickTop="1" thickBot="1" x14ac:dyDescent="0.25">
      <c r="A64" s="457" t="s">
        <v>4251</v>
      </c>
      <c r="B64" s="477">
        <v>3100</v>
      </c>
      <c r="C64" s="505">
        <v>430</v>
      </c>
      <c r="D64" s="455">
        <f>D65+D66+D69+D72+D76+D77</f>
        <v>0</v>
      </c>
      <c r="E64" s="497" t="s">
        <v>4333</v>
      </c>
      <c r="F64" s="497" t="s">
        <v>4333</v>
      </c>
      <c r="G64" s="497" t="s">
        <v>4333</v>
      </c>
      <c r="H64" s="497" t="s">
        <v>4333</v>
      </c>
      <c r="I64" s="497" t="s">
        <v>4333</v>
      </c>
      <c r="J64" s="455">
        <f>J65+J66+J69+J72+J76+J77</f>
        <v>0</v>
      </c>
      <c r="K64" s="455">
        <f>K65+K66+K69+K72+K76+K77</f>
        <v>0</v>
      </c>
      <c r="L64" s="455">
        <f>L65+L66+L69+L72+L76+L77</f>
        <v>0</v>
      </c>
      <c r="M64" s="455">
        <f>M65+M66+M69+M72+M76+M77</f>
        <v>0</v>
      </c>
      <c r="N64" s="497" t="s">
        <v>4333</v>
      </c>
    </row>
    <row r="65" spans="1:14" s="13" customFormat="1" ht="12.75" thickTop="1" thickBot="1" x14ac:dyDescent="0.25">
      <c r="A65" s="470" t="s">
        <v>4344</v>
      </c>
      <c r="B65" s="479">
        <v>3110</v>
      </c>
      <c r="C65" s="508">
        <v>440</v>
      </c>
      <c r="D65" s="502">
        <v>0</v>
      </c>
      <c r="E65" s="497" t="s">
        <v>4333</v>
      </c>
      <c r="F65" s="497" t="s">
        <v>4333</v>
      </c>
      <c r="G65" s="497" t="s">
        <v>4333</v>
      </c>
      <c r="H65" s="497" t="s">
        <v>4333</v>
      </c>
      <c r="I65" s="497" t="s">
        <v>4333</v>
      </c>
      <c r="J65" s="502">
        <v>0</v>
      </c>
      <c r="K65" s="502">
        <v>0</v>
      </c>
      <c r="L65" s="502">
        <v>0</v>
      </c>
      <c r="M65" s="502">
        <v>0</v>
      </c>
      <c r="N65" s="497" t="s">
        <v>4333</v>
      </c>
    </row>
    <row r="66" spans="1:14" s="13" customFormat="1" ht="12.75" thickTop="1" thickBot="1" x14ac:dyDescent="0.25">
      <c r="A66" s="478" t="s">
        <v>4345</v>
      </c>
      <c r="B66" s="479">
        <v>3120</v>
      </c>
      <c r="C66" s="508">
        <v>450</v>
      </c>
      <c r="D66" s="463">
        <f>SUM(D67:D68)</f>
        <v>0</v>
      </c>
      <c r="E66" s="497" t="s">
        <v>4333</v>
      </c>
      <c r="F66" s="497" t="s">
        <v>4333</v>
      </c>
      <c r="G66" s="497" t="s">
        <v>4333</v>
      </c>
      <c r="H66" s="497" t="s">
        <v>4333</v>
      </c>
      <c r="I66" s="497" t="s">
        <v>4333</v>
      </c>
      <c r="J66" s="463">
        <f>SUM(J67:J68)</f>
        <v>0</v>
      </c>
      <c r="K66" s="463">
        <f>SUM(K67:K68)</f>
        <v>0</v>
      </c>
      <c r="L66" s="463">
        <f>SUM(L67:L68)</f>
        <v>0</v>
      </c>
      <c r="M66" s="463">
        <f>SUM(M67:M68)</f>
        <v>0</v>
      </c>
      <c r="N66" s="497" t="s">
        <v>4333</v>
      </c>
    </row>
    <row r="67" spans="1:14" s="13" customFormat="1" ht="13.5" customHeight="1" thickTop="1" thickBot="1" x14ac:dyDescent="0.25">
      <c r="A67" s="476" t="s">
        <v>1726</v>
      </c>
      <c r="B67" s="456">
        <v>3121</v>
      </c>
      <c r="C67" s="451">
        <v>460</v>
      </c>
      <c r="D67" s="498">
        <v>0</v>
      </c>
      <c r="E67" s="497" t="s">
        <v>4333</v>
      </c>
      <c r="F67" s="497" t="s">
        <v>4333</v>
      </c>
      <c r="G67" s="497" t="s">
        <v>4333</v>
      </c>
      <c r="H67" s="497" t="s">
        <v>4333</v>
      </c>
      <c r="I67" s="497" t="s">
        <v>4333</v>
      </c>
      <c r="J67" s="498">
        <v>0</v>
      </c>
      <c r="K67" s="498">
        <v>0</v>
      </c>
      <c r="L67" s="498">
        <v>0</v>
      </c>
      <c r="M67" s="498">
        <v>0</v>
      </c>
      <c r="N67" s="497" t="s">
        <v>4333</v>
      </c>
    </row>
    <row r="68" spans="1:14" s="13" customFormat="1" ht="12.75" thickTop="1" thickBot="1" x14ac:dyDescent="0.25">
      <c r="A68" s="476" t="s">
        <v>1727</v>
      </c>
      <c r="B68" s="456">
        <v>3122</v>
      </c>
      <c r="C68" s="451">
        <v>470</v>
      </c>
      <c r="D68" s="498">
        <v>0</v>
      </c>
      <c r="E68" s="497" t="s">
        <v>4333</v>
      </c>
      <c r="F68" s="497" t="s">
        <v>4333</v>
      </c>
      <c r="G68" s="497" t="s">
        <v>4333</v>
      </c>
      <c r="H68" s="497" t="s">
        <v>4333</v>
      </c>
      <c r="I68" s="497" t="s">
        <v>4333</v>
      </c>
      <c r="J68" s="498">
        <v>0</v>
      </c>
      <c r="K68" s="498">
        <v>0</v>
      </c>
      <c r="L68" s="498">
        <v>0</v>
      </c>
      <c r="M68" s="498">
        <v>0</v>
      </c>
      <c r="N68" s="497" t="s">
        <v>4333</v>
      </c>
    </row>
    <row r="69" spans="1:14" s="13" customFormat="1" ht="12.75" thickTop="1" thickBot="1" x14ac:dyDescent="0.25">
      <c r="A69" s="458" t="s">
        <v>4346</v>
      </c>
      <c r="B69" s="479">
        <v>3130</v>
      </c>
      <c r="C69" s="508">
        <v>480</v>
      </c>
      <c r="D69" s="463">
        <f>SUM(D70:D71)</f>
        <v>0</v>
      </c>
      <c r="E69" s="497" t="s">
        <v>4333</v>
      </c>
      <c r="F69" s="497" t="s">
        <v>4333</v>
      </c>
      <c r="G69" s="497" t="s">
        <v>4333</v>
      </c>
      <c r="H69" s="497" t="s">
        <v>4333</v>
      </c>
      <c r="I69" s="497" t="s">
        <v>4333</v>
      </c>
      <c r="J69" s="463">
        <f>SUM(J70:J71)</f>
        <v>0</v>
      </c>
      <c r="K69" s="463">
        <f>SUM(K70:K71)</f>
        <v>0</v>
      </c>
      <c r="L69" s="463">
        <f>SUM(L70:L71)</f>
        <v>0</v>
      </c>
      <c r="M69" s="463">
        <f>SUM(M70:M71)</f>
        <v>0</v>
      </c>
      <c r="N69" s="497" t="s">
        <v>4333</v>
      </c>
    </row>
    <row r="70" spans="1:14" s="13" customFormat="1" ht="12.75" thickTop="1" thickBot="1" x14ac:dyDescent="0.25">
      <c r="A70" s="476" t="s">
        <v>1728</v>
      </c>
      <c r="B70" s="456">
        <v>3131</v>
      </c>
      <c r="C70" s="451">
        <v>490</v>
      </c>
      <c r="D70" s="498">
        <v>0</v>
      </c>
      <c r="E70" s="497" t="s">
        <v>4333</v>
      </c>
      <c r="F70" s="497" t="s">
        <v>4333</v>
      </c>
      <c r="G70" s="497" t="s">
        <v>4333</v>
      </c>
      <c r="H70" s="497" t="s">
        <v>4333</v>
      </c>
      <c r="I70" s="497" t="s">
        <v>4333</v>
      </c>
      <c r="J70" s="498">
        <v>0</v>
      </c>
      <c r="K70" s="498">
        <v>0</v>
      </c>
      <c r="L70" s="498">
        <v>0</v>
      </c>
      <c r="M70" s="498">
        <v>0</v>
      </c>
      <c r="N70" s="497" t="s">
        <v>4333</v>
      </c>
    </row>
    <row r="71" spans="1:14" s="13" customFormat="1" ht="12.75" thickTop="1" thickBot="1" x14ac:dyDescent="0.25">
      <c r="A71" s="476" t="s">
        <v>4252</v>
      </c>
      <c r="B71" s="456">
        <v>3132</v>
      </c>
      <c r="C71" s="451">
        <v>500</v>
      </c>
      <c r="D71" s="498">
        <v>0</v>
      </c>
      <c r="E71" s="497" t="s">
        <v>4333</v>
      </c>
      <c r="F71" s="497" t="s">
        <v>4333</v>
      </c>
      <c r="G71" s="497" t="s">
        <v>4333</v>
      </c>
      <c r="H71" s="497" t="s">
        <v>4333</v>
      </c>
      <c r="I71" s="497" t="s">
        <v>4333</v>
      </c>
      <c r="J71" s="498">
        <v>0</v>
      </c>
      <c r="K71" s="498">
        <v>0</v>
      </c>
      <c r="L71" s="498">
        <v>0</v>
      </c>
      <c r="M71" s="498">
        <v>0</v>
      </c>
      <c r="N71" s="497" t="s">
        <v>4333</v>
      </c>
    </row>
    <row r="72" spans="1:14" s="13" customFormat="1" ht="12.75" thickTop="1" thickBot="1" x14ac:dyDescent="0.25">
      <c r="A72" s="458" t="s">
        <v>4253</v>
      </c>
      <c r="B72" s="479">
        <v>3140</v>
      </c>
      <c r="C72" s="508">
        <v>510</v>
      </c>
      <c r="D72" s="463">
        <f>SUM(D73:D75)</f>
        <v>0</v>
      </c>
      <c r="E72" s="497" t="s">
        <v>4333</v>
      </c>
      <c r="F72" s="497" t="s">
        <v>4333</v>
      </c>
      <c r="G72" s="497" t="s">
        <v>4333</v>
      </c>
      <c r="H72" s="497" t="s">
        <v>4333</v>
      </c>
      <c r="I72" s="497" t="s">
        <v>4333</v>
      </c>
      <c r="J72" s="463">
        <f>SUM(J73:J75)</f>
        <v>0</v>
      </c>
      <c r="K72" s="463">
        <f>SUM(K73:K75)</f>
        <v>0</v>
      </c>
      <c r="L72" s="463">
        <f>SUM(L73:L75)</f>
        <v>0</v>
      </c>
      <c r="M72" s="463">
        <f>SUM(M73:M75)</f>
        <v>0</v>
      </c>
      <c r="N72" s="497" t="s">
        <v>4333</v>
      </c>
    </row>
    <row r="73" spans="1:14" s="13" customFormat="1" ht="13.5" thickTop="1" thickBot="1" x14ac:dyDescent="0.25">
      <c r="A73" s="490" t="s">
        <v>1729</v>
      </c>
      <c r="B73" s="456">
        <v>3141</v>
      </c>
      <c r="C73" s="451">
        <v>520</v>
      </c>
      <c r="D73" s="498">
        <v>0</v>
      </c>
      <c r="E73" s="497" t="s">
        <v>4333</v>
      </c>
      <c r="F73" s="497" t="s">
        <v>4333</v>
      </c>
      <c r="G73" s="497" t="s">
        <v>4333</v>
      </c>
      <c r="H73" s="497" t="s">
        <v>4333</v>
      </c>
      <c r="I73" s="497" t="s">
        <v>4333</v>
      </c>
      <c r="J73" s="498">
        <v>0</v>
      </c>
      <c r="K73" s="498">
        <v>0</v>
      </c>
      <c r="L73" s="498">
        <v>0</v>
      </c>
      <c r="M73" s="498">
        <v>0</v>
      </c>
      <c r="N73" s="497" t="s">
        <v>4333</v>
      </c>
    </row>
    <row r="74" spans="1:14" s="13" customFormat="1" ht="13.5" thickTop="1" thickBot="1" x14ac:dyDescent="0.25">
      <c r="A74" s="490" t="s">
        <v>1730</v>
      </c>
      <c r="B74" s="456">
        <v>3142</v>
      </c>
      <c r="C74" s="451">
        <v>530</v>
      </c>
      <c r="D74" s="498">
        <v>0</v>
      </c>
      <c r="E74" s="497" t="s">
        <v>4333</v>
      </c>
      <c r="F74" s="497" t="s">
        <v>4333</v>
      </c>
      <c r="G74" s="497" t="s">
        <v>4333</v>
      </c>
      <c r="H74" s="497" t="s">
        <v>4333</v>
      </c>
      <c r="I74" s="497" t="s">
        <v>4333</v>
      </c>
      <c r="J74" s="498">
        <v>0</v>
      </c>
      <c r="K74" s="498">
        <v>0</v>
      </c>
      <c r="L74" s="498">
        <v>0</v>
      </c>
      <c r="M74" s="498">
        <v>0</v>
      </c>
      <c r="N74" s="497" t="s">
        <v>4333</v>
      </c>
    </row>
    <row r="75" spans="1:14" s="13" customFormat="1" ht="13.5" thickTop="1" thickBot="1" x14ac:dyDescent="0.25">
      <c r="A75" s="490" t="s">
        <v>1731</v>
      </c>
      <c r="B75" s="456">
        <v>3143</v>
      </c>
      <c r="C75" s="451">
        <v>540</v>
      </c>
      <c r="D75" s="498">
        <v>0</v>
      </c>
      <c r="E75" s="497" t="s">
        <v>4333</v>
      </c>
      <c r="F75" s="497" t="s">
        <v>4333</v>
      </c>
      <c r="G75" s="497" t="s">
        <v>4333</v>
      </c>
      <c r="H75" s="497" t="s">
        <v>4333</v>
      </c>
      <c r="I75" s="497" t="s">
        <v>4333</v>
      </c>
      <c r="J75" s="498">
        <v>0</v>
      </c>
      <c r="K75" s="498">
        <v>0</v>
      </c>
      <c r="L75" s="498">
        <v>0</v>
      </c>
      <c r="M75" s="498">
        <v>0</v>
      </c>
      <c r="N75" s="497" t="s">
        <v>4333</v>
      </c>
    </row>
    <row r="76" spans="1:14" s="13" customFormat="1" ht="12.75" thickTop="1" thickBot="1" x14ac:dyDescent="0.25">
      <c r="A76" s="458" t="s">
        <v>4347</v>
      </c>
      <c r="B76" s="479">
        <v>3150</v>
      </c>
      <c r="C76" s="508">
        <v>550</v>
      </c>
      <c r="D76" s="502">
        <v>0</v>
      </c>
      <c r="E76" s="497" t="s">
        <v>4333</v>
      </c>
      <c r="F76" s="497" t="s">
        <v>4333</v>
      </c>
      <c r="G76" s="497" t="s">
        <v>4333</v>
      </c>
      <c r="H76" s="497" t="s">
        <v>4333</v>
      </c>
      <c r="I76" s="497" t="s">
        <v>4333</v>
      </c>
      <c r="J76" s="502">
        <v>0</v>
      </c>
      <c r="K76" s="502">
        <v>0</v>
      </c>
      <c r="L76" s="502">
        <v>0</v>
      </c>
      <c r="M76" s="502">
        <v>0</v>
      </c>
      <c r="N76" s="497" t="s">
        <v>4333</v>
      </c>
    </row>
    <row r="77" spans="1:14" s="13" customFormat="1" ht="12.75" thickTop="1" thickBot="1" x14ac:dyDescent="0.25">
      <c r="A77" s="458" t="s">
        <v>1732</v>
      </c>
      <c r="B77" s="479">
        <v>3160</v>
      </c>
      <c r="C77" s="508">
        <v>560</v>
      </c>
      <c r="D77" s="502">
        <v>0</v>
      </c>
      <c r="E77" s="497" t="s">
        <v>4333</v>
      </c>
      <c r="F77" s="497" t="s">
        <v>4333</v>
      </c>
      <c r="G77" s="497" t="s">
        <v>4333</v>
      </c>
      <c r="H77" s="497" t="s">
        <v>4333</v>
      </c>
      <c r="I77" s="497" t="s">
        <v>4333</v>
      </c>
      <c r="J77" s="502">
        <v>0</v>
      </c>
      <c r="K77" s="502">
        <v>0</v>
      </c>
      <c r="L77" s="502">
        <v>0</v>
      </c>
      <c r="M77" s="502">
        <v>0</v>
      </c>
      <c r="N77" s="497" t="s">
        <v>4333</v>
      </c>
    </row>
    <row r="78" spans="1:14" s="13" customFormat="1" ht="12.75" thickTop="1" thickBot="1" x14ac:dyDescent="0.25">
      <c r="A78" s="457" t="s">
        <v>4348</v>
      </c>
      <c r="B78" s="477">
        <v>3200</v>
      </c>
      <c r="C78" s="505">
        <v>570</v>
      </c>
      <c r="D78" s="455">
        <f>SUM(D79:D82)</f>
        <v>0</v>
      </c>
      <c r="E78" s="497" t="s">
        <v>4333</v>
      </c>
      <c r="F78" s="497" t="s">
        <v>4333</v>
      </c>
      <c r="G78" s="497" t="s">
        <v>4333</v>
      </c>
      <c r="H78" s="497" t="s">
        <v>4333</v>
      </c>
      <c r="I78" s="497" t="s">
        <v>4333</v>
      </c>
      <c r="J78" s="455">
        <f>SUM(J79:J82)</f>
        <v>0</v>
      </c>
      <c r="K78" s="455">
        <f>SUM(K79:K82)</f>
        <v>0</v>
      </c>
      <c r="L78" s="455">
        <f>SUM(L79:L82)</f>
        <v>0</v>
      </c>
      <c r="M78" s="455">
        <f>SUM(M79:M82)</f>
        <v>0</v>
      </c>
      <c r="N78" s="497" t="s">
        <v>4333</v>
      </c>
    </row>
    <row r="79" spans="1:14" s="13" customFormat="1" ht="12.75" thickTop="1" thickBot="1" x14ac:dyDescent="0.25">
      <c r="A79" s="470" t="s">
        <v>4803</v>
      </c>
      <c r="B79" s="479">
        <v>3210</v>
      </c>
      <c r="C79" s="508">
        <v>580</v>
      </c>
      <c r="D79" s="502">
        <v>0</v>
      </c>
      <c r="E79" s="497" t="s">
        <v>4333</v>
      </c>
      <c r="F79" s="497" t="s">
        <v>4333</v>
      </c>
      <c r="G79" s="497" t="s">
        <v>4333</v>
      </c>
      <c r="H79" s="497" t="s">
        <v>4333</v>
      </c>
      <c r="I79" s="497" t="s">
        <v>4333</v>
      </c>
      <c r="J79" s="502">
        <v>0</v>
      </c>
      <c r="K79" s="502">
        <v>0</v>
      </c>
      <c r="L79" s="502">
        <v>0</v>
      </c>
      <c r="M79" s="502">
        <v>0</v>
      </c>
      <c r="N79" s="497" t="s">
        <v>4333</v>
      </c>
    </row>
    <row r="80" spans="1:14" s="13" customFormat="1" ht="12.75" thickTop="1" thickBot="1" x14ac:dyDescent="0.25">
      <c r="A80" s="470" t="s">
        <v>4349</v>
      </c>
      <c r="B80" s="479">
        <v>3220</v>
      </c>
      <c r="C80" s="508">
        <v>590</v>
      </c>
      <c r="D80" s="502">
        <v>0</v>
      </c>
      <c r="E80" s="497" t="s">
        <v>4333</v>
      </c>
      <c r="F80" s="497" t="s">
        <v>4333</v>
      </c>
      <c r="G80" s="497" t="s">
        <v>4333</v>
      </c>
      <c r="H80" s="497" t="s">
        <v>4333</v>
      </c>
      <c r="I80" s="497" t="s">
        <v>4333</v>
      </c>
      <c r="J80" s="502">
        <v>0</v>
      </c>
      <c r="K80" s="502">
        <v>0</v>
      </c>
      <c r="L80" s="502">
        <v>0</v>
      </c>
      <c r="M80" s="502">
        <v>0</v>
      </c>
      <c r="N80" s="497" t="s">
        <v>4333</v>
      </c>
    </row>
    <row r="81" spans="1:14" s="13" customFormat="1" ht="12.75" customHeight="1" thickTop="1" thickBot="1" x14ac:dyDescent="0.25">
      <c r="A81" s="458" t="s">
        <v>1733</v>
      </c>
      <c r="B81" s="479">
        <v>3230</v>
      </c>
      <c r="C81" s="508">
        <v>600</v>
      </c>
      <c r="D81" s="502">
        <v>0</v>
      </c>
      <c r="E81" s="497" t="s">
        <v>4333</v>
      </c>
      <c r="F81" s="497" t="s">
        <v>4333</v>
      </c>
      <c r="G81" s="497" t="s">
        <v>4333</v>
      </c>
      <c r="H81" s="497" t="s">
        <v>4333</v>
      </c>
      <c r="I81" s="497" t="s">
        <v>4333</v>
      </c>
      <c r="J81" s="502">
        <v>0</v>
      </c>
      <c r="K81" s="502">
        <v>0</v>
      </c>
      <c r="L81" s="502">
        <v>0</v>
      </c>
      <c r="M81" s="502">
        <v>0</v>
      </c>
      <c r="N81" s="497" t="s">
        <v>4333</v>
      </c>
    </row>
    <row r="82" spans="1:14" s="13" customFormat="1" ht="13.5" customHeight="1" thickTop="1" thickBot="1" x14ac:dyDescent="0.25">
      <c r="A82" s="470" t="s">
        <v>4350</v>
      </c>
      <c r="B82" s="479">
        <v>3240</v>
      </c>
      <c r="C82" s="508">
        <v>610</v>
      </c>
      <c r="D82" s="502">
        <v>0</v>
      </c>
      <c r="E82" s="497" t="s">
        <v>4333</v>
      </c>
      <c r="F82" s="497" t="s">
        <v>4333</v>
      </c>
      <c r="G82" s="497" t="s">
        <v>4333</v>
      </c>
      <c r="H82" s="497" t="s">
        <v>4333</v>
      </c>
      <c r="I82" s="497" t="s">
        <v>4333</v>
      </c>
      <c r="J82" s="502">
        <v>0</v>
      </c>
      <c r="K82" s="502">
        <v>0</v>
      </c>
      <c r="L82" s="502">
        <v>0</v>
      </c>
      <c r="M82" s="502">
        <v>0</v>
      </c>
      <c r="N82" s="497" t="s">
        <v>4333</v>
      </c>
    </row>
    <row r="83" spans="1:14" s="13" customFormat="1" ht="12" hidden="1" customHeight="1" thickTop="1" x14ac:dyDescent="0.2">
      <c r="A83" s="88"/>
      <c r="B83" s="89"/>
      <c r="C83" s="131"/>
      <c r="D83" s="132"/>
      <c r="E83" s="20"/>
      <c r="F83" s="20"/>
      <c r="G83" s="20"/>
      <c r="H83" s="20"/>
      <c r="I83" s="20"/>
      <c r="J83" s="132"/>
      <c r="K83" s="132"/>
      <c r="L83" s="132"/>
      <c r="M83" s="132"/>
      <c r="N83" s="20"/>
    </row>
    <row r="84" spans="1:14" s="13" customFormat="1" ht="12" hidden="1" customHeight="1" x14ac:dyDescent="0.2">
      <c r="A84" s="90"/>
      <c r="B84" s="89"/>
      <c r="C84" s="131"/>
      <c r="D84" s="132"/>
      <c r="E84" s="20"/>
      <c r="F84" s="20"/>
      <c r="G84" s="20"/>
      <c r="H84" s="20"/>
      <c r="I84" s="20"/>
      <c r="J84" s="132"/>
      <c r="K84" s="132"/>
      <c r="L84" s="132"/>
      <c r="M84" s="132"/>
      <c r="N84" s="20"/>
    </row>
    <row r="85" spans="1:14" s="13" customFormat="1" ht="12" hidden="1" customHeight="1" x14ac:dyDescent="0.2">
      <c r="A85" s="88" t="s">
        <v>4358</v>
      </c>
      <c r="B85" s="89">
        <v>2450</v>
      </c>
      <c r="C85" s="131">
        <v>610</v>
      </c>
      <c r="D85" s="132" t="s">
        <v>4334</v>
      </c>
      <c r="E85" s="20" t="s">
        <v>4333</v>
      </c>
      <c r="F85" s="20" t="s">
        <v>4333</v>
      </c>
      <c r="G85" s="20" t="s">
        <v>4333</v>
      </c>
      <c r="H85" s="20" t="s">
        <v>4333</v>
      </c>
      <c r="I85" s="20" t="s">
        <v>4333</v>
      </c>
      <c r="J85" s="132" t="s">
        <v>4334</v>
      </c>
      <c r="K85" s="132" t="s">
        <v>4334</v>
      </c>
      <c r="L85" s="132" t="s">
        <v>4334</v>
      </c>
      <c r="M85" s="132" t="s">
        <v>4334</v>
      </c>
      <c r="N85" s="20" t="s">
        <v>4333</v>
      </c>
    </row>
    <row r="86" spans="1:14" s="13" customFormat="1" ht="12" hidden="1" customHeight="1" x14ac:dyDescent="0.2">
      <c r="A86" s="86" t="s">
        <v>4207</v>
      </c>
      <c r="B86" s="87">
        <v>4100</v>
      </c>
      <c r="C86" s="9">
        <v>620</v>
      </c>
      <c r="D86" s="20" t="s">
        <v>4333</v>
      </c>
      <c r="E86" s="20" t="s">
        <v>4333</v>
      </c>
      <c r="F86" s="20" t="s">
        <v>4333</v>
      </c>
      <c r="G86" s="20" t="s">
        <v>4333</v>
      </c>
      <c r="H86" s="20" t="s">
        <v>4333</v>
      </c>
      <c r="I86" s="20" t="s">
        <v>4333</v>
      </c>
      <c r="J86" s="20" t="s">
        <v>4333</v>
      </c>
      <c r="K86" s="20" t="s">
        <v>4333</v>
      </c>
      <c r="L86" s="20" t="s">
        <v>4333</v>
      </c>
      <c r="M86" s="20" t="s">
        <v>4333</v>
      </c>
      <c r="N86" s="20" t="s">
        <v>4333</v>
      </c>
    </row>
    <row r="87" spans="1:14" s="13" customFormat="1" ht="12" hidden="1" customHeight="1" x14ac:dyDescent="0.2">
      <c r="A87" s="88" t="s">
        <v>4353</v>
      </c>
      <c r="B87" s="89">
        <v>4110</v>
      </c>
      <c r="C87" s="9">
        <v>630</v>
      </c>
      <c r="D87" s="20" t="s">
        <v>4333</v>
      </c>
      <c r="E87" s="20" t="s">
        <v>4333</v>
      </c>
      <c r="F87" s="20" t="s">
        <v>4333</v>
      </c>
      <c r="G87" s="20" t="s">
        <v>4333</v>
      </c>
      <c r="H87" s="20" t="s">
        <v>4333</v>
      </c>
      <c r="I87" s="20" t="s">
        <v>4333</v>
      </c>
      <c r="J87" s="20" t="s">
        <v>4333</v>
      </c>
      <c r="K87" s="20" t="s">
        <v>4333</v>
      </c>
      <c r="L87" s="20" t="s">
        <v>4333</v>
      </c>
      <c r="M87" s="20" t="s">
        <v>4333</v>
      </c>
      <c r="N87" s="20" t="s">
        <v>4333</v>
      </c>
    </row>
    <row r="88" spans="1:14" s="13" customFormat="1" ht="12" hidden="1" customHeight="1" x14ac:dyDescent="0.2">
      <c r="A88" s="81" t="s">
        <v>4354</v>
      </c>
      <c r="B88" s="82">
        <v>4111</v>
      </c>
      <c r="C88" s="9">
        <v>640</v>
      </c>
      <c r="D88" s="20" t="s">
        <v>4333</v>
      </c>
      <c r="E88" s="20" t="s">
        <v>4333</v>
      </c>
      <c r="F88" s="20" t="s">
        <v>4333</v>
      </c>
      <c r="G88" s="20" t="s">
        <v>4333</v>
      </c>
      <c r="H88" s="20" t="s">
        <v>4333</v>
      </c>
      <c r="I88" s="20" t="s">
        <v>4333</v>
      </c>
      <c r="J88" s="20" t="s">
        <v>4333</v>
      </c>
      <c r="K88" s="20" t="s">
        <v>4333</v>
      </c>
      <c r="L88" s="20" t="s">
        <v>4333</v>
      </c>
      <c r="M88" s="20" t="s">
        <v>4333</v>
      </c>
      <c r="N88" s="20" t="s">
        <v>4333</v>
      </c>
    </row>
    <row r="89" spans="1:14" s="13" customFormat="1" ht="12" hidden="1" customHeight="1" x14ac:dyDescent="0.2">
      <c r="A89" s="81" t="s">
        <v>4355</v>
      </c>
      <c r="B89" s="82">
        <v>4112</v>
      </c>
      <c r="C89" s="9">
        <v>650</v>
      </c>
      <c r="D89" s="20" t="s">
        <v>4333</v>
      </c>
      <c r="E89" s="20" t="s">
        <v>4333</v>
      </c>
      <c r="F89" s="20" t="s">
        <v>4333</v>
      </c>
      <c r="G89" s="20" t="s">
        <v>4333</v>
      </c>
      <c r="H89" s="20" t="s">
        <v>4333</v>
      </c>
      <c r="I89" s="20" t="s">
        <v>4333</v>
      </c>
      <c r="J89" s="20" t="s">
        <v>4333</v>
      </c>
      <c r="K89" s="20" t="s">
        <v>4333</v>
      </c>
      <c r="L89" s="20" t="s">
        <v>4333</v>
      </c>
      <c r="M89" s="20" t="s">
        <v>4333</v>
      </c>
      <c r="N89" s="20" t="s">
        <v>4333</v>
      </c>
    </row>
    <row r="90" spans="1:14" s="13" customFormat="1" ht="12" hidden="1" customHeight="1" x14ac:dyDescent="0.2">
      <c r="A90" s="91" t="s">
        <v>4208</v>
      </c>
      <c r="B90" s="82">
        <v>4113</v>
      </c>
      <c r="C90" s="9">
        <v>660</v>
      </c>
      <c r="D90" s="20" t="s">
        <v>4333</v>
      </c>
      <c r="E90" s="20" t="s">
        <v>4333</v>
      </c>
      <c r="F90" s="20" t="s">
        <v>4333</v>
      </c>
      <c r="G90" s="20" t="s">
        <v>4333</v>
      </c>
      <c r="H90" s="20" t="s">
        <v>4333</v>
      </c>
      <c r="I90" s="20" t="s">
        <v>4333</v>
      </c>
      <c r="J90" s="20" t="s">
        <v>4333</v>
      </c>
      <c r="K90" s="20" t="s">
        <v>4333</v>
      </c>
      <c r="L90" s="20" t="s">
        <v>4333</v>
      </c>
      <c r="M90" s="20" t="s">
        <v>4333</v>
      </c>
      <c r="N90" s="20" t="s">
        <v>4333</v>
      </c>
    </row>
    <row r="91" spans="1:14" s="13" customFormat="1" ht="12" hidden="1" customHeight="1" x14ac:dyDescent="0.2">
      <c r="A91" s="88" t="s">
        <v>4209</v>
      </c>
      <c r="B91" s="89">
        <v>4120</v>
      </c>
      <c r="C91" s="9">
        <v>670</v>
      </c>
      <c r="D91" s="20" t="s">
        <v>4333</v>
      </c>
      <c r="E91" s="20" t="s">
        <v>4333</v>
      </c>
      <c r="F91" s="20" t="s">
        <v>4333</v>
      </c>
      <c r="G91" s="20" t="s">
        <v>4333</v>
      </c>
      <c r="H91" s="20" t="s">
        <v>4333</v>
      </c>
      <c r="I91" s="20" t="s">
        <v>4333</v>
      </c>
      <c r="J91" s="20" t="s">
        <v>4333</v>
      </c>
      <c r="K91" s="20" t="s">
        <v>4333</v>
      </c>
      <c r="L91" s="20" t="s">
        <v>4333</v>
      </c>
      <c r="M91" s="20" t="s">
        <v>4333</v>
      </c>
      <c r="N91" s="20" t="s">
        <v>4333</v>
      </c>
    </row>
    <row r="92" spans="1:14" s="13" customFormat="1" ht="12" hidden="1" customHeight="1" x14ac:dyDescent="0.2">
      <c r="A92" s="95" t="s">
        <v>4210</v>
      </c>
      <c r="B92" s="82">
        <v>4121</v>
      </c>
      <c r="C92" s="9">
        <v>680</v>
      </c>
      <c r="D92" s="20" t="s">
        <v>4333</v>
      </c>
      <c r="E92" s="20" t="s">
        <v>4333</v>
      </c>
      <c r="F92" s="20" t="s">
        <v>4333</v>
      </c>
      <c r="G92" s="20" t="s">
        <v>4333</v>
      </c>
      <c r="H92" s="20" t="s">
        <v>4333</v>
      </c>
      <c r="I92" s="20" t="s">
        <v>4333</v>
      </c>
      <c r="J92" s="20" t="s">
        <v>4333</v>
      </c>
      <c r="K92" s="20" t="s">
        <v>4333</v>
      </c>
      <c r="L92" s="20" t="s">
        <v>4333</v>
      </c>
      <c r="M92" s="20" t="s">
        <v>4333</v>
      </c>
      <c r="N92" s="20" t="s">
        <v>4333</v>
      </c>
    </row>
    <row r="93" spans="1:14" s="13" customFormat="1" ht="12" hidden="1" customHeight="1" x14ac:dyDescent="0.2">
      <c r="A93" s="95" t="s">
        <v>4211</v>
      </c>
      <c r="B93" s="82">
        <v>4122</v>
      </c>
      <c r="C93" s="9">
        <v>690</v>
      </c>
      <c r="D93" s="20" t="s">
        <v>4333</v>
      </c>
      <c r="E93" s="20" t="s">
        <v>4333</v>
      </c>
      <c r="F93" s="20" t="s">
        <v>4333</v>
      </c>
      <c r="G93" s="20" t="s">
        <v>4333</v>
      </c>
      <c r="H93" s="20" t="s">
        <v>4333</v>
      </c>
      <c r="I93" s="20" t="s">
        <v>4333</v>
      </c>
      <c r="J93" s="20" t="s">
        <v>4333</v>
      </c>
      <c r="K93" s="20" t="s">
        <v>4333</v>
      </c>
      <c r="L93" s="20" t="s">
        <v>4333</v>
      </c>
      <c r="M93" s="20" t="s">
        <v>4333</v>
      </c>
      <c r="N93" s="20" t="s">
        <v>4333</v>
      </c>
    </row>
    <row r="94" spans="1:14" s="13" customFormat="1" ht="12" hidden="1" customHeight="1" x14ac:dyDescent="0.2">
      <c r="A94" s="81" t="s">
        <v>4212</v>
      </c>
      <c r="B94" s="82">
        <v>4123</v>
      </c>
      <c r="C94" s="9">
        <v>700</v>
      </c>
      <c r="D94" s="20" t="s">
        <v>4333</v>
      </c>
      <c r="E94" s="20" t="s">
        <v>4333</v>
      </c>
      <c r="F94" s="20" t="s">
        <v>4333</v>
      </c>
      <c r="G94" s="20" t="s">
        <v>4333</v>
      </c>
      <c r="H94" s="20" t="s">
        <v>4333</v>
      </c>
      <c r="I94" s="20" t="s">
        <v>4333</v>
      </c>
      <c r="J94" s="20" t="s">
        <v>4333</v>
      </c>
      <c r="K94" s="20" t="s">
        <v>4333</v>
      </c>
      <c r="L94" s="20" t="s">
        <v>4333</v>
      </c>
      <c r="M94" s="20" t="s">
        <v>4333</v>
      </c>
      <c r="N94" s="20" t="s">
        <v>4333</v>
      </c>
    </row>
    <row r="95" spans="1:14" s="13" customFormat="1" ht="12" hidden="1" customHeight="1" x14ac:dyDescent="0.2">
      <c r="A95" s="86" t="s">
        <v>4248</v>
      </c>
      <c r="B95" s="87">
        <v>4200</v>
      </c>
      <c r="C95" s="9">
        <v>710</v>
      </c>
      <c r="D95" s="20" t="s">
        <v>4333</v>
      </c>
      <c r="E95" s="20" t="s">
        <v>4333</v>
      </c>
      <c r="F95" s="20" t="s">
        <v>4333</v>
      </c>
      <c r="G95" s="20" t="s">
        <v>4333</v>
      </c>
      <c r="H95" s="20" t="s">
        <v>4333</v>
      </c>
      <c r="I95" s="20" t="s">
        <v>4333</v>
      </c>
      <c r="J95" s="20" t="s">
        <v>4333</v>
      </c>
      <c r="K95" s="20" t="s">
        <v>4333</v>
      </c>
      <c r="L95" s="20" t="s">
        <v>4333</v>
      </c>
      <c r="M95" s="20" t="s">
        <v>4333</v>
      </c>
      <c r="N95" s="20" t="s">
        <v>4333</v>
      </c>
    </row>
    <row r="96" spans="1:14" ht="12" hidden="1" customHeight="1" x14ac:dyDescent="0.25">
      <c r="A96" s="88" t="s">
        <v>4356</v>
      </c>
      <c r="B96" s="89">
        <v>4210</v>
      </c>
      <c r="C96" s="9">
        <v>720</v>
      </c>
      <c r="D96" s="20" t="s">
        <v>4333</v>
      </c>
      <c r="E96" s="20" t="s">
        <v>4333</v>
      </c>
      <c r="F96" s="20" t="s">
        <v>4333</v>
      </c>
      <c r="G96" s="20" t="s">
        <v>4333</v>
      </c>
      <c r="H96" s="20" t="s">
        <v>4333</v>
      </c>
      <c r="I96" s="20" t="s">
        <v>4333</v>
      </c>
      <c r="J96" s="20" t="s">
        <v>4333</v>
      </c>
      <c r="K96" s="20" t="s">
        <v>4333</v>
      </c>
      <c r="L96" s="20" t="s">
        <v>4333</v>
      </c>
      <c r="M96" s="20" t="s">
        <v>4333</v>
      </c>
      <c r="N96" s="20" t="s">
        <v>4333</v>
      </c>
    </row>
    <row r="97" spans="1:14" ht="12" hidden="1" customHeight="1" x14ac:dyDescent="0.25">
      <c r="A97" s="88" t="s">
        <v>4249</v>
      </c>
      <c r="B97" s="89">
        <v>4220</v>
      </c>
      <c r="C97" s="9">
        <v>730</v>
      </c>
      <c r="D97" s="20" t="s">
        <v>4333</v>
      </c>
      <c r="E97" s="20" t="s">
        <v>4333</v>
      </c>
      <c r="F97" s="20" t="s">
        <v>4333</v>
      </c>
      <c r="G97" s="20" t="s">
        <v>4333</v>
      </c>
      <c r="H97" s="20" t="s">
        <v>4333</v>
      </c>
      <c r="I97" s="20" t="s">
        <v>4333</v>
      </c>
      <c r="J97" s="20" t="s">
        <v>4333</v>
      </c>
      <c r="K97" s="20" t="s">
        <v>4333</v>
      </c>
      <c r="L97" s="20" t="s">
        <v>4333</v>
      </c>
      <c r="M97" s="20" t="s">
        <v>4333</v>
      </c>
      <c r="N97" s="20" t="s">
        <v>4333</v>
      </c>
    </row>
    <row r="98" spans="1:14" ht="3" customHeight="1" thickTop="1" x14ac:dyDescent="0.25">
      <c r="A98" s="96"/>
      <c r="B98" s="97"/>
      <c r="C98" s="31"/>
      <c r="D98" s="100"/>
      <c r="E98" s="100"/>
      <c r="I98" s="94"/>
      <c r="J98" s="94"/>
      <c r="K98" s="94"/>
      <c r="L98" s="94"/>
      <c r="M98" s="94"/>
      <c r="N98" s="94"/>
    </row>
    <row r="99" spans="1:14" x14ac:dyDescent="0.25">
      <c r="A99" s="162" t="str">
        <f>ЗАПОЛНИТЬ!F30</f>
        <v>Директор</v>
      </c>
      <c r="C99" s="11"/>
      <c r="D99" s="94"/>
      <c r="E99" s="94"/>
      <c r="F99" s="94"/>
      <c r="G99" s="916" t="str">
        <f>ЗАПОЛНИТЬ!F26</f>
        <v>О.Л.Матчишин</v>
      </c>
      <c r="H99" s="916"/>
      <c r="I99" s="916"/>
    </row>
    <row r="100" spans="1:14" ht="12" customHeight="1" x14ac:dyDescent="0.25">
      <c r="A100" s="162"/>
      <c r="C100" s="11"/>
      <c r="D100" s="12" t="s">
        <v>4351</v>
      </c>
      <c r="E100" s="12"/>
      <c r="G100" s="890" t="s">
        <v>3574</v>
      </c>
      <c r="H100" s="890"/>
      <c r="I100" s="890"/>
    </row>
    <row r="101" spans="1:14" x14ac:dyDescent="0.25">
      <c r="A101" s="162" t="str">
        <f>ЗАПОЛНИТЬ!F31</f>
        <v>Головний бухгалтер</v>
      </c>
      <c r="C101" s="1"/>
      <c r="D101" s="79"/>
      <c r="E101" s="79"/>
      <c r="G101" s="915" t="str">
        <f>ЗАПОЛНИТЬ!F28</f>
        <v>О.Г.Шевчук</v>
      </c>
      <c r="H101" s="915"/>
      <c r="I101" s="915"/>
    </row>
    <row r="102" spans="1:14" x14ac:dyDescent="0.25">
      <c r="A102" s="21" t="str">
        <f>ЗАПОЛНИТЬ!C19</f>
        <v>"11" січня 2016 року</v>
      </c>
      <c r="C102" s="1"/>
      <c r="D102" s="12" t="s">
        <v>4351</v>
      </c>
      <c r="E102" s="103"/>
      <c r="G102" s="890" t="s">
        <v>3574</v>
      </c>
      <c r="H102" s="890"/>
      <c r="I102" s="890"/>
    </row>
    <row r="103" spans="1:14" x14ac:dyDescent="0.25">
      <c r="A103" s="730" t="s">
        <v>267</v>
      </c>
      <c r="E103" s="12"/>
    </row>
  </sheetData>
  <sheetProtection sheet="1" formatColumns="0" formatRows="0"/>
  <mergeCells count="31">
    <mergeCell ref="I1:N2"/>
    <mergeCell ref="A3:N3"/>
    <mergeCell ref="A4:I4"/>
    <mergeCell ref="A6:N6"/>
    <mergeCell ref="L18:M18"/>
    <mergeCell ref="J18:K18"/>
    <mergeCell ref="B9:L9"/>
    <mergeCell ref="B10:L10"/>
    <mergeCell ref="F12:L12"/>
    <mergeCell ref="B11:L11"/>
    <mergeCell ref="A12:D12"/>
    <mergeCell ref="F18:F19"/>
    <mergeCell ref="A13:D13"/>
    <mergeCell ref="F13:N13"/>
    <mergeCell ref="N18:N19"/>
    <mergeCell ref="G18:G19"/>
    <mergeCell ref="H18:H19"/>
    <mergeCell ref="A14:D14"/>
    <mergeCell ref="F14:N14"/>
    <mergeCell ref="A15:D15"/>
    <mergeCell ref="E18:E19"/>
    <mergeCell ref="F15:N15"/>
    <mergeCell ref="G102:I102"/>
    <mergeCell ref="I18:I19"/>
    <mergeCell ref="A18:A19"/>
    <mergeCell ref="B18:B19"/>
    <mergeCell ref="C18:C19"/>
    <mergeCell ref="D18:D19"/>
    <mergeCell ref="G101:I101"/>
    <mergeCell ref="G99:I99"/>
    <mergeCell ref="G100:I100"/>
  </mergeCells>
  <phoneticPr fontId="178" type="noConversion"/>
  <pageMargins left="0.19685039370078741" right="0.23622047244094491" top="0.59055118110236227" bottom="0.19685039370078741" header="0.39370078740157483" footer="0.19685039370078741"/>
  <pageSetup paperSize="9" scale="88" fitToHeight="2" orientation="landscape" r:id="rId1"/>
  <headerFooter differentOddEven="1">
    <evenHeader>&amp;R&amp;"Times New Roman,обычный"&amp;10Продовження додатка 5</even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pageSetUpPr fitToPage="1"/>
  </sheetPr>
  <dimension ref="A1:O107"/>
  <sheetViews>
    <sheetView topLeftCell="A26" workbookViewId="0">
      <selection activeCell="F43" sqref="E43:F43"/>
    </sheetView>
  </sheetViews>
  <sheetFormatPr defaultRowHeight="15" x14ac:dyDescent="0.25"/>
  <cols>
    <col min="1" max="1" width="74.140625" customWidth="1"/>
    <col min="2" max="2" width="5" customWidth="1"/>
    <col min="3" max="3" width="4.425781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75"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5">
      <c r="A13" s="898" t="s">
        <v>4321</v>
      </c>
      <c r="B13" s="898"/>
      <c r="C13" s="898"/>
      <c r="D13" s="360"/>
      <c r="E13" s="918"/>
      <c r="F13" s="918"/>
      <c r="G13" s="918"/>
      <c r="H13" s="918"/>
      <c r="I13" s="918"/>
      <c r="J13" s="918"/>
      <c r="K13" s="918"/>
      <c r="L13" s="17"/>
      <c r="M13" s="4"/>
    </row>
    <row r="14" spans="1:15" s="2" customFormat="1" ht="22.5" customHeight="1" x14ac:dyDescent="0.2">
      <c r="A14" s="809" t="s">
        <v>1119</v>
      </c>
      <c r="B14" s="809"/>
      <c r="C14" s="80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5">
      <c r="A15" s="809" t="s">
        <v>266</v>
      </c>
      <c r="B15" s="899"/>
      <c r="C15" s="899"/>
      <c r="D15" s="65"/>
      <c r="E15" s="906"/>
      <c r="F15" s="906"/>
      <c r="G15" s="906"/>
      <c r="H15" s="906"/>
      <c r="I15" s="906"/>
      <c r="J15" s="906"/>
      <c r="K15" s="906"/>
      <c r="L15" s="19"/>
      <c r="M15" s="6"/>
    </row>
    <row r="16" spans="1:15" s="2" customFormat="1" ht="11.25" x14ac:dyDescent="0.2">
      <c r="A16" s="128" t="s">
        <v>4073</v>
      </c>
    </row>
    <row r="17" spans="1:11" s="2" customFormat="1" ht="12" thickBot="1" x14ac:dyDescent="0.25">
      <c r="A17" s="7" t="s">
        <v>4322</v>
      </c>
    </row>
    <row r="18" spans="1:11"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1" s="2" customFormat="1" ht="12.75" thickTop="1" thickBot="1" x14ac:dyDescent="0.25">
      <c r="A19" s="795"/>
      <c r="B19" s="795"/>
      <c r="C19" s="795"/>
      <c r="D19" s="795"/>
      <c r="E19" s="795"/>
      <c r="F19" s="795"/>
      <c r="G19" s="795"/>
      <c r="H19" s="795"/>
      <c r="I19" s="795"/>
      <c r="J19" s="795"/>
      <c r="K19" s="801"/>
    </row>
    <row r="20" spans="1:11" s="2" customFormat="1" ht="21.75" customHeight="1" thickTop="1" thickBot="1" x14ac:dyDescent="0.25">
      <c r="A20" s="795"/>
      <c r="B20" s="795"/>
      <c r="C20" s="795"/>
      <c r="D20" s="795"/>
      <c r="E20" s="795"/>
      <c r="F20" s="795"/>
      <c r="G20" s="795"/>
      <c r="H20" s="795"/>
      <c r="I20" s="795"/>
      <c r="J20" s="795"/>
      <c r="K20" s="801"/>
    </row>
    <row r="21" spans="1:11"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1" s="2" customFormat="1" ht="12.75" thickTop="1" thickBot="1" x14ac:dyDescent="0.25">
      <c r="A22" s="452" t="s">
        <v>4364</v>
      </c>
      <c r="B22" s="505" t="s">
        <v>4333</v>
      </c>
      <c r="C22" s="506" t="s">
        <v>4365</v>
      </c>
      <c r="D22" s="455">
        <f>SUM(Ф.4.2.КФК1:Ф.4.2.КФК30!D22)</f>
        <v>13950.81</v>
      </c>
      <c r="E22" s="455">
        <f>SUM(Ф.4.2.КФК1:Ф.4.2.КФК30!E22)</f>
        <v>1600.01</v>
      </c>
      <c r="F22" s="455">
        <f>SUM(Ф.4.2.КФК1:Ф.4.2.КФК30!F22)</f>
        <v>0</v>
      </c>
      <c r="G22" s="455">
        <f>SUM(Ф.4.2.КФК1:Ф.4.2.КФК30!G22)</f>
        <v>0</v>
      </c>
      <c r="H22" s="455">
        <f>SUM(Ф.4.2.КФК1:Ф.4.2.КФК30!H22)</f>
        <v>12450.8</v>
      </c>
      <c r="I22" s="497" t="s">
        <v>4333</v>
      </c>
      <c r="J22" s="497" t="s">
        <v>4333</v>
      </c>
      <c r="K22" s="455">
        <f>SUM(Ф.4.2.КФК1:Ф.4.2.КФК30!K22)</f>
        <v>5385.4</v>
      </c>
    </row>
    <row r="23" spans="1:11" s="2" customFormat="1" ht="12.75" thickTop="1" thickBot="1" x14ac:dyDescent="0.25">
      <c r="A23" s="423" t="s">
        <v>4374</v>
      </c>
      <c r="B23" s="505" t="s">
        <v>4333</v>
      </c>
      <c r="C23" s="506" t="s">
        <v>4366</v>
      </c>
      <c r="D23" s="455">
        <f>SUM(Ф.4.2.КФК1:Ф.4.2.КФК30!D23)</f>
        <v>12350.8</v>
      </c>
      <c r="E23" s="497" t="s">
        <v>4333</v>
      </c>
      <c r="F23" s="497" t="s">
        <v>4333</v>
      </c>
      <c r="G23" s="497" t="s">
        <v>4333</v>
      </c>
      <c r="H23" s="455">
        <f>SUM(Ф.4.2.КФК1:Ф.4.2.КФК30!H23)</f>
        <v>12450.8</v>
      </c>
      <c r="I23" s="497" t="s">
        <v>4333</v>
      </c>
      <c r="J23" s="497" t="s">
        <v>4333</v>
      </c>
      <c r="K23" s="497" t="s">
        <v>4333</v>
      </c>
    </row>
    <row r="24" spans="1:11" s="2" customFormat="1" ht="27.75" customHeight="1" thickTop="1" thickBot="1" x14ac:dyDescent="0.25">
      <c r="A24" s="499" t="s">
        <v>1734</v>
      </c>
      <c r="B24" s="505" t="s">
        <v>4333</v>
      </c>
      <c r="C24" s="506" t="s">
        <v>4367</v>
      </c>
      <c r="D24" s="455">
        <f>SUM(Ф.4.2.КФК1:Ф.4.2.КФК30!D24)</f>
        <v>0</v>
      </c>
      <c r="E24" s="497" t="s">
        <v>4333</v>
      </c>
      <c r="F24" s="497" t="s">
        <v>4333</v>
      </c>
      <c r="G24" s="497" t="s">
        <v>4333</v>
      </c>
      <c r="H24" s="455">
        <f>SUM(Ф.4.2.КФК1:Ф.4.2.КФК30!H24)</f>
        <v>0</v>
      </c>
      <c r="I24" s="497" t="s">
        <v>4333</v>
      </c>
      <c r="J24" s="497" t="s">
        <v>4333</v>
      </c>
      <c r="K24" s="497" t="s">
        <v>4333</v>
      </c>
    </row>
    <row r="25" spans="1:11" s="2" customFormat="1" ht="18" thickTop="1" thickBot="1" x14ac:dyDescent="0.25">
      <c r="A25" s="499" t="s">
        <v>4798</v>
      </c>
      <c r="B25" s="505" t="s">
        <v>4333</v>
      </c>
      <c r="C25" s="506" t="s">
        <v>4368</v>
      </c>
      <c r="D25" s="455">
        <f>SUM(Ф.4.2.КФК1:Ф.4.2.КФК30!D25)</f>
        <v>0</v>
      </c>
      <c r="E25" s="497" t="s">
        <v>4333</v>
      </c>
      <c r="F25" s="497" t="s">
        <v>4333</v>
      </c>
      <c r="G25" s="469">
        <v>0</v>
      </c>
      <c r="H25" s="455">
        <f>SUM(Ф.4.2.КФК1:Ф.4.2.КФК30!H25)</f>
        <v>0</v>
      </c>
      <c r="I25" s="497" t="s">
        <v>4333</v>
      </c>
      <c r="J25" s="497" t="s">
        <v>4333</v>
      </c>
      <c r="K25" s="497" t="s">
        <v>4333</v>
      </c>
    </row>
    <row r="26" spans="1:11" s="2" customFormat="1" ht="18" thickTop="1" thickBot="1" x14ac:dyDescent="0.25">
      <c r="A26" s="499" t="s">
        <v>291</v>
      </c>
      <c r="B26" s="505" t="s">
        <v>4333</v>
      </c>
      <c r="C26" s="506" t="s">
        <v>4369</v>
      </c>
      <c r="D26" s="455">
        <f>SUM(Ф.4.2.КФК1:Ф.4.2.КФК30!D26)</f>
        <v>0</v>
      </c>
      <c r="E26" s="497" t="s">
        <v>4333</v>
      </c>
      <c r="F26" s="497" t="s">
        <v>4333</v>
      </c>
      <c r="G26" s="497" t="s">
        <v>4333</v>
      </c>
      <c r="H26" s="455">
        <f>SUM(Ф.4.2.КФК1:Ф.4.2.КФК30!H26)</f>
        <v>0</v>
      </c>
      <c r="I26" s="497" t="s">
        <v>4333</v>
      </c>
      <c r="J26" s="497" t="s">
        <v>4333</v>
      </c>
      <c r="K26" s="497" t="s">
        <v>4333</v>
      </c>
    </row>
    <row r="27" spans="1:11" s="2" customFormat="1" ht="12.75" thickTop="1" thickBot="1" x14ac:dyDescent="0.25">
      <c r="A27" s="423" t="s">
        <v>4363</v>
      </c>
      <c r="B27" s="505" t="s">
        <v>4333</v>
      </c>
      <c r="C27" s="506" t="s">
        <v>4370</v>
      </c>
      <c r="D27" s="455">
        <f>SUM(Ф.4.2.КФК1:Ф.4.2.КФК30!D27)</f>
        <v>1600.01</v>
      </c>
      <c r="E27" s="497" t="s">
        <v>4333</v>
      </c>
      <c r="F27" s="497" t="s">
        <v>4333</v>
      </c>
      <c r="G27" s="497" t="s">
        <v>4333</v>
      </c>
      <c r="H27" s="497" t="s">
        <v>4333</v>
      </c>
      <c r="I27" s="497" t="s">
        <v>4333</v>
      </c>
      <c r="J27" s="497" t="s">
        <v>4333</v>
      </c>
      <c r="K27" s="497" t="s">
        <v>4333</v>
      </c>
    </row>
    <row r="28" spans="1:11" s="2" customFormat="1" ht="12.75" thickTop="1" thickBot="1" x14ac:dyDescent="0.25">
      <c r="A28" s="684" t="s">
        <v>1214</v>
      </c>
      <c r="B28" s="505" t="s">
        <v>4333</v>
      </c>
      <c r="C28" s="506" t="s">
        <v>4371</v>
      </c>
      <c r="D28" s="455">
        <f>SUM(Ф.4.2.КФК1:Ф.4.2.КФК30!D28)</f>
        <v>13950.81</v>
      </c>
      <c r="E28" s="497" t="s">
        <v>4333</v>
      </c>
      <c r="F28" s="497" t="s">
        <v>4333</v>
      </c>
      <c r="G28" s="497" t="s">
        <v>4333</v>
      </c>
      <c r="H28" s="497" t="s">
        <v>4333</v>
      </c>
      <c r="I28" s="455">
        <f>SUM(Ф.4.2.КФК1:Ф.4.2.КФК30!I28)</f>
        <v>8665.41</v>
      </c>
      <c r="J28" s="455">
        <f>SUM(Ф.4.2.КФК1:Ф.4.2.КФК30!J28)</f>
        <v>8446.75</v>
      </c>
      <c r="K28" s="497" t="s">
        <v>4333</v>
      </c>
    </row>
    <row r="29" spans="1:11" s="2" customFormat="1" ht="12.75" thickTop="1" thickBot="1" x14ac:dyDescent="0.25">
      <c r="A29" s="500" t="s">
        <v>4726</v>
      </c>
      <c r="B29" s="501"/>
      <c r="C29" s="655"/>
      <c r="D29" s="469"/>
      <c r="E29" s="497"/>
      <c r="F29" s="497"/>
      <c r="G29" s="497"/>
      <c r="H29" s="497"/>
      <c r="I29" s="469"/>
      <c r="J29" s="469"/>
      <c r="K29" s="497"/>
    </row>
    <row r="30" spans="1:11" s="2" customFormat="1" ht="12.75" thickTop="1" thickBot="1" x14ac:dyDescent="0.25">
      <c r="A30" s="477" t="s">
        <v>1735</v>
      </c>
      <c r="B30" s="453">
        <v>2000</v>
      </c>
      <c r="C30" s="454" t="s">
        <v>4372</v>
      </c>
      <c r="D30" s="455">
        <f>SUM(Ф.4.2.КФК1:Ф.4.2.КФК30!D30)</f>
        <v>13950.81</v>
      </c>
      <c r="E30" s="497" t="s">
        <v>4333</v>
      </c>
      <c r="F30" s="497" t="s">
        <v>4333</v>
      </c>
      <c r="G30" s="497" t="s">
        <v>4333</v>
      </c>
      <c r="H30" s="497" t="s">
        <v>4333</v>
      </c>
      <c r="I30" s="455">
        <f>SUM(Ф.4.2.КФК1:Ф.4.2.КФК30!I30)</f>
        <v>8665.41</v>
      </c>
      <c r="J30" s="455">
        <f>SUM(Ф.4.2.КФК1:Ф.4.2.КФК30!J30)</f>
        <v>8446.75</v>
      </c>
      <c r="K30" s="497" t="s">
        <v>4333</v>
      </c>
    </row>
    <row r="31" spans="1:11" s="2" customFormat="1" ht="12.75" thickTop="1" thickBot="1" x14ac:dyDescent="0.25">
      <c r="A31" s="457" t="s">
        <v>1701</v>
      </c>
      <c r="B31" s="453">
        <v>2100</v>
      </c>
      <c r="C31" s="454" t="s">
        <v>4373</v>
      </c>
      <c r="D31" s="455">
        <f>SUM(Ф.4.2.КФК1:Ф.4.2.КФК30!D31)</f>
        <v>0</v>
      </c>
      <c r="E31" s="497" t="s">
        <v>4333</v>
      </c>
      <c r="F31" s="497" t="s">
        <v>4333</v>
      </c>
      <c r="G31" s="497" t="s">
        <v>4333</v>
      </c>
      <c r="H31" s="497" t="s">
        <v>4333</v>
      </c>
      <c r="I31" s="455">
        <f>SUM(Ф.4.2.КФК1:Ф.4.2.КФК30!I31)</f>
        <v>0</v>
      </c>
      <c r="J31" s="455">
        <f>SUM(Ф.4.2.КФК1:Ф.4.2.КФК30!J31)</f>
        <v>0</v>
      </c>
      <c r="K31" s="497" t="s">
        <v>4333</v>
      </c>
    </row>
    <row r="32" spans="1:11" s="2" customFormat="1" ht="12.75" thickTop="1" thickBot="1" x14ac:dyDescent="0.25">
      <c r="A32" s="458" t="s">
        <v>1702</v>
      </c>
      <c r="B32" s="459">
        <v>2110</v>
      </c>
      <c r="C32" s="460" t="s">
        <v>4435</v>
      </c>
      <c r="D32" s="455">
        <f>SUM(Ф.4.2.КФК1:Ф.4.2.КФК30!D32)</f>
        <v>0</v>
      </c>
      <c r="E32" s="497" t="s">
        <v>4333</v>
      </c>
      <c r="F32" s="497" t="s">
        <v>4333</v>
      </c>
      <c r="G32" s="497" t="s">
        <v>4333</v>
      </c>
      <c r="H32" s="497" t="s">
        <v>4333</v>
      </c>
      <c r="I32" s="455">
        <f>SUM(Ф.4.2.КФК1:Ф.4.2.КФК30!I32)</f>
        <v>0</v>
      </c>
      <c r="J32" s="455">
        <f>SUM(Ф.4.2.КФК1:Ф.4.2.КФК30!J32)</f>
        <v>0</v>
      </c>
      <c r="K32" s="497" t="s">
        <v>4333</v>
      </c>
    </row>
    <row r="33" spans="1:11" s="2" customFormat="1" ht="12.75" thickTop="1" thickBot="1" x14ac:dyDescent="0.25">
      <c r="A33" s="464" t="s">
        <v>4335</v>
      </c>
      <c r="B33" s="465">
        <v>2111</v>
      </c>
      <c r="C33" s="465">
        <v>110</v>
      </c>
      <c r="D33" s="455">
        <f>SUM(Ф.4.2.КФК1:Ф.4.2.КФК30!D33)</f>
        <v>0</v>
      </c>
      <c r="E33" s="497" t="s">
        <v>4333</v>
      </c>
      <c r="F33" s="497" t="s">
        <v>4333</v>
      </c>
      <c r="G33" s="497" t="s">
        <v>4333</v>
      </c>
      <c r="H33" s="497" t="s">
        <v>4333</v>
      </c>
      <c r="I33" s="455">
        <f>SUM(Ф.4.2.КФК1:Ф.4.2.КФК30!I33)</f>
        <v>0</v>
      </c>
      <c r="J33" s="455">
        <f>SUM(Ф.4.2.КФК1:Ф.4.2.КФК30!J33)</f>
        <v>0</v>
      </c>
      <c r="K33" s="497" t="s">
        <v>4333</v>
      </c>
    </row>
    <row r="34" spans="1:11" s="2" customFormat="1" ht="12.75" thickTop="1" thickBot="1" x14ac:dyDescent="0.25">
      <c r="A34" s="464" t="s">
        <v>1703</v>
      </c>
      <c r="B34" s="465">
        <v>2112</v>
      </c>
      <c r="C34" s="465">
        <v>120</v>
      </c>
      <c r="D34" s="455">
        <f>SUM(Ф.4.2.КФК1:Ф.4.2.КФК30!D34)</f>
        <v>0</v>
      </c>
      <c r="E34" s="497" t="s">
        <v>4333</v>
      </c>
      <c r="F34" s="497" t="s">
        <v>4333</v>
      </c>
      <c r="G34" s="497" t="s">
        <v>4333</v>
      </c>
      <c r="H34" s="497" t="s">
        <v>4333</v>
      </c>
      <c r="I34" s="455">
        <f>SUM(Ф.4.2.КФК1:Ф.4.2.КФК30!I34)</f>
        <v>0</v>
      </c>
      <c r="J34" s="455">
        <f>SUM(Ф.4.2.КФК1:Ф.4.2.КФК30!J34)</f>
        <v>0</v>
      </c>
      <c r="K34" s="497" t="s">
        <v>4333</v>
      </c>
    </row>
    <row r="35" spans="1:11" s="2" customFormat="1" ht="12" customHeight="1" thickTop="1" thickBot="1" x14ac:dyDescent="0.25">
      <c r="A35" s="470" t="s">
        <v>1704</v>
      </c>
      <c r="B35" s="459">
        <v>2120</v>
      </c>
      <c r="C35" s="459">
        <v>130</v>
      </c>
      <c r="D35" s="455">
        <f>SUM(Ф.4.2.КФК1:Ф.4.2.КФК30!D35)</f>
        <v>0</v>
      </c>
      <c r="E35" s="497" t="s">
        <v>4333</v>
      </c>
      <c r="F35" s="497" t="s">
        <v>4333</v>
      </c>
      <c r="G35" s="497" t="s">
        <v>4333</v>
      </c>
      <c r="H35" s="497" t="s">
        <v>4333</v>
      </c>
      <c r="I35" s="455">
        <f>SUM(Ф.4.2.КФК1:Ф.4.2.КФК30!I35)</f>
        <v>0</v>
      </c>
      <c r="J35" s="455">
        <f>SUM(Ф.4.2.КФК1:Ф.4.2.КФК30!J35)</f>
        <v>0</v>
      </c>
      <c r="K35" s="497" t="s">
        <v>4333</v>
      </c>
    </row>
    <row r="36" spans="1:11" s="2" customFormat="1" ht="12" customHeight="1" thickTop="1" thickBot="1" x14ac:dyDescent="0.25">
      <c r="A36" s="471" t="s">
        <v>1705</v>
      </c>
      <c r="B36" s="453">
        <v>2200</v>
      </c>
      <c r="C36" s="453">
        <v>140</v>
      </c>
      <c r="D36" s="455">
        <f>SUM(Ф.4.2.КФК1:Ф.4.2.КФК30!D36)</f>
        <v>13950.81</v>
      </c>
      <c r="E36" s="497" t="s">
        <v>4333</v>
      </c>
      <c r="F36" s="497" t="s">
        <v>4333</v>
      </c>
      <c r="G36" s="497" t="s">
        <v>4333</v>
      </c>
      <c r="H36" s="497" t="s">
        <v>4333</v>
      </c>
      <c r="I36" s="455">
        <f>SUM(Ф.4.2.КФК1:Ф.4.2.КФК30!I36)</f>
        <v>8665.41</v>
      </c>
      <c r="J36" s="455">
        <f>SUM(Ф.4.2.КФК1:Ф.4.2.КФК30!J36)</f>
        <v>8446.75</v>
      </c>
      <c r="K36" s="497" t="s">
        <v>4333</v>
      </c>
    </row>
    <row r="37" spans="1:11" s="2" customFormat="1" ht="12.75" thickTop="1" thickBot="1" x14ac:dyDescent="0.25">
      <c r="A37" s="473" t="s">
        <v>1706</v>
      </c>
      <c r="B37" s="459">
        <v>2210</v>
      </c>
      <c r="C37" s="459">
        <v>150</v>
      </c>
      <c r="D37" s="455">
        <f>SUM(Ф.4.2.КФК1:Ф.4.2.КФК30!D37)</f>
        <v>0</v>
      </c>
      <c r="E37" s="497" t="s">
        <v>4333</v>
      </c>
      <c r="F37" s="497" t="s">
        <v>4333</v>
      </c>
      <c r="G37" s="497" t="s">
        <v>4333</v>
      </c>
      <c r="H37" s="497" t="s">
        <v>4333</v>
      </c>
      <c r="I37" s="455">
        <f>SUM(Ф.4.2.КФК1:Ф.4.2.КФК30!I37)</f>
        <v>0</v>
      </c>
      <c r="J37" s="455">
        <f>SUM(Ф.4.2.КФК1:Ф.4.2.КФК30!J37)</f>
        <v>0</v>
      </c>
      <c r="K37" s="497" t="s">
        <v>4333</v>
      </c>
    </row>
    <row r="38" spans="1:11" s="2" customFormat="1" ht="12.75" thickTop="1" thickBot="1" x14ac:dyDescent="0.25">
      <c r="A38" s="473" t="s">
        <v>1707</v>
      </c>
      <c r="B38" s="459">
        <v>2220</v>
      </c>
      <c r="C38" s="459">
        <v>160</v>
      </c>
      <c r="D38" s="455">
        <f>SUM(Ф.4.2.КФК1:Ф.4.2.КФК30!D38)</f>
        <v>0</v>
      </c>
      <c r="E38" s="497" t="s">
        <v>4333</v>
      </c>
      <c r="F38" s="497" t="s">
        <v>4333</v>
      </c>
      <c r="G38" s="497" t="s">
        <v>4333</v>
      </c>
      <c r="H38" s="497" t="s">
        <v>4333</v>
      </c>
      <c r="I38" s="455">
        <f>SUM(Ф.4.2.КФК1:Ф.4.2.КФК30!I38)</f>
        <v>0</v>
      </c>
      <c r="J38" s="455">
        <f>SUM(Ф.4.2.КФК1:Ф.4.2.КФК30!J38)</f>
        <v>0</v>
      </c>
      <c r="K38" s="497" t="s">
        <v>4333</v>
      </c>
    </row>
    <row r="39" spans="1:11" s="2" customFormat="1" ht="12.75" thickTop="1" thickBot="1" x14ac:dyDescent="0.25">
      <c r="A39" s="473" t="s">
        <v>1708</v>
      </c>
      <c r="B39" s="459">
        <v>2230</v>
      </c>
      <c r="C39" s="459">
        <v>170</v>
      </c>
      <c r="D39" s="455">
        <f>SUM(Ф.4.2.КФК1:Ф.4.2.КФК30!D39)</f>
        <v>0</v>
      </c>
      <c r="E39" s="497" t="s">
        <v>4333</v>
      </c>
      <c r="F39" s="497" t="s">
        <v>4333</v>
      </c>
      <c r="G39" s="497" t="s">
        <v>4333</v>
      </c>
      <c r="H39" s="497" t="s">
        <v>4333</v>
      </c>
      <c r="I39" s="455">
        <f>SUM(Ф.4.2.КФК1:Ф.4.2.КФК30!I39)</f>
        <v>0</v>
      </c>
      <c r="J39" s="455">
        <f>SUM(Ф.4.2.КФК1:Ф.4.2.КФК30!J39)</f>
        <v>0</v>
      </c>
      <c r="K39" s="497" t="s">
        <v>4333</v>
      </c>
    </row>
    <row r="40" spans="1:11" s="2" customFormat="1" ht="12.75" thickTop="1" thickBot="1" x14ac:dyDescent="0.25">
      <c r="A40" s="458" t="s">
        <v>1709</v>
      </c>
      <c r="B40" s="459">
        <v>2240</v>
      </c>
      <c r="C40" s="459">
        <v>180</v>
      </c>
      <c r="D40" s="455">
        <f>SUM(Ф.4.2.КФК1:Ф.4.2.КФК30!D40)</f>
        <v>0</v>
      </c>
      <c r="E40" s="497" t="s">
        <v>4333</v>
      </c>
      <c r="F40" s="497" t="s">
        <v>4333</v>
      </c>
      <c r="G40" s="497" t="s">
        <v>4333</v>
      </c>
      <c r="H40" s="497" t="s">
        <v>4333</v>
      </c>
      <c r="I40" s="455">
        <f>SUM(Ф.4.2.КФК1:Ф.4.2.КФК30!I40)</f>
        <v>0</v>
      </c>
      <c r="J40" s="455">
        <f>SUM(Ф.4.2.КФК1:Ф.4.2.КФК30!J40)</f>
        <v>0</v>
      </c>
      <c r="K40" s="497" t="s">
        <v>4333</v>
      </c>
    </row>
    <row r="41" spans="1:11" s="2" customFormat="1" ht="12.75" thickTop="1" thickBot="1" x14ac:dyDescent="0.25">
      <c r="A41" s="458" t="s">
        <v>4336</v>
      </c>
      <c r="B41" s="459">
        <v>2250</v>
      </c>
      <c r="C41" s="459">
        <v>190</v>
      </c>
      <c r="D41" s="455">
        <f>SUM(Ф.4.2.КФК1:Ф.4.2.КФК30!D41)</f>
        <v>0</v>
      </c>
      <c r="E41" s="497" t="s">
        <v>4333</v>
      </c>
      <c r="F41" s="497" t="s">
        <v>4333</v>
      </c>
      <c r="G41" s="497" t="s">
        <v>4333</v>
      </c>
      <c r="H41" s="497" t="s">
        <v>4333</v>
      </c>
      <c r="I41" s="455">
        <f>SUM(Ф.4.2.КФК1:Ф.4.2.КФК30!I41)</f>
        <v>0</v>
      </c>
      <c r="J41" s="455">
        <f>SUM(Ф.4.2.КФК1:Ф.4.2.КФК30!J41)</f>
        <v>0</v>
      </c>
      <c r="K41" s="497" t="s">
        <v>4333</v>
      </c>
    </row>
    <row r="42" spans="1:11" s="2" customFormat="1" ht="12.75" customHeight="1" thickTop="1" thickBot="1" x14ac:dyDescent="0.25">
      <c r="A42" s="474" t="s">
        <v>1710</v>
      </c>
      <c r="B42" s="459">
        <v>2260</v>
      </c>
      <c r="C42" s="459">
        <v>200</v>
      </c>
      <c r="D42" s="455">
        <f>SUM(Ф.4.2.КФК1:Ф.4.2.КФК30!D42)</f>
        <v>0</v>
      </c>
      <c r="E42" s="497" t="s">
        <v>4333</v>
      </c>
      <c r="F42" s="497" t="s">
        <v>4333</v>
      </c>
      <c r="G42" s="497" t="s">
        <v>4333</v>
      </c>
      <c r="H42" s="497" t="s">
        <v>4333</v>
      </c>
      <c r="I42" s="455">
        <f>SUM(Ф.4.2.КФК1:Ф.4.2.КФК30!I42)</f>
        <v>0</v>
      </c>
      <c r="J42" s="455">
        <f>SUM(Ф.4.2.КФК1:Ф.4.2.КФК30!J42)</f>
        <v>0</v>
      </c>
      <c r="K42" s="497" t="s">
        <v>4333</v>
      </c>
    </row>
    <row r="43" spans="1:11" s="2" customFormat="1" ht="12.75" thickTop="1" thickBot="1" x14ac:dyDescent="0.25">
      <c r="A43" s="470" t="s">
        <v>4337</v>
      </c>
      <c r="B43" s="459">
        <v>2270</v>
      </c>
      <c r="C43" s="459">
        <v>210</v>
      </c>
      <c r="D43" s="455">
        <f>SUM(Ф.4.2.КФК1:Ф.4.2.КФК30!D43)</f>
        <v>0</v>
      </c>
      <c r="E43" s="497" t="s">
        <v>4333</v>
      </c>
      <c r="F43" s="497" t="s">
        <v>4333</v>
      </c>
      <c r="G43" s="497" t="s">
        <v>4333</v>
      </c>
      <c r="H43" s="497" t="s">
        <v>4333</v>
      </c>
      <c r="I43" s="455">
        <f>SUM(Ф.4.2.КФК1:Ф.4.2.КФК30!I43)</f>
        <v>0</v>
      </c>
      <c r="J43" s="455">
        <f>SUM(Ф.4.2.КФК1:Ф.4.2.КФК30!J43)</f>
        <v>0</v>
      </c>
      <c r="K43" s="497" t="s">
        <v>4333</v>
      </c>
    </row>
    <row r="44" spans="1:11" s="2" customFormat="1" ht="12.75" thickTop="1" thickBot="1" x14ac:dyDescent="0.25">
      <c r="A44" s="464" t="s">
        <v>4338</v>
      </c>
      <c r="B44" s="465">
        <v>2271</v>
      </c>
      <c r="C44" s="465">
        <v>220</v>
      </c>
      <c r="D44" s="455">
        <f>SUM(Ф.4.2.КФК1:Ф.4.2.КФК30!D44)</f>
        <v>0</v>
      </c>
      <c r="E44" s="497" t="s">
        <v>4333</v>
      </c>
      <c r="F44" s="497" t="s">
        <v>4333</v>
      </c>
      <c r="G44" s="497" t="s">
        <v>4333</v>
      </c>
      <c r="H44" s="497" t="s">
        <v>4333</v>
      </c>
      <c r="I44" s="455">
        <f>SUM(Ф.4.2.КФК1:Ф.4.2.КФК30!I44)</f>
        <v>0</v>
      </c>
      <c r="J44" s="455">
        <f>SUM(Ф.4.2.КФК1:Ф.4.2.КФК30!J44)</f>
        <v>0</v>
      </c>
      <c r="K44" s="497" t="s">
        <v>4333</v>
      </c>
    </row>
    <row r="45" spans="1:11" s="2" customFormat="1" ht="12.75" thickTop="1" thickBot="1" x14ac:dyDescent="0.25">
      <c r="A45" s="464" t="s">
        <v>1711</v>
      </c>
      <c r="B45" s="465">
        <v>2272</v>
      </c>
      <c r="C45" s="465">
        <v>230</v>
      </c>
      <c r="D45" s="455">
        <f>SUM(Ф.4.2.КФК1:Ф.4.2.КФК30!D45)</f>
        <v>0</v>
      </c>
      <c r="E45" s="497" t="s">
        <v>4333</v>
      </c>
      <c r="F45" s="497" t="s">
        <v>4333</v>
      </c>
      <c r="G45" s="497" t="s">
        <v>4333</v>
      </c>
      <c r="H45" s="497" t="s">
        <v>4333</v>
      </c>
      <c r="I45" s="455">
        <f>SUM(Ф.4.2.КФК1:Ф.4.2.КФК30!I45)</f>
        <v>0</v>
      </c>
      <c r="J45" s="455">
        <f>SUM(Ф.4.2.КФК1:Ф.4.2.КФК30!J45)</f>
        <v>0</v>
      </c>
      <c r="K45" s="497" t="s">
        <v>4333</v>
      </c>
    </row>
    <row r="46" spans="1:11" s="2" customFormat="1" ht="12.75" thickTop="1" thickBot="1" x14ac:dyDescent="0.25">
      <c r="A46" s="464" t="s">
        <v>4339</v>
      </c>
      <c r="B46" s="465">
        <v>2273</v>
      </c>
      <c r="C46" s="465">
        <v>240</v>
      </c>
      <c r="D46" s="455">
        <f>SUM(Ф.4.2.КФК1:Ф.4.2.КФК30!D46)</f>
        <v>0</v>
      </c>
      <c r="E46" s="497" t="s">
        <v>4333</v>
      </c>
      <c r="F46" s="497" t="s">
        <v>4333</v>
      </c>
      <c r="G46" s="497" t="s">
        <v>4333</v>
      </c>
      <c r="H46" s="497" t="s">
        <v>4333</v>
      </c>
      <c r="I46" s="455">
        <f>SUM(Ф.4.2.КФК1:Ф.4.2.КФК30!I46)</f>
        <v>0</v>
      </c>
      <c r="J46" s="455">
        <f>SUM(Ф.4.2.КФК1:Ф.4.2.КФК30!J46)</f>
        <v>0</v>
      </c>
      <c r="K46" s="497" t="s">
        <v>4333</v>
      </c>
    </row>
    <row r="47" spans="1:11" s="2" customFormat="1" ht="12.75" thickTop="1" thickBot="1" x14ac:dyDescent="0.25">
      <c r="A47" s="464" t="s">
        <v>4340</v>
      </c>
      <c r="B47" s="465">
        <v>2274</v>
      </c>
      <c r="C47" s="465">
        <v>250</v>
      </c>
      <c r="D47" s="455">
        <f>SUM(Ф.4.2.КФК1:Ф.4.2.КФК30!D47)</f>
        <v>0</v>
      </c>
      <c r="E47" s="497" t="s">
        <v>4333</v>
      </c>
      <c r="F47" s="497" t="s">
        <v>4333</v>
      </c>
      <c r="G47" s="497" t="s">
        <v>4333</v>
      </c>
      <c r="H47" s="497" t="s">
        <v>4333</v>
      </c>
      <c r="I47" s="455">
        <f>SUM(Ф.4.2.КФК1:Ф.4.2.КФК30!I47)</f>
        <v>0</v>
      </c>
      <c r="J47" s="455">
        <f>SUM(Ф.4.2.КФК1:Ф.4.2.КФК30!J47)</f>
        <v>0</v>
      </c>
      <c r="K47" s="497" t="s">
        <v>4333</v>
      </c>
    </row>
    <row r="48" spans="1:11" s="2" customFormat="1" ht="12.75" thickTop="1" thickBot="1" x14ac:dyDescent="0.25">
      <c r="A48" s="464" t="s">
        <v>4341</v>
      </c>
      <c r="B48" s="465">
        <v>2275</v>
      </c>
      <c r="C48" s="465">
        <v>260</v>
      </c>
      <c r="D48" s="455">
        <f>SUM(Ф.4.2.КФК1:Ф.4.2.КФК30!D48)</f>
        <v>0</v>
      </c>
      <c r="E48" s="497" t="s">
        <v>4333</v>
      </c>
      <c r="F48" s="497" t="s">
        <v>4333</v>
      </c>
      <c r="G48" s="497" t="s">
        <v>4333</v>
      </c>
      <c r="H48" s="497" t="s">
        <v>4333</v>
      </c>
      <c r="I48" s="455">
        <f>SUM(Ф.4.2.КФК1:Ф.4.2.КФК30!I48)</f>
        <v>0</v>
      </c>
      <c r="J48" s="455">
        <f>SUM(Ф.4.2.КФК1:Ф.4.2.КФК30!J48)</f>
        <v>0</v>
      </c>
      <c r="K48" s="497" t="s">
        <v>4333</v>
      </c>
    </row>
    <row r="49" spans="1:11" s="2" customFormat="1" ht="14.25" customHeight="1" thickTop="1" thickBot="1" x14ac:dyDescent="0.25">
      <c r="A49" s="474" t="s">
        <v>1712</v>
      </c>
      <c r="B49" s="459">
        <v>2280</v>
      </c>
      <c r="C49" s="459">
        <v>270</v>
      </c>
      <c r="D49" s="455">
        <f>SUM(Ф.4.2.КФК1:Ф.4.2.КФК30!D49)</f>
        <v>13950.81</v>
      </c>
      <c r="E49" s="497" t="s">
        <v>4333</v>
      </c>
      <c r="F49" s="497" t="s">
        <v>4333</v>
      </c>
      <c r="G49" s="497" t="s">
        <v>4333</v>
      </c>
      <c r="H49" s="497" t="s">
        <v>4333</v>
      </c>
      <c r="I49" s="455">
        <f>SUM(Ф.4.2.КФК1:Ф.4.2.КФК30!I49)</f>
        <v>8665.41</v>
      </c>
      <c r="J49" s="455">
        <f>SUM(Ф.4.2.КФК1:Ф.4.2.КФК30!J49)</f>
        <v>8446.75</v>
      </c>
      <c r="K49" s="497" t="s">
        <v>4333</v>
      </c>
    </row>
    <row r="50" spans="1:11" s="2" customFormat="1" ht="12.75" thickTop="1" thickBot="1" x14ac:dyDescent="0.25">
      <c r="A50" s="653" t="s">
        <v>1713</v>
      </c>
      <c r="B50" s="456">
        <v>2281</v>
      </c>
      <c r="C50" s="456">
        <v>280</v>
      </c>
      <c r="D50" s="455">
        <f>SUM(Ф.4.2.КФК1:Ф.4.2.КФК30!D50)</f>
        <v>0</v>
      </c>
      <c r="E50" s="497" t="s">
        <v>4333</v>
      </c>
      <c r="F50" s="497" t="s">
        <v>4333</v>
      </c>
      <c r="G50" s="497" t="s">
        <v>4333</v>
      </c>
      <c r="H50" s="497" t="s">
        <v>4333</v>
      </c>
      <c r="I50" s="455">
        <f>SUM(Ф.4.2.КФК1:Ф.4.2.КФК30!I50)</f>
        <v>0</v>
      </c>
      <c r="J50" s="455">
        <f>SUM(Ф.4.2.КФК1:Ф.4.2.КФК30!J50)</f>
        <v>0</v>
      </c>
      <c r="K50" s="497" t="s">
        <v>4333</v>
      </c>
    </row>
    <row r="51" spans="1:11" s="2" customFormat="1" ht="12.75" thickTop="1" thickBot="1" x14ac:dyDescent="0.25">
      <c r="A51" s="654" t="s">
        <v>1714</v>
      </c>
      <c r="B51" s="456">
        <v>2282</v>
      </c>
      <c r="C51" s="456">
        <v>290</v>
      </c>
      <c r="D51" s="455">
        <f>SUM(Ф.4.2.КФК1:Ф.4.2.КФК30!D51)</f>
        <v>13950.81</v>
      </c>
      <c r="E51" s="497" t="s">
        <v>4333</v>
      </c>
      <c r="F51" s="497" t="s">
        <v>4333</v>
      </c>
      <c r="G51" s="497" t="s">
        <v>4333</v>
      </c>
      <c r="H51" s="497" t="s">
        <v>4333</v>
      </c>
      <c r="I51" s="455">
        <f>SUM(Ф.4.2.КФК1:Ф.4.2.КФК30!I51)</f>
        <v>8665.41</v>
      </c>
      <c r="J51" s="455">
        <f>SUM(Ф.4.2.КФК1:Ф.4.2.КФК30!J51)</f>
        <v>8446.75</v>
      </c>
      <c r="K51" s="497" t="s">
        <v>4333</v>
      </c>
    </row>
    <row r="52" spans="1:11" s="2" customFormat="1" ht="12.75" thickTop="1" thickBot="1" x14ac:dyDescent="0.25">
      <c r="A52" s="457" t="s">
        <v>1715</v>
      </c>
      <c r="B52" s="477">
        <v>2400</v>
      </c>
      <c r="C52" s="477">
        <v>300</v>
      </c>
      <c r="D52" s="455">
        <f>SUM(Ф.4.2.КФК1:Ф.4.2.КФК30!D52)</f>
        <v>0</v>
      </c>
      <c r="E52" s="497" t="s">
        <v>4333</v>
      </c>
      <c r="F52" s="497" t="s">
        <v>4333</v>
      </c>
      <c r="G52" s="497" t="s">
        <v>4333</v>
      </c>
      <c r="H52" s="497" t="s">
        <v>4333</v>
      </c>
      <c r="I52" s="455">
        <f>SUM(Ф.4.2.КФК1:Ф.4.2.КФК30!I52)</f>
        <v>0</v>
      </c>
      <c r="J52" s="455">
        <f>SUM(Ф.4.2.КФК1:Ф.4.2.КФК30!J52)</f>
        <v>0</v>
      </c>
      <c r="K52" s="497" t="s">
        <v>4333</v>
      </c>
    </row>
    <row r="53" spans="1:11" s="2" customFormat="1" ht="12.75" thickTop="1" thickBot="1" x14ac:dyDescent="0.25">
      <c r="A53" s="478" t="s">
        <v>1716</v>
      </c>
      <c r="B53" s="479">
        <v>2410</v>
      </c>
      <c r="C53" s="479">
        <v>310</v>
      </c>
      <c r="D53" s="455">
        <f>SUM(Ф.4.2.КФК1:Ф.4.2.КФК30!D53)</f>
        <v>0</v>
      </c>
      <c r="E53" s="497" t="s">
        <v>4333</v>
      </c>
      <c r="F53" s="497" t="s">
        <v>4333</v>
      </c>
      <c r="G53" s="497" t="s">
        <v>4333</v>
      </c>
      <c r="H53" s="497" t="s">
        <v>4333</v>
      </c>
      <c r="I53" s="455">
        <f>SUM(Ф.4.2.КФК1:Ф.4.2.КФК30!I53)</f>
        <v>0</v>
      </c>
      <c r="J53" s="455">
        <f>SUM(Ф.4.2.КФК1:Ф.4.2.КФК30!J53)</f>
        <v>0</v>
      </c>
      <c r="K53" s="497" t="s">
        <v>4333</v>
      </c>
    </row>
    <row r="54" spans="1:11" s="2" customFormat="1" ht="12.75" customHeight="1" thickTop="1" thickBot="1" x14ac:dyDescent="0.25">
      <c r="A54" s="478" t="s">
        <v>1717</v>
      </c>
      <c r="B54" s="479">
        <v>2420</v>
      </c>
      <c r="C54" s="479">
        <v>320</v>
      </c>
      <c r="D54" s="455">
        <f>SUM(Ф.4.2.КФК1:Ф.4.2.КФК30!D54)</f>
        <v>0</v>
      </c>
      <c r="E54" s="497" t="s">
        <v>4333</v>
      </c>
      <c r="F54" s="497" t="s">
        <v>4333</v>
      </c>
      <c r="G54" s="497" t="s">
        <v>4333</v>
      </c>
      <c r="H54" s="497" t="s">
        <v>4333</v>
      </c>
      <c r="I54" s="455">
        <f>SUM(Ф.4.2.КФК1:Ф.4.2.КФК30!I54)</f>
        <v>0</v>
      </c>
      <c r="J54" s="455">
        <f>SUM(Ф.4.2.КФК1:Ф.4.2.КФК30!J54)</f>
        <v>0</v>
      </c>
      <c r="K54" s="497" t="s">
        <v>4333</v>
      </c>
    </row>
    <row r="55" spans="1:11" s="2" customFormat="1" ht="12" customHeight="1" thickTop="1" thickBot="1" x14ac:dyDescent="0.25">
      <c r="A55" s="480" t="s">
        <v>1718</v>
      </c>
      <c r="B55" s="477">
        <v>2600</v>
      </c>
      <c r="C55" s="477">
        <v>330</v>
      </c>
      <c r="D55" s="455">
        <f>SUM(Ф.4.2.КФК1:Ф.4.2.КФК30!D55)</f>
        <v>0</v>
      </c>
      <c r="E55" s="497" t="s">
        <v>4333</v>
      </c>
      <c r="F55" s="497" t="s">
        <v>4333</v>
      </c>
      <c r="G55" s="497" t="s">
        <v>4333</v>
      </c>
      <c r="H55" s="497" t="s">
        <v>4333</v>
      </c>
      <c r="I55" s="455">
        <f>SUM(Ф.4.2.КФК1:Ф.4.2.КФК30!I55)</f>
        <v>0</v>
      </c>
      <c r="J55" s="455">
        <f>SUM(Ф.4.2.КФК1:Ф.4.2.КФК30!J55)</f>
        <v>0</v>
      </c>
      <c r="K55" s="497" t="s">
        <v>4333</v>
      </c>
    </row>
    <row r="56" spans="1:11" s="2" customFormat="1" ht="11.25" customHeight="1" thickTop="1" thickBot="1" x14ac:dyDescent="0.25">
      <c r="A56" s="470" t="s">
        <v>4342</v>
      </c>
      <c r="B56" s="479">
        <v>2610</v>
      </c>
      <c r="C56" s="479">
        <v>340</v>
      </c>
      <c r="D56" s="455">
        <f>SUM(Ф.4.2.КФК1:Ф.4.2.КФК30!D56)</f>
        <v>0</v>
      </c>
      <c r="E56" s="497" t="s">
        <v>4333</v>
      </c>
      <c r="F56" s="497" t="s">
        <v>4333</v>
      </c>
      <c r="G56" s="497" t="s">
        <v>4333</v>
      </c>
      <c r="H56" s="497" t="s">
        <v>4333</v>
      </c>
      <c r="I56" s="455">
        <f>SUM(Ф.4.2.КФК1:Ф.4.2.КФК30!I56)</f>
        <v>0</v>
      </c>
      <c r="J56" s="455">
        <f>SUM(Ф.4.2.КФК1:Ф.4.2.КФК30!J56)</f>
        <v>0</v>
      </c>
      <c r="K56" s="497" t="s">
        <v>4333</v>
      </c>
    </row>
    <row r="57" spans="1:11" s="2" customFormat="1" ht="12.75" thickTop="1" thickBot="1" x14ac:dyDescent="0.25">
      <c r="A57" s="470" t="s">
        <v>4343</v>
      </c>
      <c r="B57" s="479">
        <v>2620</v>
      </c>
      <c r="C57" s="479">
        <v>350</v>
      </c>
      <c r="D57" s="455">
        <f>SUM(Ф.4.2.КФК1:Ф.4.2.КФК30!D57)</f>
        <v>0</v>
      </c>
      <c r="E57" s="497" t="s">
        <v>4333</v>
      </c>
      <c r="F57" s="497" t="s">
        <v>4333</v>
      </c>
      <c r="G57" s="497" t="s">
        <v>4333</v>
      </c>
      <c r="H57" s="497" t="s">
        <v>4333</v>
      </c>
      <c r="I57" s="455">
        <f>SUM(Ф.4.2.КФК1:Ф.4.2.КФК30!I57)</f>
        <v>0</v>
      </c>
      <c r="J57" s="455">
        <f>SUM(Ф.4.2.КФК1:Ф.4.2.КФК30!J57)</f>
        <v>0</v>
      </c>
      <c r="K57" s="497" t="s">
        <v>4333</v>
      </c>
    </row>
    <row r="58" spans="1:11" s="2" customFormat="1" ht="13.5" customHeight="1" thickTop="1" thickBot="1" x14ac:dyDescent="0.25">
      <c r="A58" s="478" t="s">
        <v>1719</v>
      </c>
      <c r="B58" s="479">
        <v>2630</v>
      </c>
      <c r="C58" s="479">
        <v>360</v>
      </c>
      <c r="D58" s="455">
        <f>SUM(Ф.4.2.КФК1:Ф.4.2.КФК30!D58)</f>
        <v>0</v>
      </c>
      <c r="E58" s="497" t="s">
        <v>4333</v>
      </c>
      <c r="F58" s="497" t="s">
        <v>4333</v>
      </c>
      <c r="G58" s="497" t="s">
        <v>4333</v>
      </c>
      <c r="H58" s="497" t="s">
        <v>4333</v>
      </c>
      <c r="I58" s="455">
        <f>SUM(Ф.4.2.КФК1:Ф.4.2.КФК30!I58)</f>
        <v>0</v>
      </c>
      <c r="J58" s="455">
        <f>SUM(Ф.4.2.КФК1:Ф.4.2.КФК30!J58)</f>
        <v>0</v>
      </c>
      <c r="K58" s="497" t="s">
        <v>4333</v>
      </c>
    </row>
    <row r="59" spans="1:11" s="2" customFormat="1" ht="12.75" thickTop="1" thickBot="1" x14ac:dyDescent="0.25">
      <c r="A59" s="483" t="s">
        <v>1720</v>
      </c>
      <c r="B59" s="477">
        <v>2700</v>
      </c>
      <c r="C59" s="477">
        <v>370</v>
      </c>
      <c r="D59" s="455">
        <f>SUM(Ф.4.2.КФК1:Ф.4.2.КФК30!D59)</f>
        <v>0</v>
      </c>
      <c r="E59" s="497" t="s">
        <v>4333</v>
      </c>
      <c r="F59" s="497" t="s">
        <v>4333</v>
      </c>
      <c r="G59" s="497" t="s">
        <v>4333</v>
      </c>
      <c r="H59" s="497" t="s">
        <v>4333</v>
      </c>
      <c r="I59" s="455">
        <f>SUM(Ф.4.2.КФК1:Ф.4.2.КФК30!I59)</f>
        <v>0</v>
      </c>
      <c r="J59" s="455">
        <f>SUM(Ф.4.2.КФК1:Ф.4.2.КФК30!J59)</f>
        <v>0</v>
      </c>
      <c r="K59" s="497" t="s">
        <v>4333</v>
      </c>
    </row>
    <row r="60" spans="1:11" s="2" customFormat="1" ht="12.75" thickTop="1" thickBot="1" x14ac:dyDescent="0.25">
      <c r="A60" s="470" t="s">
        <v>1721</v>
      </c>
      <c r="B60" s="479">
        <v>2710</v>
      </c>
      <c r="C60" s="479">
        <v>380</v>
      </c>
      <c r="D60" s="455">
        <f>SUM(Ф.4.2.КФК1:Ф.4.2.КФК30!D60)</f>
        <v>0</v>
      </c>
      <c r="E60" s="497" t="s">
        <v>4333</v>
      </c>
      <c r="F60" s="497" t="s">
        <v>4333</v>
      </c>
      <c r="G60" s="497" t="s">
        <v>4333</v>
      </c>
      <c r="H60" s="497" t="s">
        <v>4333</v>
      </c>
      <c r="I60" s="455">
        <f>SUM(Ф.4.2.КФК1:Ф.4.2.КФК30!I60)</f>
        <v>0</v>
      </c>
      <c r="J60" s="455">
        <f>SUM(Ф.4.2.КФК1:Ф.4.2.КФК30!J60)</f>
        <v>0</v>
      </c>
      <c r="K60" s="497" t="s">
        <v>4333</v>
      </c>
    </row>
    <row r="61" spans="1:11" s="2" customFormat="1" ht="12.75" thickTop="1" thickBot="1" x14ac:dyDescent="0.25">
      <c r="A61" s="470" t="s">
        <v>1722</v>
      </c>
      <c r="B61" s="479">
        <v>2720</v>
      </c>
      <c r="C61" s="479">
        <v>390</v>
      </c>
      <c r="D61" s="455">
        <f>SUM(Ф.4.2.КФК1:Ф.4.2.КФК30!D61)</f>
        <v>0</v>
      </c>
      <c r="E61" s="497" t="s">
        <v>4333</v>
      </c>
      <c r="F61" s="497" t="s">
        <v>4333</v>
      </c>
      <c r="G61" s="497" t="s">
        <v>4333</v>
      </c>
      <c r="H61" s="497" t="s">
        <v>4333</v>
      </c>
      <c r="I61" s="455">
        <f>SUM(Ф.4.2.КФК1:Ф.4.2.КФК30!I61)</f>
        <v>0</v>
      </c>
      <c r="J61" s="455">
        <f>SUM(Ф.4.2.КФК1:Ф.4.2.КФК30!J61)</f>
        <v>0</v>
      </c>
      <c r="K61" s="497" t="s">
        <v>4333</v>
      </c>
    </row>
    <row r="62" spans="1:11" s="2" customFormat="1" ht="12.75" thickTop="1" thickBot="1" x14ac:dyDescent="0.25">
      <c r="A62" s="470" t="s">
        <v>1723</v>
      </c>
      <c r="B62" s="479">
        <v>2730</v>
      </c>
      <c r="C62" s="479">
        <v>400</v>
      </c>
      <c r="D62" s="455">
        <f>SUM(Ф.4.2.КФК1:Ф.4.2.КФК30!D62)</f>
        <v>0</v>
      </c>
      <c r="E62" s="497" t="s">
        <v>4333</v>
      </c>
      <c r="F62" s="497" t="s">
        <v>4333</v>
      </c>
      <c r="G62" s="497" t="s">
        <v>4333</v>
      </c>
      <c r="H62" s="497" t="s">
        <v>4333</v>
      </c>
      <c r="I62" s="455">
        <f>SUM(Ф.4.2.КФК1:Ф.4.2.КФК30!I62)</f>
        <v>0</v>
      </c>
      <c r="J62" s="455">
        <f>SUM(Ф.4.2.КФК1:Ф.4.2.КФК30!J62)</f>
        <v>0</v>
      </c>
      <c r="K62" s="497" t="s">
        <v>4333</v>
      </c>
    </row>
    <row r="63" spans="1:11" s="2" customFormat="1" ht="12.75" thickTop="1" thickBot="1" x14ac:dyDescent="0.25">
      <c r="A63" s="483" t="s">
        <v>1724</v>
      </c>
      <c r="B63" s="477">
        <v>2800</v>
      </c>
      <c r="C63" s="477">
        <v>410</v>
      </c>
      <c r="D63" s="455">
        <f>SUM(Ф.4.2.КФК1:Ф.4.2.КФК30!D63)</f>
        <v>0</v>
      </c>
      <c r="E63" s="497" t="s">
        <v>4333</v>
      </c>
      <c r="F63" s="497" t="s">
        <v>4333</v>
      </c>
      <c r="G63" s="497" t="s">
        <v>4333</v>
      </c>
      <c r="H63" s="497" t="s">
        <v>4333</v>
      </c>
      <c r="I63" s="455">
        <f>SUM(Ф.4.2.КФК1:Ф.4.2.КФК30!I63)</f>
        <v>0</v>
      </c>
      <c r="J63" s="455">
        <f>SUM(Ф.4.2.КФК1:Ф.4.2.КФК30!J63)</f>
        <v>0</v>
      </c>
      <c r="K63" s="497" t="s">
        <v>4333</v>
      </c>
    </row>
    <row r="64" spans="1:11" s="2" customFormat="1" ht="12.75" thickTop="1" thickBot="1" x14ac:dyDescent="0.25">
      <c r="A64" s="477" t="s">
        <v>1725</v>
      </c>
      <c r="B64" s="477">
        <v>3000</v>
      </c>
      <c r="C64" s="477">
        <v>420</v>
      </c>
      <c r="D64" s="455">
        <f>SUM(Ф.4.2.КФК1:Ф.4.2.КФК30!D64)</f>
        <v>0</v>
      </c>
      <c r="E64" s="497" t="s">
        <v>4333</v>
      </c>
      <c r="F64" s="497" t="s">
        <v>4333</v>
      </c>
      <c r="G64" s="497" t="s">
        <v>4333</v>
      </c>
      <c r="H64" s="497" t="s">
        <v>4333</v>
      </c>
      <c r="I64" s="455">
        <f>SUM(Ф.4.2.КФК1:Ф.4.2.КФК30!I64)</f>
        <v>0</v>
      </c>
      <c r="J64" s="455">
        <f>SUM(Ф.4.2.КФК1:Ф.4.2.КФК30!J64)</f>
        <v>0</v>
      </c>
      <c r="K64" s="497" t="s">
        <v>4333</v>
      </c>
    </row>
    <row r="65" spans="1:11" s="2" customFormat="1" ht="12.75" thickTop="1" thickBot="1" x14ac:dyDescent="0.25">
      <c r="A65" s="457" t="s">
        <v>4251</v>
      </c>
      <c r="B65" s="477">
        <v>3100</v>
      </c>
      <c r="C65" s="477">
        <v>430</v>
      </c>
      <c r="D65" s="455">
        <f>SUM(Ф.4.2.КФК1:Ф.4.2.КФК30!D65)</f>
        <v>0</v>
      </c>
      <c r="E65" s="497" t="s">
        <v>4333</v>
      </c>
      <c r="F65" s="497" t="s">
        <v>4333</v>
      </c>
      <c r="G65" s="497" t="s">
        <v>4333</v>
      </c>
      <c r="H65" s="497" t="s">
        <v>4333</v>
      </c>
      <c r="I65" s="455">
        <f>SUM(Ф.4.2.КФК1:Ф.4.2.КФК30!I65)</f>
        <v>0</v>
      </c>
      <c r="J65" s="455">
        <f>SUM(Ф.4.2.КФК1:Ф.4.2.КФК30!J65)</f>
        <v>0</v>
      </c>
      <c r="K65" s="497" t="s">
        <v>4333</v>
      </c>
    </row>
    <row r="66" spans="1:11" s="2" customFormat="1" ht="12.75" thickTop="1" thickBot="1" x14ac:dyDescent="0.25">
      <c r="A66" s="470" t="s">
        <v>4344</v>
      </c>
      <c r="B66" s="479">
        <v>3110</v>
      </c>
      <c r="C66" s="479">
        <v>440</v>
      </c>
      <c r="D66" s="455">
        <f>SUM(Ф.4.2.КФК1:Ф.4.2.КФК30!D66)</f>
        <v>0</v>
      </c>
      <c r="E66" s="497" t="s">
        <v>4333</v>
      </c>
      <c r="F66" s="497" t="s">
        <v>4333</v>
      </c>
      <c r="G66" s="497" t="s">
        <v>4333</v>
      </c>
      <c r="H66" s="497" t="s">
        <v>4333</v>
      </c>
      <c r="I66" s="455">
        <f>SUM(Ф.4.2.КФК1:Ф.4.2.КФК30!I66)</f>
        <v>0</v>
      </c>
      <c r="J66" s="455">
        <f>SUM(Ф.4.2.КФК1:Ф.4.2.КФК30!J66)</f>
        <v>0</v>
      </c>
      <c r="K66" s="497" t="s">
        <v>4333</v>
      </c>
    </row>
    <row r="67" spans="1:11" s="2" customFormat="1" ht="12.75" thickTop="1" thickBot="1" x14ac:dyDescent="0.25">
      <c r="A67" s="478" t="s">
        <v>4345</v>
      </c>
      <c r="B67" s="479">
        <v>3120</v>
      </c>
      <c r="C67" s="479">
        <v>450</v>
      </c>
      <c r="D67" s="455">
        <f>SUM(Ф.4.2.КФК1:Ф.4.2.КФК30!D67)</f>
        <v>0</v>
      </c>
      <c r="E67" s="497" t="s">
        <v>4333</v>
      </c>
      <c r="F67" s="497" t="s">
        <v>4333</v>
      </c>
      <c r="G67" s="497" t="s">
        <v>4333</v>
      </c>
      <c r="H67" s="497" t="s">
        <v>4333</v>
      </c>
      <c r="I67" s="455">
        <f>SUM(Ф.4.2.КФК1:Ф.4.2.КФК30!I67)</f>
        <v>0</v>
      </c>
      <c r="J67" s="455">
        <f>SUM(Ф.4.2.КФК1:Ф.4.2.КФК30!J67)</f>
        <v>0</v>
      </c>
      <c r="K67" s="497" t="s">
        <v>4333</v>
      </c>
    </row>
    <row r="68" spans="1:11" s="2" customFormat="1" ht="12.75" thickTop="1" thickBot="1" x14ac:dyDescent="0.25">
      <c r="A68" s="476" t="s">
        <v>1726</v>
      </c>
      <c r="B68" s="456">
        <v>3121</v>
      </c>
      <c r="C68" s="456">
        <v>460</v>
      </c>
      <c r="D68" s="455">
        <f>SUM(Ф.4.2.КФК1:Ф.4.2.КФК30!D68)</f>
        <v>0</v>
      </c>
      <c r="E68" s="497" t="s">
        <v>4333</v>
      </c>
      <c r="F68" s="497" t="s">
        <v>4333</v>
      </c>
      <c r="G68" s="497" t="s">
        <v>4333</v>
      </c>
      <c r="H68" s="497" t="s">
        <v>4333</v>
      </c>
      <c r="I68" s="455">
        <f>SUM(Ф.4.2.КФК1:Ф.4.2.КФК30!I68)</f>
        <v>0</v>
      </c>
      <c r="J68" s="455">
        <f>SUM(Ф.4.2.КФК1:Ф.4.2.КФК30!J68)</f>
        <v>0</v>
      </c>
      <c r="K68" s="497" t="s">
        <v>4333</v>
      </c>
    </row>
    <row r="69" spans="1:11" s="2" customFormat="1" ht="12.75" thickTop="1" thickBot="1" x14ac:dyDescent="0.25">
      <c r="A69" s="476" t="s">
        <v>1727</v>
      </c>
      <c r="B69" s="456">
        <v>3122</v>
      </c>
      <c r="C69" s="456">
        <v>470</v>
      </c>
      <c r="D69" s="455">
        <f>SUM(Ф.4.2.КФК1:Ф.4.2.КФК30!D69)</f>
        <v>0</v>
      </c>
      <c r="E69" s="497" t="s">
        <v>4333</v>
      </c>
      <c r="F69" s="497" t="s">
        <v>4333</v>
      </c>
      <c r="G69" s="497" t="s">
        <v>4333</v>
      </c>
      <c r="H69" s="497" t="s">
        <v>4333</v>
      </c>
      <c r="I69" s="455">
        <f>SUM(Ф.4.2.КФК1:Ф.4.2.КФК30!I69)</f>
        <v>0</v>
      </c>
      <c r="J69" s="455">
        <f>SUM(Ф.4.2.КФК1:Ф.4.2.КФК30!J69)</f>
        <v>0</v>
      </c>
      <c r="K69" s="497" t="s">
        <v>4333</v>
      </c>
    </row>
    <row r="70" spans="1:11" s="2" customFormat="1" ht="12.75" thickTop="1" thickBot="1" x14ac:dyDescent="0.25">
      <c r="A70" s="458" t="s">
        <v>4346</v>
      </c>
      <c r="B70" s="479">
        <v>3130</v>
      </c>
      <c r="C70" s="479">
        <v>480</v>
      </c>
      <c r="D70" s="455">
        <f>SUM(Ф.4.2.КФК1:Ф.4.2.КФК30!D70)</f>
        <v>0</v>
      </c>
      <c r="E70" s="497" t="s">
        <v>4333</v>
      </c>
      <c r="F70" s="497" t="s">
        <v>4333</v>
      </c>
      <c r="G70" s="497" t="s">
        <v>4333</v>
      </c>
      <c r="H70" s="497" t="s">
        <v>4333</v>
      </c>
      <c r="I70" s="455">
        <f>SUM(Ф.4.2.КФК1:Ф.4.2.КФК30!I70)</f>
        <v>0</v>
      </c>
      <c r="J70" s="455">
        <f>SUM(Ф.4.2.КФК1:Ф.4.2.КФК30!J70)</f>
        <v>0</v>
      </c>
      <c r="K70" s="497" t="s">
        <v>4333</v>
      </c>
    </row>
    <row r="71" spans="1:11" s="2" customFormat="1" ht="12.75" thickTop="1" thickBot="1" x14ac:dyDescent="0.25">
      <c r="A71" s="476" t="s">
        <v>1728</v>
      </c>
      <c r="B71" s="451">
        <v>3131</v>
      </c>
      <c r="C71" s="479">
        <v>490</v>
      </c>
      <c r="D71" s="455">
        <f>SUM(Ф.4.2.КФК1:Ф.4.2.КФК30!D71)</f>
        <v>0</v>
      </c>
      <c r="E71" s="497" t="s">
        <v>4333</v>
      </c>
      <c r="F71" s="497" t="s">
        <v>4333</v>
      </c>
      <c r="G71" s="497" t="s">
        <v>4333</v>
      </c>
      <c r="H71" s="497" t="s">
        <v>4333</v>
      </c>
      <c r="I71" s="455">
        <f>SUM(Ф.4.2.КФК1:Ф.4.2.КФК30!I71)</f>
        <v>0</v>
      </c>
      <c r="J71" s="455">
        <f>SUM(Ф.4.2.КФК1:Ф.4.2.КФК30!J71)</f>
        <v>0</v>
      </c>
      <c r="K71" s="497" t="s">
        <v>4333</v>
      </c>
    </row>
    <row r="72" spans="1:11" s="2" customFormat="1" ht="12.75" thickTop="1" thickBot="1" x14ac:dyDescent="0.25">
      <c r="A72" s="476" t="s">
        <v>4252</v>
      </c>
      <c r="B72" s="456">
        <v>3132</v>
      </c>
      <c r="C72" s="456">
        <v>500</v>
      </c>
      <c r="D72" s="455">
        <f>SUM(Ф.4.2.КФК1:Ф.4.2.КФК30!D72)</f>
        <v>0</v>
      </c>
      <c r="E72" s="497" t="s">
        <v>4333</v>
      </c>
      <c r="F72" s="497" t="s">
        <v>4333</v>
      </c>
      <c r="G72" s="497" t="s">
        <v>4333</v>
      </c>
      <c r="H72" s="497" t="s">
        <v>4333</v>
      </c>
      <c r="I72" s="455">
        <f>SUM(Ф.4.2.КФК1:Ф.4.2.КФК30!I72)</f>
        <v>0</v>
      </c>
      <c r="J72" s="455">
        <f>SUM(Ф.4.2.КФК1:Ф.4.2.КФК30!J72)</f>
        <v>0</v>
      </c>
      <c r="K72" s="497" t="s">
        <v>4333</v>
      </c>
    </row>
    <row r="73" spans="1:11" s="2" customFormat="1" ht="12.75" thickTop="1" thickBot="1" x14ac:dyDescent="0.25">
      <c r="A73" s="458" t="s">
        <v>4253</v>
      </c>
      <c r="B73" s="479">
        <v>3140</v>
      </c>
      <c r="C73" s="479">
        <v>510</v>
      </c>
      <c r="D73" s="455">
        <f>SUM(Ф.4.2.КФК1:Ф.4.2.КФК30!D73)</f>
        <v>0</v>
      </c>
      <c r="E73" s="497" t="s">
        <v>4333</v>
      </c>
      <c r="F73" s="497" t="s">
        <v>4333</v>
      </c>
      <c r="G73" s="497" t="s">
        <v>4333</v>
      </c>
      <c r="H73" s="497" t="s">
        <v>4333</v>
      </c>
      <c r="I73" s="455">
        <f>SUM(Ф.4.2.КФК1:Ф.4.2.КФК30!I73)</f>
        <v>0</v>
      </c>
      <c r="J73" s="455">
        <f>SUM(Ф.4.2.КФК1:Ф.4.2.КФК30!J73)</f>
        <v>0</v>
      </c>
      <c r="K73" s="497" t="s">
        <v>4333</v>
      </c>
    </row>
    <row r="74" spans="1:11" s="2" customFormat="1" ht="13.5" thickTop="1" thickBot="1" x14ac:dyDescent="0.25">
      <c r="A74" s="503" t="s">
        <v>1729</v>
      </c>
      <c r="B74" s="456">
        <v>3141</v>
      </c>
      <c r="C74" s="456">
        <v>520</v>
      </c>
      <c r="D74" s="455">
        <f>SUM(Ф.4.2.КФК1:Ф.4.2.КФК30!D74)</f>
        <v>0</v>
      </c>
      <c r="E74" s="497" t="s">
        <v>4333</v>
      </c>
      <c r="F74" s="497" t="s">
        <v>4333</v>
      </c>
      <c r="G74" s="497" t="s">
        <v>4333</v>
      </c>
      <c r="H74" s="497" t="s">
        <v>4333</v>
      </c>
      <c r="I74" s="455">
        <f>SUM(Ф.4.2.КФК1:Ф.4.2.КФК30!I74)</f>
        <v>0</v>
      </c>
      <c r="J74" s="455">
        <f>SUM(Ф.4.2.КФК1:Ф.4.2.КФК30!J74)</f>
        <v>0</v>
      </c>
      <c r="K74" s="497" t="s">
        <v>4333</v>
      </c>
    </row>
    <row r="75" spans="1:11" s="2" customFormat="1" ht="13.5" thickTop="1" thickBot="1" x14ac:dyDescent="0.25">
      <c r="A75" s="503" t="s">
        <v>1730</v>
      </c>
      <c r="B75" s="456">
        <v>3142</v>
      </c>
      <c r="C75" s="456">
        <v>530</v>
      </c>
      <c r="D75" s="455">
        <f>SUM(Ф.4.2.КФК1:Ф.4.2.КФК30!D75)</f>
        <v>0</v>
      </c>
      <c r="E75" s="497" t="s">
        <v>4333</v>
      </c>
      <c r="F75" s="497" t="s">
        <v>4333</v>
      </c>
      <c r="G75" s="497" t="s">
        <v>4333</v>
      </c>
      <c r="H75" s="497" t="s">
        <v>4333</v>
      </c>
      <c r="I75" s="455">
        <f>SUM(Ф.4.2.КФК1:Ф.4.2.КФК30!I75)</f>
        <v>0</v>
      </c>
      <c r="J75" s="455">
        <f>SUM(Ф.4.2.КФК1:Ф.4.2.КФК30!J75)</f>
        <v>0</v>
      </c>
      <c r="K75" s="497" t="s">
        <v>4333</v>
      </c>
    </row>
    <row r="76" spans="1:11" s="2" customFormat="1" ht="13.5" thickTop="1" thickBot="1" x14ac:dyDescent="0.25">
      <c r="A76" s="503" t="s">
        <v>1731</v>
      </c>
      <c r="B76" s="456">
        <v>3143</v>
      </c>
      <c r="C76" s="456">
        <v>540</v>
      </c>
      <c r="D76" s="455">
        <f>SUM(Ф.4.2.КФК1:Ф.4.2.КФК30!D76)</f>
        <v>0</v>
      </c>
      <c r="E76" s="497" t="s">
        <v>4333</v>
      </c>
      <c r="F76" s="497" t="s">
        <v>4333</v>
      </c>
      <c r="G76" s="497" t="s">
        <v>4333</v>
      </c>
      <c r="H76" s="497" t="s">
        <v>4333</v>
      </c>
      <c r="I76" s="455">
        <f>SUM(Ф.4.2.КФК1:Ф.4.2.КФК30!I76)</f>
        <v>0</v>
      </c>
      <c r="J76" s="455">
        <f>SUM(Ф.4.2.КФК1:Ф.4.2.КФК30!J76)</f>
        <v>0</v>
      </c>
      <c r="K76" s="497" t="s">
        <v>4333</v>
      </c>
    </row>
    <row r="77" spans="1:11" s="2" customFormat="1" ht="12.75" thickTop="1" thickBot="1" x14ac:dyDescent="0.25">
      <c r="A77" s="458" t="s">
        <v>4347</v>
      </c>
      <c r="B77" s="479">
        <v>3150</v>
      </c>
      <c r="C77" s="479">
        <v>550</v>
      </c>
      <c r="D77" s="455">
        <f>SUM(Ф.4.2.КФК1:Ф.4.2.КФК30!D77)</f>
        <v>0</v>
      </c>
      <c r="E77" s="497" t="s">
        <v>4333</v>
      </c>
      <c r="F77" s="497" t="s">
        <v>4333</v>
      </c>
      <c r="G77" s="497" t="s">
        <v>4333</v>
      </c>
      <c r="H77" s="497" t="s">
        <v>4333</v>
      </c>
      <c r="I77" s="455">
        <f>SUM(Ф.4.2.КФК1:Ф.4.2.КФК30!I77)</f>
        <v>0</v>
      </c>
      <c r="J77" s="455">
        <f>SUM(Ф.4.2.КФК1:Ф.4.2.КФК30!J77)</f>
        <v>0</v>
      </c>
      <c r="K77" s="497" t="s">
        <v>4333</v>
      </c>
    </row>
    <row r="78" spans="1:11" s="2" customFormat="1" ht="12.75" thickTop="1" thickBot="1" x14ac:dyDescent="0.25">
      <c r="A78" s="458" t="s">
        <v>1732</v>
      </c>
      <c r="B78" s="479">
        <v>3160</v>
      </c>
      <c r="C78" s="479">
        <v>560</v>
      </c>
      <c r="D78" s="455">
        <f>SUM(Ф.4.2.КФК1:Ф.4.2.КФК30!D78)</f>
        <v>0</v>
      </c>
      <c r="E78" s="497" t="s">
        <v>4333</v>
      </c>
      <c r="F78" s="497" t="s">
        <v>4333</v>
      </c>
      <c r="G78" s="497" t="s">
        <v>4333</v>
      </c>
      <c r="H78" s="497" t="s">
        <v>4333</v>
      </c>
      <c r="I78" s="455">
        <f>SUM(Ф.4.2.КФК1:Ф.4.2.КФК30!I78)</f>
        <v>0</v>
      </c>
      <c r="J78" s="455">
        <f>SUM(Ф.4.2.КФК1:Ф.4.2.КФК30!J78)</f>
        <v>0</v>
      </c>
      <c r="K78" s="497" t="s">
        <v>4333</v>
      </c>
    </row>
    <row r="79" spans="1:11" s="2" customFormat="1" ht="12.75" thickTop="1" thickBot="1" x14ac:dyDescent="0.25">
      <c r="A79" s="457" t="s">
        <v>4348</v>
      </c>
      <c r="B79" s="477">
        <v>3200</v>
      </c>
      <c r="C79" s="477">
        <v>570</v>
      </c>
      <c r="D79" s="455">
        <f>SUM(Ф.4.2.КФК1:Ф.4.2.КФК30!D79)</f>
        <v>0</v>
      </c>
      <c r="E79" s="497" t="s">
        <v>4333</v>
      </c>
      <c r="F79" s="497" t="s">
        <v>4333</v>
      </c>
      <c r="G79" s="497" t="s">
        <v>4333</v>
      </c>
      <c r="H79" s="497" t="s">
        <v>4333</v>
      </c>
      <c r="I79" s="455">
        <f>SUM(Ф.4.2.КФК1:Ф.4.2.КФК30!I79)</f>
        <v>0</v>
      </c>
      <c r="J79" s="455">
        <f>SUM(Ф.4.2.КФК1:Ф.4.2.КФК30!J79)</f>
        <v>0</v>
      </c>
      <c r="K79" s="497" t="s">
        <v>4333</v>
      </c>
    </row>
    <row r="80" spans="1:11" s="2" customFormat="1" ht="12.75" thickTop="1" thickBot="1" x14ac:dyDescent="0.25">
      <c r="A80" s="470" t="s">
        <v>4803</v>
      </c>
      <c r="B80" s="479">
        <v>3210</v>
      </c>
      <c r="C80" s="479">
        <v>580</v>
      </c>
      <c r="D80" s="455">
        <f>SUM(Ф.4.2.КФК1:Ф.4.2.КФК30!D80)</f>
        <v>0</v>
      </c>
      <c r="E80" s="497" t="s">
        <v>4333</v>
      </c>
      <c r="F80" s="497" t="s">
        <v>4333</v>
      </c>
      <c r="G80" s="497" t="s">
        <v>4333</v>
      </c>
      <c r="H80" s="497" t="s">
        <v>4333</v>
      </c>
      <c r="I80" s="455">
        <f>SUM(Ф.4.2.КФК1:Ф.4.2.КФК30!I80)</f>
        <v>0</v>
      </c>
      <c r="J80" s="455">
        <f>SUM(Ф.4.2.КФК1:Ф.4.2.КФК30!J80)</f>
        <v>0</v>
      </c>
      <c r="K80" s="497" t="s">
        <v>4333</v>
      </c>
    </row>
    <row r="81" spans="1:11" s="2" customFormat="1" ht="12.75" thickTop="1" thickBot="1" x14ac:dyDescent="0.25">
      <c r="A81" s="470" t="s">
        <v>4349</v>
      </c>
      <c r="B81" s="479">
        <v>3220</v>
      </c>
      <c r="C81" s="479">
        <v>590</v>
      </c>
      <c r="D81" s="455">
        <f>SUM(Ф.4.2.КФК1:Ф.4.2.КФК30!D81)</f>
        <v>0</v>
      </c>
      <c r="E81" s="497" t="s">
        <v>4333</v>
      </c>
      <c r="F81" s="497" t="s">
        <v>4333</v>
      </c>
      <c r="G81" s="497" t="s">
        <v>4333</v>
      </c>
      <c r="H81" s="497" t="s">
        <v>4333</v>
      </c>
      <c r="I81" s="455">
        <f>SUM(Ф.4.2.КФК1:Ф.4.2.КФК30!I81)</f>
        <v>0</v>
      </c>
      <c r="J81" s="455">
        <f>SUM(Ф.4.2.КФК1:Ф.4.2.КФК30!J81)</f>
        <v>0</v>
      </c>
      <c r="K81" s="497" t="s">
        <v>4333</v>
      </c>
    </row>
    <row r="82" spans="1:11" s="2" customFormat="1" ht="12.75" thickTop="1" thickBot="1" x14ac:dyDescent="0.25">
      <c r="A82" s="458" t="s">
        <v>1733</v>
      </c>
      <c r="B82" s="479">
        <v>3230</v>
      </c>
      <c r="C82" s="479">
        <v>600</v>
      </c>
      <c r="D82" s="455">
        <f>SUM(Ф.4.2.КФК1:Ф.4.2.КФК30!D82)</f>
        <v>0</v>
      </c>
      <c r="E82" s="497" t="s">
        <v>4333</v>
      </c>
      <c r="F82" s="497" t="s">
        <v>4333</v>
      </c>
      <c r="G82" s="497" t="s">
        <v>4333</v>
      </c>
      <c r="H82" s="497" t="s">
        <v>4333</v>
      </c>
      <c r="I82" s="455">
        <f>SUM(Ф.4.2.КФК1:Ф.4.2.КФК30!I82)</f>
        <v>0</v>
      </c>
      <c r="J82" s="455">
        <f>SUM(Ф.4.2.КФК1:Ф.4.2.КФК30!J82)</f>
        <v>0</v>
      </c>
      <c r="K82" s="497" t="s">
        <v>4333</v>
      </c>
    </row>
    <row r="83" spans="1:11" s="2" customFormat="1" ht="12.75" thickTop="1" thickBot="1" x14ac:dyDescent="0.25">
      <c r="A83" s="470" t="s">
        <v>4350</v>
      </c>
      <c r="B83" s="479">
        <v>3240</v>
      </c>
      <c r="C83" s="479">
        <v>610</v>
      </c>
      <c r="D83" s="455">
        <f>SUM(Ф.4.2.КФК1:Ф.4.2.КФК30!D83)</f>
        <v>0</v>
      </c>
      <c r="E83" s="497" t="s">
        <v>4333</v>
      </c>
      <c r="F83" s="497" t="s">
        <v>4333</v>
      </c>
      <c r="G83" s="497" t="s">
        <v>4333</v>
      </c>
      <c r="H83" s="497" t="s">
        <v>4333</v>
      </c>
      <c r="I83" s="455">
        <f>SUM(Ф.4.2.КФК1:Ф.4.2.КФК30!I83)</f>
        <v>0</v>
      </c>
      <c r="J83" s="455">
        <f>SUM(Ф.4.2.КФК1:Ф.4.2.КФК30!J83)</f>
        <v>0</v>
      </c>
      <c r="K83" s="497" t="s">
        <v>4333</v>
      </c>
    </row>
    <row r="84" spans="1:11" s="2" customFormat="1" ht="12.75" hidden="1" thickTop="1" thickBot="1" x14ac:dyDescent="0.25">
      <c r="A84" s="88"/>
      <c r="B84" s="131"/>
      <c r="C84" s="180"/>
      <c r="D84" s="455">
        <f>SUM(Ф.4.2.КФК1:Ф.4.2.КФК30!D84)</f>
        <v>0</v>
      </c>
      <c r="E84" s="385"/>
      <c r="F84" s="385"/>
      <c r="G84" s="385"/>
      <c r="H84" s="385"/>
      <c r="I84" s="455">
        <f>SUM(Ф.4.2.КФК1:Ф.4.2.КФК30!I84)</f>
        <v>0</v>
      </c>
      <c r="J84" s="455">
        <f>SUM(Ф.4.2.КФК1:Ф.4.2.КФК30!J84)</f>
        <v>0</v>
      </c>
      <c r="K84" s="385"/>
    </row>
    <row r="85" spans="1:11" s="2" customFormat="1" ht="12.75" hidden="1" thickTop="1" thickBot="1" x14ac:dyDescent="0.25">
      <c r="A85" s="90"/>
      <c r="B85" s="131"/>
      <c r="C85" s="180"/>
      <c r="D85" s="455">
        <f>SUM(Ф.4.2.КФК1:Ф.4.2.КФК30!D85)</f>
        <v>0</v>
      </c>
      <c r="E85" s="385"/>
      <c r="F85" s="385"/>
      <c r="G85" s="385"/>
      <c r="H85" s="385"/>
      <c r="I85" s="455">
        <f>SUM(Ф.4.2.КФК1:Ф.4.2.КФК30!I85)</f>
        <v>0</v>
      </c>
      <c r="J85" s="455">
        <f>SUM(Ф.4.2.КФК1:Ф.4.2.КФК30!J85)</f>
        <v>0</v>
      </c>
      <c r="K85" s="385"/>
    </row>
    <row r="86" spans="1:11" s="2" customFormat="1" ht="12.75" hidden="1" customHeight="1" x14ac:dyDescent="0.2">
      <c r="A86" s="685"/>
      <c r="B86" s="686"/>
      <c r="C86" s="687"/>
      <c r="D86" s="455">
        <f>SUM(Ф.4.2.КФК1:Ф.4.2.КФК30!D86)</f>
        <v>0</v>
      </c>
      <c r="E86" s="690"/>
      <c r="F86" s="690"/>
      <c r="G86" s="690"/>
      <c r="H86" s="690"/>
      <c r="I86" s="455">
        <f>SUM(Ф.4.2.КФК1:Ф.4.2.КФК30!I86)</f>
        <v>0</v>
      </c>
      <c r="J86" s="455">
        <f>SUM(Ф.4.2.КФК1:Ф.4.2.КФК30!J86)</f>
        <v>0</v>
      </c>
      <c r="K86" s="690"/>
    </row>
    <row r="87" spans="1:11" s="2" customFormat="1" ht="13.5" thickTop="1" thickBot="1" x14ac:dyDescent="0.25">
      <c r="A87" s="695" t="s">
        <v>4207</v>
      </c>
      <c r="B87" s="696">
        <v>4100</v>
      </c>
      <c r="C87" s="625">
        <v>620</v>
      </c>
      <c r="D87" s="455">
        <f>SUM(Ф.4.2.КФК1:Ф.4.2.КФК30!D87)</f>
        <v>0</v>
      </c>
      <c r="E87" s="703" t="s">
        <v>4333</v>
      </c>
      <c r="F87" s="703" t="s">
        <v>4333</v>
      </c>
      <c r="G87" s="703" t="s">
        <v>4333</v>
      </c>
      <c r="H87" s="703" t="s">
        <v>4333</v>
      </c>
      <c r="I87" s="455">
        <f>SUM(Ф.4.2.КФК1:Ф.4.2.КФК30!I87)</f>
        <v>0</v>
      </c>
      <c r="J87" s="455">
        <f>SUM(Ф.4.2.КФК1:Ф.4.2.КФК30!J87)</f>
        <v>0</v>
      </c>
      <c r="K87" s="703" t="s">
        <v>4333</v>
      </c>
    </row>
    <row r="88" spans="1:11" s="2" customFormat="1" ht="12.75" thickTop="1" thickBot="1" x14ac:dyDescent="0.25">
      <c r="A88" s="697" t="s">
        <v>4353</v>
      </c>
      <c r="B88" s="698">
        <v>4110</v>
      </c>
      <c r="C88" s="508">
        <v>630</v>
      </c>
      <c r="D88" s="455">
        <f>SUM(Ф.4.2.КФК1:Ф.4.2.КФК30!D88)</f>
        <v>0</v>
      </c>
      <c r="E88" s="703" t="s">
        <v>4333</v>
      </c>
      <c r="F88" s="703" t="s">
        <v>4333</v>
      </c>
      <c r="G88" s="703" t="s">
        <v>4333</v>
      </c>
      <c r="H88" s="703" t="s">
        <v>4333</v>
      </c>
      <c r="I88" s="455">
        <f>SUM(Ф.4.2.КФК1:Ф.4.2.КФК30!I88)</f>
        <v>0</v>
      </c>
      <c r="J88" s="455">
        <f>SUM(Ф.4.2.КФК1:Ф.4.2.КФК30!J88)</f>
        <v>0</v>
      </c>
      <c r="K88" s="703" t="s">
        <v>4333</v>
      </c>
    </row>
    <row r="89" spans="1:11" s="2" customFormat="1" ht="12.75" thickTop="1" thickBot="1" x14ac:dyDescent="0.25">
      <c r="A89" s="699" t="s">
        <v>4354</v>
      </c>
      <c r="B89" s="700">
        <v>4111</v>
      </c>
      <c r="C89" s="451">
        <v>640</v>
      </c>
      <c r="D89" s="455">
        <f>SUM(Ф.4.2.КФК1:Ф.4.2.КФК30!D89)</f>
        <v>0</v>
      </c>
      <c r="E89" s="703" t="s">
        <v>4333</v>
      </c>
      <c r="F89" s="703" t="s">
        <v>4333</v>
      </c>
      <c r="G89" s="703" t="s">
        <v>4333</v>
      </c>
      <c r="H89" s="703" t="s">
        <v>4333</v>
      </c>
      <c r="I89" s="455">
        <f>SUM(Ф.4.2.КФК1:Ф.4.2.КФК30!I89)</f>
        <v>0</v>
      </c>
      <c r="J89" s="455">
        <f>SUM(Ф.4.2.КФК1:Ф.4.2.КФК30!J89)</f>
        <v>0</v>
      </c>
      <c r="K89" s="703" t="s">
        <v>4333</v>
      </c>
    </row>
    <row r="90" spans="1:11" s="2" customFormat="1" ht="12.75" thickTop="1" thickBot="1" x14ac:dyDescent="0.25">
      <c r="A90" s="699" t="s">
        <v>4355</v>
      </c>
      <c r="B90" s="700">
        <v>4112</v>
      </c>
      <c r="C90" s="451">
        <v>650</v>
      </c>
      <c r="D90" s="455">
        <f>SUM(Ф.4.2.КФК1:Ф.4.2.КФК30!D90)</f>
        <v>0</v>
      </c>
      <c r="E90" s="703" t="s">
        <v>4333</v>
      </c>
      <c r="F90" s="703" t="s">
        <v>4333</v>
      </c>
      <c r="G90" s="703" t="s">
        <v>4333</v>
      </c>
      <c r="H90" s="703" t="s">
        <v>4333</v>
      </c>
      <c r="I90" s="455">
        <f>SUM(Ф.4.2.КФК1:Ф.4.2.КФК30!I90)</f>
        <v>0</v>
      </c>
      <c r="J90" s="455">
        <f>SUM(Ф.4.2.КФК1:Ф.4.2.КФК30!J90)</f>
        <v>0</v>
      </c>
      <c r="K90" s="703" t="s">
        <v>4333</v>
      </c>
    </row>
    <row r="91" spans="1:11" s="2" customFormat="1" ht="14.25" thickTop="1" thickBot="1" x14ac:dyDescent="0.25">
      <c r="A91" s="701" t="s">
        <v>4208</v>
      </c>
      <c r="B91" s="700">
        <v>4113</v>
      </c>
      <c r="C91" s="451">
        <v>660</v>
      </c>
      <c r="D91" s="455">
        <f>SUM(Ф.4.2.КФК1:Ф.4.2.КФК30!D91)</f>
        <v>0</v>
      </c>
      <c r="E91" s="703" t="s">
        <v>4333</v>
      </c>
      <c r="F91" s="703" t="s">
        <v>4333</v>
      </c>
      <c r="G91" s="703" t="s">
        <v>4333</v>
      </c>
      <c r="H91" s="703" t="s">
        <v>4333</v>
      </c>
      <c r="I91" s="455">
        <f>SUM(Ф.4.2.КФК1:Ф.4.2.КФК30!I91)</f>
        <v>0</v>
      </c>
      <c r="J91" s="455">
        <f>SUM(Ф.4.2.КФК1:Ф.4.2.КФК30!J91)</f>
        <v>0</v>
      </c>
      <c r="K91" s="703" t="s">
        <v>4333</v>
      </c>
    </row>
    <row r="92" spans="1:11" s="2" customFormat="1" ht="12.75" hidden="1" thickTop="1" thickBot="1" x14ac:dyDescent="0.25">
      <c r="A92" s="697"/>
      <c r="B92" s="698"/>
      <c r="C92" s="625"/>
      <c r="D92" s="455">
        <f>SUM(Ф.4.2.КФК1:Ф.4.2.КФК30!D92)</f>
        <v>0</v>
      </c>
      <c r="E92" s="703"/>
      <c r="F92" s="703"/>
      <c r="G92" s="703"/>
      <c r="H92" s="703"/>
      <c r="I92" s="455">
        <f>SUM(Ф.4.2.КФК1:Ф.4.2.КФК30!I92)</f>
        <v>0</v>
      </c>
      <c r="J92" s="455">
        <f>SUM(Ф.4.2.КФК1:Ф.4.2.КФК30!J92)</f>
        <v>0</v>
      </c>
      <c r="K92" s="703"/>
    </row>
    <row r="93" spans="1:11" s="2" customFormat="1" ht="12.75" hidden="1" thickTop="1" thickBot="1" x14ac:dyDescent="0.25">
      <c r="A93" s="702"/>
      <c r="B93" s="700"/>
      <c r="C93" s="625"/>
      <c r="D93" s="455">
        <f>SUM(Ф.4.2.КФК1:Ф.4.2.КФК30!D93)</f>
        <v>0</v>
      </c>
      <c r="E93" s="703"/>
      <c r="F93" s="703"/>
      <c r="G93" s="703"/>
      <c r="H93" s="703"/>
      <c r="I93" s="455">
        <f>SUM(Ф.4.2.КФК1:Ф.4.2.КФК30!I93)</f>
        <v>0</v>
      </c>
      <c r="J93" s="455">
        <f>SUM(Ф.4.2.КФК1:Ф.4.2.КФК30!J93)</f>
        <v>0</v>
      </c>
      <c r="K93" s="703"/>
    </row>
    <row r="94" spans="1:11" s="2" customFormat="1" ht="12.75" hidden="1" thickTop="1" thickBot="1" x14ac:dyDescent="0.25">
      <c r="A94" s="702"/>
      <c r="B94" s="700"/>
      <c r="C94" s="625"/>
      <c r="D94" s="455">
        <f>SUM(Ф.4.2.КФК1:Ф.4.2.КФК30!D94)</f>
        <v>0</v>
      </c>
      <c r="E94" s="703"/>
      <c r="F94" s="703"/>
      <c r="G94" s="703"/>
      <c r="H94" s="703"/>
      <c r="I94" s="455">
        <f>SUM(Ф.4.2.КФК1:Ф.4.2.КФК30!I94)</f>
        <v>0</v>
      </c>
      <c r="J94" s="455">
        <f>SUM(Ф.4.2.КФК1:Ф.4.2.КФК30!J94)</f>
        <v>0</v>
      </c>
      <c r="K94" s="703"/>
    </row>
    <row r="95" spans="1:11" s="2" customFormat="1" ht="12.75" hidden="1" thickTop="1" thickBot="1" x14ac:dyDescent="0.25">
      <c r="A95" s="699"/>
      <c r="B95" s="700"/>
      <c r="C95" s="625"/>
      <c r="D95" s="455">
        <f>SUM(Ф.4.2.КФК1:Ф.4.2.КФК30!D95)</f>
        <v>0</v>
      </c>
      <c r="E95" s="703"/>
      <c r="F95" s="703"/>
      <c r="G95" s="703"/>
      <c r="H95" s="703"/>
      <c r="I95" s="455">
        <f>SUM(Ф.4.2.КФК1:Ф.4.2.КФК30!I95)</f>
        <v>0</v>
      </c>
      <c r="J95" s="455">
        <f>SUM(Ф.4.2.КФК1:Ф.4.2.КФК30!J95)</f>
        <v>0</v>
      </c>
      <c r="K95" s="703"/>
    </row>
    <row r="96" spans="1:11" s="2" customFormat="1" ht="13.5" thickTop="1" thickBot="1" x14ac:dyDescent="0.25">
      <c r="A96" s="695" t="s">
        <v>4248</v>
      </c>
      <c r="B96" s="696">
        <v>4200</v>
      </c>
      <c r="C96" s="625">
        <v>670</v>
      </c>
      <c r="D96" s="455">
        <f>SUM(Ф.4.2.КФК1:Ф.4.2.КФК30!D96)</f>
        <v>0</v>
      </c>
      <c r="E96" s="703" t="s">
        <v>4333</v>
      </c>
      <c r="F96" s="703" t="s">
        <v>4333</v>
      </c>
      <c r="G96" s="703" t="s">
        <v>4333</v>
      </c>
      <c r="H96" s="703" t="s">
        <v>4333</v>
      </c>
      <c r="I96" s="455">
        <f>SUM(Ф.4.2.КФК1:Ф.4.2.КФК30!I96)</f>
        <v>0</v>
      </c>
      <c r="J96" s="455">
        <f>SUM(Ф.4.2.КФК1:Ф.4.2.КФК30!J96)</f>
        <v>0</v>
      </c>
      <c r="K96" s="703" t="s">
        <v>4333</v>
      </c>
    </row>
    <row r="97" spans="1:11" s="2" customFormat="1" ht="12.75" thickTop="1" thickBot="1" x14ac:dyDescent="0.25">
      <c r="A97" s="697" t="s">
        <v>4356</v>
      </c>
      <c r="B97" s="698">
        <v>4210</v>
      </c>
      <c r="C97" s="508">
        <v>680</v>
      </c>
      <c r="D97" s="455">
        <f>SUM(Ф.4.2.КФК1:Ф.4.2.КФК30!D97)</f>
        <v>0</v>
      </c>
      <c r="E97" s="703" t="s">
        <v>4333</v>
      </c>
      <c r="F97" s="703" t="s">
        <v>4333</v>
      </c>
      <c r="G97" s="703" t="s">
        <v>4333</v>
      </c>
      <c r="H97" s="703" t="s">
        <v>4333</v>
      </c>
      <c r="I97" s="455">
        <f>SUM(Ф.4.2.КФК1:Ф.4.2.КФК30!I97)</f>
        <v>0</v>
      </c>
      <c r="J97" s="455">
        <f>SUM(Ф.4.2.КФК1:Ф.4.2.КФК30!J97)</f>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110"/>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72"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E15:K15"/>
    <mergeCell ref="A12:C12"/>
    <mergeCell ref="A13:C13"/>
    <mergeCell ref="F1:K2"/>
    <mergeCell ref="A3:K3"/>
    <mergeCell ref="B10:I10"/>
    <mergeCell ref="A18:A20"/>
    <mergeCell ref="H18:H20"/>
    <mergeCell ref="E12:I12"/>
    <mergeCell ref="J18:J20"/>
    <mergeCell ref="K18:K20"/>
    <mergeCell ref="B18:B20"/>
    <mergeCell ref="F18:F20"/>
    <mergeCell ref="C18:C20"/>
    <mergeCell ref="D18:D20"/>
    <mergeCell ref="G18:G20"/>
    <mergeCell ref="A4:K4"/>
    <mergeCell ref="A6:K6"/>
    <mergeCell ref="I18:I20"/>
    <mergeCell ref="E13:K13"/>
    <mergeCell ref="A5:C5"/>
    <mergeCell ref="E103:F103"/>
    <mergeCell ref="B103:C103"/>
    <mergeCell ref="E101:F101"/>
    <mergeCell ref="E102:H102"/>
    <mergeCell ref="B102:C102"/>
    <mergeCell ref="B101:C101"/>
    <mergeCell ref="A14:C14"/>
    <mergeCell ref="A15:C15"/>
    <mergeCell ref="E100:H100"/>
    <mergeCell ref="B100:C100"/>
    <mergeCell ref="E18:E20"/>
    <mergeCell ref="B9:I9"/>
    <mergeCell ref="B11:I11"/>
    <mergeCell ref="E14:K14"/>
  </mergeCells>
  <phoneticPr fontId="0" type="noConversion"/>
  <pageMargins left="0.19685039370078741" right="0.19685039370078741" top="0.35433070866141736" bottom="0.19685039370078741" header="0.15748031496062992" footer="0.19685039370078741"/>
  <pageSetup paperSize="9" scale="85" fitToHeight="2" orientation="landscape" r:id="rId1"/>
  <headerFooter differentOddEven="1">
    <evenHeader>&amp;R&amp;"Times New Roman,обычный"&amp;10Продовження додатка 6</even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4">
    <pageSetUpPr fitToPage="1"/>
  </sheetPr>
  <dimension ref="A1:O107"/>
  <sheetViews>
    <sheetView topLeftCell="A33" workbookViewId="0">
      <selection activeCell="D56" sqref="D56"/>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t="s">
        <v>4540</v>
      </c>
      <c r="E15" s="907" t="str">
        <f>IF(D15&gt;0,VLOOKUP(D15,ДовидникКФК!A:B,2,FALSE),"")</f>
        <v>Програми і заходи центрів соціальних служб для сім`ї, дітей  та  молоді</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13950.81</v>
      </c>
      <c r="E22" s="496">
        <v>1600.01</v>
      </c>
      <c r="F22" s="496">
        <v>0</v>
      </c>
      <c r="G22" s="455">
        <f>G25</f>
        <v>0</v>
      </c>
      <c r="H22" s="455">
        <f>SUM(H23:H26)</f>
        <v>12450.8</v>
      </c>
      <c r="I22" s="497" t="s">
        <v>4333</v>
      </c>
      <c r="J22" s="497" t="s">
        <v>4333</v>
      </c>
      <c r="K22" s="455">
        <f>E22-F22+H22-I28</f>
        <v>5385.4</v>
      </c>
      <c r="L22" s="334" t="str">
        <f>IF(K22&lt;0,"ЗВЕРНІТЬ УВАГУ ЗАЛИШОК З МІНУСОМ","")</f>
        <v/>
      </c>
    </row>
    <row r="23" spans="1:12" s="2" customFormat="1" ht="12.75" thickTop="1" thickBot="1" x14ac:dyDescent="0.25">
      <c r="A23" s="423" t="s">
        <v>4374</v>
      </c>
      <c r="B23" s="505" t="s">
        <v>4333</v>
      </c>
      <c r="C23" s="506" t="s">
        <v>4366</v>
      </c>
      <c r="D23" s="498">
        <v>12350.8</v>
      </c>
      <c r="E23" s="497" t="s">
        <v>4333</v>
      </c>
      <c r="F23" s="497" t="s">
        <v>4333</v>
      </c>
      <c r="G23" s="497" t="s">
        <v>4333</v>
      </c>
      <c r="H23" s="498">
        <v>12450.8</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1600.01</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13950.81</v>
      </c>
      <c r="E28" s="497" t="s">
        <v>4333</v>
      </c>
      <c r="F28" s="497" t="s">
        <v>4333</v>
      </c>
      <c r="G28" s="497" t="s">
        <v>4333</v>
      </c>
      <c r="H28" s="497" t="s">
        <v>4333</v>
      </c>
      <c r="I28" s="455">
        <f>I30+I64+I87+I96</f>
        <v>8665.41</v>
      </c>
      <c r="J28" s="455">
        <f>J30+J64+J87+J96</f>
        <v>8446.75</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13950.81</v>
      </c>
      <c r="E30" s="497" t="s">
        <v>4333</v>
      </c>
      <c r="F30" s="497" t="s">
        <v>4333</v>
      </c>
      <c r="G30" s="497" t="s">
        <v>4333</v>
      </c>
      <c r="H30" s="497" t="s">
        <v>4333</v>
      </c>
      <c r="I30" s="455">
        <f>I31+I36+I52+I55+I59+I63</f>
        <v>8665.41</v>
      </c>
      <c r="J30" s="455">
        <f>J31+J36+J52+J55+J59+J63</f>
        <v>8446.75</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13950.81</v>
      </c>
      <c r="E36" s="497" t="s">
        <v>4333</v>
      </c>
      <c r="F36" s="497" t="s">
        <v>4333</v>
      </c>
      <c r="G36" s="497" t="s">
        <v>4333</v>
      </c>
      <c r="H36" s="497" t="s">
        <v>4333</v>
      </c>
      <c r="I36" s="455">
        <f>SUM(I37:I43)+I49</f>
        <v>8665.41</v>
      </c>
      <c r="J36" s="455">
        <f>SUM(J37:J43)+J49</f>
        <v>8446.75</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13950.81</v>
      </c>
      <c r="E49" s="497" t="s">
        <v>4333</v>
      </c>
      <c r="F49" s="497" t="s">
        <v>4333</v>
      </c>
      <c r="G49" s="497" t="s">
        <v>4333</v>
      </c>
      <c r="H49" s="497" t="s">
        <v>4333</v>
      </c>
      <c r="I49" s="463">
        <f>SUM(I50:I51)</f>
        <v>8665.41</v>
      </c>
      <c r="J49" s="463">
        <f>SUM(J50:J51)</f>
        <v>8446.75</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13950.81</v>
      </c>
      <c r="E51" s="497" t="s">
        <v>4333</v>
      </c>
      <c r="F51" s="497" t="s">
        <v>4333</v>
      </c>
      <c r="G51" s="497" t="s">
        <v>4333</v>
      </c>
      <c r="H51" s="497" t="s">
        <v>4333</v>
      </c>
      <c r="I51" s="498">
        <v>8665.41</v>
      </c>
      <c r="J51" s="498">
        <v>8446.75</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5">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6">
    <pageSetUpPr fitToPage="1"/>
  </sheetPr>
  <dimension ref="A1:O107"/>
  <sheetViews>
    <sheetView workbookViewId="0">
      <selection activeCell="E12" sqref="E12:I12"/>
    </sheetView>
  </sheetViews>
  <sheetFormatPr defaultRowHeight="15" x14ac:dyDescent="0.25"/>
  <cols>
    <col min="1" max="1" width="74.140625" customWidth="1"/>
    <col min="2" max="2" width="4.71093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7">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8">
    <pageSetUpPr fitToPage="1"/>
  </sheetPr>
  <dimension ref="A1:O107"/>
  <sheetViews>
    <sheetView workbookViewId="0">
      <selection activeCell="E12" sqref="E12:I12"/>
    </sheetView>
  </sheetViews>
  <sheetFormatPr defaultRowHeight="15" x14ac:dyDescent="0.25"/>
  <cols>
    <col min="1" max="1" width="74.140625" customWidth="1"/>
    <col min="2" max="2" width="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9">
    <pageSetUpPr fitToPage="1"/>
  </sheetPr>
  <dimension ref="A1:O107"/>
  <sheetViews>
    <sheetView workbookViewId="0">
      <selection activeCell="E12" sqref="E12:I12"/>
    </sheetView>
  </sheetViews>
  <sheetFormatPr defaultRowHeight="15" x14ac:dyDescent="0.25"/>
  <cols>
    <col min="1" max="1" width="74.140625" customWidth="1"/>
    <col min="2" max="2" width="4.710937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0">
    <pageSetUpPr fitToPage="1"/>
  </sheetPr>
  <dimension ref="A1:O107"/>
  <sheetViews>
    <sheetView workbookViewId="0">
      <selection activeCell="E12" sqref="E12:I12"/>
    </sheetView>
  </sheetViews>
  <sheetFormatPr defaultRowHeight="15" x14ac:dyDescent="0.25"/>
  <cols>
    <col min="1" max="1" width="74.140625" customWidth="1"/>
    <col min="2" max="2" width="5.4257812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pageSetUpPr fitToPage="1"/>
  </sheetPr>
  <dimension ref="A1:O107"/>
  <sheetViews>
    <sheetView workbookViewId="0">
      <selection activeCell="E12" sqref="E12:I12"/>
    </sheetView>
  </sheetViews>
  <sheetFormatPr defaultRowHeight="15" x14ac:dyDescent="0.25"/>
  <cols>
    <col min="1" max="1" width="74.140625" customWidth="1"/>
    <col min="2" max="2" width="5.5703125" customWidth="1"/>
    <col min="3" max="3" width="5.140625" customWidth="1"/>
    <col min="4" max="4" width="10" customWidth="1"/>
    <col min="5" max="5" width="8.5703125" customWidth="1"/>
    <col min="6" max="6" width="6.85546875" customWidth="1"/>
    <col min="7" max="7" width="9.5703125" customWidth="1"/>
    <col min="8" max="10" width="12.140625" customWidth="1"/>
    <col min="11" max="11" width="11.7109375" customWidth="1"/>
  </cols>
  <sheetData>
    <row r="1" spans="1:15" s="1" customFormat="1" ht="15" customHeight="1" x14ac:dyDescent="0.25">
      <c r="F1" s="887" t="s">
        <v>928</v>
      </c>
      <c r="G1" s="887"/>
      <c r="H1" s="897"/>
      <c r="I1" s="897"/>
      <c r="J1" s="897"/>
      <c r="K1" s="897"/>
      <c r="L1" s="16"/>
    </row>
    <row r="2" spans="1:15" s="1" customFormat="1" x14ac:dyDescent="0.25">
      <c r="F2" s="897"/>
      <c r="G2" s="897"/>
      <c r="H2" s="897"/>
      <c r="I2" s="897"/>
      <c r="J2" s="897"/>
      <c r="K2" s="897"/>
      <c r="L2" s="16"/>
    </row>
    <row r="3" spans="1:15" s="1" customFormat="1" x14ac:dyDescent="0.25">
      <c r="A3" s="901" t="s">
        <v>4562</v>
      </c>
      <c r="B3" s="901"/>
      <c r="C3" s="901"/>
      <c r="D3" s="901"/>
      <c r="E3" s="901"/>
      <c r="F3" s="901"/>
      <c r="G3" s="901"/>
      <c r="H3" s="901"/>
      <c r="I3" s="901"/>
      <c r="J3" s="901"/>
      <c r="K3" s="901"/>
      <c r="L3" s="16"/>
    </row>
    <row r="4" spans="1:15" s="1" customFormat="1" x14ac:dyDescent="0.25">
      <c r="A4" s="780" t="s">
        <v>4124</v>
      </c>
      <c r="B4" s="901"/>
      <c r="C4" s="901"/>
      <c r="D4" s="901"/>
      <c r="E4" s="901"/>
      <c r="F4" s="901"/>
      <c r="G4" s="901"/>
      <c r="H4" s="901"/>
      <c r="I4" s="901"/>
      <c r="J4" s="901"/>
      <c r="K4" s="901"/>
      <c r="L4" s="15"/>
      <c r="M4" s="15"/>
      <c r="N4" s="15"/>
      <c r="O4" s="15"/>
    </row>
    <row r="5" spans="1:15" s="1" customFormat="1" ht="13.5" customHeight="1" x14ac:dyDescent="0.25">
      <c r="A5" s="903" t="str">
        <f>IF(ЗАПОЛНИТЬ!$F$7=1,CONCATENATE(шапки!A4),CONCATENATE(шапки!A4,шапки!C4))</f>
        <v xml:space="preserve">(форма № 4-2д, </v>
      </c>
      <c r="B5" s="903"/>
      <c r="C5" s="903"/>
      <c r="D5" s="77" t="str">
        <f>IF(ЗАПОЛНИТЬ!$F$7=1,шапки!C4,шапки!D4)</f>
        <v>№ 4-2м),</v>
      </c>
      <c r="E5" s="76" t="str">
        <f>IF(ЗАПОЛНИТЬ!$F$7=1,шапки!D4,"")</f>
        <v/>
      </c>
      <c r="F5" s="320"/>
      <c r="G5" s="320"/>
      <c r="H5" s="15"/>
      <c r="I5" s="15"/>
      <c r="J5" s="15"/>
      <c r="K5" s="15"/>
      <c r="L5" s="15"/>
      <c r="M5" s="15"/>
      <c r="N5" s="15"/>
      <c r="O5" s="15"/>
    </row>
    <row r="6" spans="1:15" s="1" customFormat="1" x14ac:dyDescent="0.25">
      <c r="A6" s="780" t="str">
        <f>CONCATENATE("за ",ЗАПОЛНИТЬ!$B$17," ",ЗАПОЛНИТЬ!$C$17)</f>
        <v xml:space="preserve">за 2015 р. </v>
      </c>
      <c r="B6" s="780"/>
      <c r="C6" s="780"/>
      <c r="D6" s="780"/>
      <c r="E6" s="780"/>
      <c r="F6" s="780"/>
      <c r="G6" s="780"/>
      <c r="H6" s="780"/>
      <c r="I6" s="780"/>
      <c r="J6" s="780"/>
      <c r="K6" s="780"/>
    </row>
    <row r="7" spans="1:15" s="2" customFormat="1" ht="4.5" hidden="1" customHeight="1" x14ac:dyDescent="0.2"/>
    <row r="8" spans="1:15" s="2" customFormat="1" ht="9" customHeight="1" x14ac:dyDescent="0.2">
      <c r="K8" s="177" t="s">
        <v>4563</v>
      </c>
    </row>
    <row r="9" spans="1:15" s="2" customFormat="1" ht="23.25" customHeight="1" x14ac:dyDescent="0.2">
      <c r="A9" s="47" t="s">
        <v>4564</v>
      </c>
      <c r="B9" s="812" t="str">
        <f>ЗАПОЛНИТЬ!B3</f>
        <v>Дрогобицький міський центр соціальних служб для сім'ї, дітей та молоді</v>
      </c>
      <c r="C9" s="812"/>
      <c r="D9" s="812"/>
      <c r="E9" s="812"/>
      <c r="F9" s="812"/>
      <c r="G9" s="812"/>
      <c r="H9" s="812"/>
      <c r="I9" s="812"/>
      <c r="J9" s="50" t="str">
        <f>ЗАПОЛНИТЬ!A13</f>
        <v>за ЄДРПОУ</v>
      </c>
      <c r="K9" s="49" t="str">
        <f>ЗАПОЛНИТЬ!B13</f>
        <v>2080709</v>
      </c>
      <c r="L9" s="17"/>
      <c r="M9" s="4"/>
    </row>
    <row r="10" spans="1:15" s="2" customFormat="1" ht="11.25" customHeight="1" x14ac:dyDescent="0.2">
      <c r="A10" s="5" t="s">
        <v>4317</v>
      </c>
      <c r="B10" s="905" t="str">
        <f>ЗАПОЛНИТЬ!B5</f>
        <v>м.Дрогобич, вул.Л.Українки, 70</v>
      </c>
      <c r="C10" s="905"/>
      <c r="D10" s="905"/>
      <c r="E10" s="905"/>
      <c r="F10" s="905"/>
      <c r="G10" s="905"/>
      <c r="H10" s="905"/>
      <c r="I10" s="905"/>
      <c r="J10" s="50" t="str">
        <f>ЗАПОЛНИТЬ!A14</f>
        <v>за КОАТУУ</v>
      </c>
      <c r="K10" s="3">
        <f>ЗАПОЛНИТЬ!B14</f>
        <v>4610600000</v>
      </c>
      <c r="L10" s="17"/>
      <c r="M10" s="5"/>
    </row>
    <row r="11" spans="1:15" s="2" customFormat="1" ht="11.25" customHeight="1" x14ac:dyDescent="0.2">
      <c r="A11" s="5" t="str">
        <f>Ф.4.1.КФК20!A11</f>
        <v>Організаційно-правова форма господарювання</v>
      </c>
      <c r="B11" s="905" t="str">
        <f>ЗАПОЛНИТЬ!D15</f>
        <v>Комунальна організація (установа, заклад)</v>
      </c>
      <c r="C11" s="905"/>
      <c r="D11" s="905"/>
      <c r="E11" s="905"/>
      <c r="F11" s="905"/>
      <c r="G11" s="905"/>
      <c r="H11" s="905"/>
      <c r="I11" s="905"/>
      <c r="J11" s="50" t="str">
        <f>ЗАПОЛНИТЬ!A15</f>
        <v>за КОПФГ</v>
      </c>
      <c r="K11" s="3">
        <f>ЗАПОЛНИТЬ!B15</f>
        <v>430</v>
      </c>
      <c r="L11" s="17"/>
      <c r="M11" s="5"/>
    </row>
    <row r="12" spans="1:15" s="2" customFormat="1" ht="21" customHeight="1" x14ac:dyDescent="0.2">
      <c r="A12" s="898" t="s">
        <v>4319</v>
      </c>
      <c r="B12" s="898"/>
      <c r="C12" s="898"/>
      <c r="D12" s="194" t="str">
        <f>ЗАПОЛНИТЬ!H9</f>
        <v>-</v>
      </c>
      <c r="E12" s="907" t="str">
        <f>IF(D12&gt;0,VLOOKUP(D12,'ДовидникКВК(ГОС)'!A:B,2,FALSE),"")</f>
        <v>-</v>
      </c>
      <c r="F12" s="907"/>
      <c r="G12" s="907"/>
      <c r="H12" s="907"/>
      <c r="I12" s="907"/>
      <c r="J12" s="234"/>
      <c r="K12" s="234"/>
      <c r="L12" s="18"/>
      <c r="M12" s="4"/>
    </row>
    <row r="13" spans="1:15" s="2" customFormat="1" ht="21" customHeight="1" x14ac:dyDescent="0.2">
      <c r="A13" s="898" t="s">
        <v>4321</v>
      </c>
      <c r="B13" s="898"/>
      <c r="C13" s="898"/>
      <c r="D13" s="361"/>
      <c r="E13" s="904" t="str">
        <f>IF(D13&gt;0,VLOOKUP(D13,ДовидникКПК!B:C,2,FALSE),"")</f>
        <v/>
      </c>
      <c r="F13" s="904"/>
      <c r="G13" s="904"/>
      <c r="H13" s="904"/>
      <c r="I13" s="904"/>
      <c r="J13" s="904"/>
      <c r="K13" s="904"/>
      <c r="L13" s="17"/>
      <c r="M13" s="4"/>
    </row>
    <row r="14" spans="1:15" s="2" customFormat="1" ht="22.5" customHeight="1" x14ac:dyDescent="0.2">
      <c r="A14" s="899" t="s">
        <v>1119</v>
      </c>
      <c r="B14" s="899"/>
      <c r="C14" s="899"/>
      <c r="D14" s="176" t="str">
        <f>ЗАПОЛНИТЬ!H10</f>
        <v>03</v>
      </c>
      <c r="E14" s="907" t="str">
        <f>ЗАПОЛНИТЬ!I10</f>
        <v>Державна адміністрація (…виконавчі органи місцевих рад)</v>
      </c>
      <c r="F14" s="907"/>
      <c r="G14" s="907"/>
      <c r="H14" s="907"/>
      <c r="I14" s="907"/>
      <c r="J14" s="907"/>
      <c r="K14" s="907"/>
      <c r="L14" s="19"/>
      <c r="M14" s="6"/>
    </row>
    <row r="15" spans="1:15" s="2" customFormat="1" ht="37.5" customHeight="1" x14ac:dyDescent="0.2">
      <c r="A15" s="899" t="s">
        <v>266</v>
      </c>
      <c r="B15" s="899"/>
      <c r="C15" s="899"/>
      <c r="D15" s="59"/>
      <c r="E15" s="907" t="str">
        <f>IF(D15&gt;0,VLOOKUP(D15,ДовидникКФК!A:B,2,FALSE),"")</f>
        <v/>
      </c>
      <c r="F15" s="907"/>
      <c r="G15" s="907"/>
      <c r="H15" s="907"/>
      <c r="I15" s="907"/>
      <c r="J15" s="907"/>
      <c r="K15" s="907"/>
      <c r="L15" s="19"/>
      <c r="M15" s="6"/>
    </row>
    <row r="16" spans="1:15" s="2" customFormat="1" ht="11.25" x14ac:dyDescent="0.2">
      <c r="A16" s="128" t="s">
        <v>4073</v>
      </c>
    </row>
    <row r="17" spans="1:12" s="2" customFormat="1" ht="12" thickBot="1" x14ac:dyDescent="0.25">
      <c r="A17" s="7" t="s">
        <v>4322</v>
      </c>
    </row>
    <row r="18" spans="1:12" s="2" customFormat="1" ht="11.25" customHeight="1" thickTop="1" thickBot="1" x14ac:dyDescent="0.25">
      <c r="A18" s="795" t="s">
        <v>4324</v>
      </c>
      <c r="B18" s="795" t="s">
        <v>4572</v>
      </c>
      <c r="C18" s="795" t="s">
        <v>4326</v>
      </c>
      <c r="D18" s="795" t="s">
        <v>4582</v>
      </c>
      <c r="E18" s="795" t="s">
        <v>4571</v>
      </c>
      <c r="F18" s="795" t="s">
        <v>4362</v>
      </c>
      <c r="G18" s="795" t="s">
        <v>4799</v>
      </c>
      <c r="H18" s="795" t="s">
        <v>4569</v>
      </c>
      <c r="I18" s="795" t="s">
        <v>3575</v>
      </c>
      <c r="J18" s="795" t="s">
        <v>3576</v>
      </c>
      <c r="K18" s="801" t="s">
        <v>4568</v>
      </c>
    </row>
    <row r="19" spans="1:12" s="2" customFormat="1" ht="12.75" thickTop="1" thickBot="1" x14ac:dyDescent="0.25">
      <c r="A19" s="795"/>
      <c r="B19" s="795"/>
      <c r="C19" s="795"/>
      <c r="D19" s="795"/>
      <c r="E19" s="795"/>
      <c r="F19" s="795"/>
      <c r="G19" s="795"/>
      <c r="H19" s="795"/>
      <c r="I19" s="795"/>
      <c r="J19" s="795"/>
      <c r="K19" s="801"/>
    </row>
    <row r="20" spans="1:12" s="2" customFormat="1" ht="21.75" customHeight="1" thickTop="1" thickBot="1" x14ac:dyDescent="0.25">
      <c r="A20" s="795"/>
      <c r="B20" s="795"/>
      <c r="C20" s="795"/>
      <c r="D20" s="795"/>
      <c r="E20" s="795"/>
      <c r="F20" s="795"/>
      <c r="G20" s="795"/>
      <c r="H20" s="795"/>
      <c r="I20" s="795"/>
      <c r="J20" s="795"/>
      <c r="K20" s="801"/>
    </row>
    <row r="21" spans="1:12" s="2" customFormat="1" ht="12.75" thickTop="1" thickBot="1" x14ac:dyDescent="0.25">
      <c r="A21" s="452">
        <v>1</v>
      </c>
      <c r="B21" s="452">
        <v>2</v>
      </c>
      <c r="C21" s="452">
        <v>3</v>
      </c>
      <c r="D21" s="452">
        <v>4</v>
      </c>
      <c r="E21" s="452">
        <v>5</v>
      </c>
      <c r="F21" s="452">
        <v>6</v>
      </c>
      <c r="G21" s="452">
        <v>7</v>
      </c>
      <c r="H21" s="452">
        <v>8</v>
      </c>
      <c r="I21" s="452">
        <v>9</v>
      </c>
      <c r="J21" s="452">
        <v>10</v>
      </c>
      <c r="K21" s="452">
        <v>11</v>
      </c>
    </row>
    <row r="22" spans="1:12" s="2" customFormat="1" ht="12.75" thickTop="1" thickBot="1" x14ac:dyDescent="0.25">
      <c r="A22" s="452" t="s">
        <v>4364</v>
      </c>
      <c r="B22" s="505" t="s">
        <v>4333</v>
      </c>
      <c r="C22" s="506" t="s">
        <v>4365</v>
      </c>
      <c r="D22" s="455">
        <f>SUM(D23:D27)</f>
        <v>0</v>
      </c>
      <c r="E22" s="496">
        <v>0</v>
      </c>
      <c r="F22" s="496">
        <v>0</v>
      </c>
      <c r="G22" s="455">
        <f>G25</f>
        <v>0</v>
      </c>
      <c r="H22" s="455">
        <f>SUM(H23:H26)</f>
        <v>0</v>
      </c>
      <c r="I22" s="497" t="s">
        <v>4333</v>
      </c>
      <c r="J22" s="497" t="s">
        <v>4333</v>
      </c>
      <c r="K22" s="455">
        <f>E22-F22+H22-I28</f>
        <v>0</v>
      </c>
      <c r="L22" s="335" t="str">
        <f>IF(K22&lt;0,"ЗВЕРНІТЬ УВАГУ ЗАЛИШОК З МІНУСОМ","")</f>
        <v/>
      </c>
    </row>
    <row r="23" spans="1:12" s="2" customFormat="1" ht="12.75" thickTop="1" thickBot="1" x14ac:dyDescent="0.25">
      <c r="A23" s="423" t="s">
        <v>4374</v>
      </c>
      <c r="B23" s="505" t="s">
        <v>4333</v>
      </c>
      <c r="C23" s="506" t="s">
        <v>4366</v>
      </c>
      <c r="D23" s="498">
        <v>0</v>
      </c>
      <c r="E23" s="497" t="s">
        <v>4333</v>
      </c>
      <c r="F23" s="497" t="s">
        <v>4333</v>
      </c>
      <c r="G23" s="497" t="s">
        <v>4333</v>
      </c>
      <c r="H23" s="498">
        <v>0</v>
      </c>
      <c r="I23" s="497" t="s">
        <v>4333</v>
      </c>
      <c r="J23" s="497" t="s">
        <v>4333</v>
      </c>
      <c r="K23" s="497" t="s">
        <v>4333</v>
      </c>
    </row>
    <row r="24" spans="1:12" s="2" customFormat="1" ht="27.75" customHeight="1" thickTop="1" thickBot="1" x14ac:dyDescent="0.25">
      <c r="A24" s="499" t="s">
        <v>1734</v>
      </c>
      <c r="B24" s="505" t="s">
        <v>4333</v>
      </c>
      <c r="C24" s="506" t="s">
        <v>4367</v>
      </c>
      <c r="D24" s="498">
        <v>0</v>
      </c>
      <c r="E24" s="497" t="s">
        <v>4333</v>
      </c>
      <c r="F24" s="497" t="s">
        <v>4333</v>
      </c>
      <c r="G24" s="497" t="s">
        <v>4333</v>
      </c>
      <c r="H24" s="498">
        <v>0</v>
      </c>
      <c r="I24" s="497" t="s">
        <v>4333</v>
      </c>
      <c r="J24" s="497" t="s">
        <v>4333</v>
      </c>
      <c r="K24" s="497" t="s">
        <v>4333</v>
      </c>
    </row>
    <row r="25" spans="1:12" s="2" customFormat="1" ht="18" thickTop="1" thickBot="1" x14ac:dyDescent="0.25">
      <c r="A25" s="499" t="s">
        <v>4798</v>
      </c>
      <c r="B25" s="505" t="s">
        <v>4333</v>
      </c>
      <c r="C25" s="506" t="s">
        <v>4368</v>
      </c>
      <c r="D25" s="498">
        <v>0</v>
      </c>
      <c r="E25" s="497" t="s">
        <v>4333</v>
      </c>
      <c r="F25" s="497" t="s">
        <v>4333</v>
      </c>
      <c r="G25" s="469">
        <v>0</v>
      </c>
      <c r="H25" s="498">
        <v>0</v>
      </c>
      <c r="I25" s="497" t="s">
        <v>4333</v>
      </c>
      <c r="J25" s="497" t="s">
        <v>4333</v>
      </c>
      <c r="K25" s="497" t="s">
        <v>4333</v>
      </c>
    </row>
    <row r="26" spans="1:12" s="2" customFormat="1" ht="18" thickTop="1" thickBot="1" x14ac:dyDescent="0.25">
      <c r="A26" s="499" t="s">
        <v>291</v>
      </c>
      <c r="B26" s="505" t="s">
        <v>4333</v>
      </c>
      <c r="C26" s="506" t="s">
        <v>4369</v>
      </c>
      <c r="D26" s="498"/>
      <c r="E26" s="497" t="s">
        <v>4333</v>
      </c>
      <c r="F26" s="497" t="s">
        <v>4333</v>
      </c>
      <c r="G26" s="497" t="s">
        <v>4333</v>
      </c>
      <c r="H26" s="498">
        <v>0</v>
      </c>
      <c r="I26" s="497" t="s">
        <v>4333</v>
      </c>
      <c r="J26" s="497" t="s">
        <v>4333</v>
      </c>
      <c r="K26" s="497" t="s">
        <v>4333</v>
      </c>
    </row>
    <row r="27" spans="1:12" s="2" customFormat="1" ht="12.75" thickTop="1" thickBot="1" x14ac:dyDescent="0.25">
      <c r="A27" s="423" t="s">
        <v>4363</v>
      </c>
      <c r="B27" s="505" t="s">
        <v>4333</v>
      </c>
      <c r="C27" s="506" t="s">
        <v>4370</v>
      </c>
      <c r="D27" s="498">
        <v>0</v>
      </c>
      <c r="E27" s="497" t="s">
        <v>4333</v>
      </c>
      <c r="F27" s="497" t="s">
        <v>4333</v>
      </c>
      <c r="G27" s="497" t="s">
        <v>4333</v>
      </c>
      <c r="H27" s="497" t="s">
        <v>4333</v>
      </c>
      <c r="I27" s="497" t="s">
        <v>4333</v>
      </c>
      <c r="J27" s="497" t="s">
        <v>4333</v>
      </c>
      <c r="K27" s="497" t="s">
        <v>4333</v>
      </c>
    </row>
    <row r="28" spans="1:12" s="2" customFormat="1" ht="12.75" thickTop="1" thickBot="1" x14ac:dyDescent="0.25">
      <c r="A28" s="684" t="s">
        <v>1214</v>
      </c>
      <c r="B28" s="505" t="s">
        <v>4333</v>
      </c>
      <c r="C28" s="506" t="s">
        <v>4371</v>
      </c>
      <c r="D28" s="455">
        <f>D30+D64+D87+D96</f>
        <v>0</v>
      </c>
      <c r="E28" s="497" t="s">
        <v>4333</v>
      </c>
      <c r="F28" s="497" t="s">
        <v>4333</v>
      </c>
      <c r="G28" s="497" t="s">
        <v>4333</v>
      </c>
      <c r="H28" s="497" t="s">
        <v>4333</v>
      </c>
      <c r="I28" s="455">
        <f>I30+I64+I87+I96</f>
        <v>0</v>
      </c>
      <c r="J28" s="455">
        <f>J30+J64+J87+J96</f>
        <v>0</v>
      </c>
      <c r="K28" s="497" t="s">
        <v>4333</v>
      </c>
    </row>
    <row r="29" spans="1:12" s="2" customFormat="1" ht="12.75" thickTop="1" thickBot="1" x14ac:dyDescent="0.25">
      <c r="A29" s="500" t="s">
        <v>4726</v>
      </c>
      <c r="B29" s="501"/>
      <c r="C29" s="655"/>
      <c r="D29" s="469"/>
      <c r="E29" s="497"/>
      <c r="F29" s="497"/>
      <c r="G29" s="497"/>
      <c r="H29" s="497"/>
      <c r="I29" s="469"/>
      <c r="J29" s="469"/>
      <c r="K29" s="497"/>
    </row>
    <row r="30" spans="1:12" s="2" customFormat="1" ht="12.75" thickTop="1" thickBot="1" x14ac:dyDescent="0.25">
      <c r="A30" s="477" t="s">
        <v>1735</v>
      </c>
      <c r="B30" s="453">
        <v>2000</v>
      </c>
      <c r="C30" s="454" t="s">
        <v>4372</v>
      </c>
      <c r="D30" s="455">
        <f>D31+D36+D52+D55+D59+D63</f>
        <v>0</v>
      </c>
      <c r="E30" s="497" t="s">
        <v>4333</v>
      </c>
      <c r="F30" s="497" t="s">
        <v>4333</v>
      </c>
      <c r="G30" s="497" t="s">
        <v>4333</v>
      </c>
      <c r="H30" s="497" t="s">
        <v>4333</v>
      </c>
      <c r="I30" s="455">
        <f>I31+I36+I52+I55+I59+I63</f>
        <v>0</v>
      </c>
      <c r="J30" s="455">
        <f>J31+J36+J52+J55+J59+J63</f>
        <v>0</v>
      </c>
      <c r="K30" s="497" t="s">
        <v>4333</v>
      </c>
    </row>
    <row r="31" spans="1:12" s="2" customFormat="1" ht="12.75" thickTop="1" thickBot="1" x14ac:dyDescent="0.25">
      <c r="A31" s="457" t="s">
        <v>1701</v>
      </c>
      <c r="B31" s="453">
        <v>2100</v>
      </c>
      <c r="C31" s="454" t="s">
        <v>4373</v>
      </c>
      <c r="D31" s="455">
        <f>D32+D35</f>
        <v>0</v>
      </c>
      <c r="E31" s="497" t="s">
        <v>4333</v>
      </c>
      <c r="F31" s="497" t="s">
        <v>4333</v>
      </c>
      <c r="G31" s="497" t="s">
        <v>4333</v>
      </c>
      <c r="H31" s="497" t="s">
        <v>4333</v>
      </c>
      <c r="I31" s="455">
        <f>I32+I35</f>
        <v>0</v>
      </c>
      <c r="J31" s="455">
        <f>J32+J35</f>
        <v>0</v>
      </c>
      <c r="K31" s="497" t="s">
        <v>4333</v>
      </c>
    </row>
    <row r="32" spans="1:12" s="2" customFormat="1" ht="12.75" thickTop="1" thickBot="1" x14ac:dyDescent="0.25">
      <c r="A32" s="458" t="s">
        <v>1702</v>
      </c>
      <c r="B32" s="459">
        <v>2110</v>
      </c>
      <c r="C32" s="460" t="s">
        <v>4435</v>
      </c>
      <c r="D32" s="463">
        <f>SUM(D33:D34)</f>
        <v>0</v>
      </c>
      <c r="E32" s="497" t="s">
        <v>4333</v>
      </c>
      <c r="F32" s="497" t="s">
        <v>4333</v>
      </c>
      <c r="G32" s="497" t="s">
        <v>4333</v>
      </c>
      <c r="H32" s="497" t="s">
        <v>4333</v>
      </c>
      <c r="I32" s="463">
        <f>SUM(I33:I34)</f>
        <v>0</v>
      </c>
      <c r="J32" s="463">
        <f>SUM(J33:J34)</f>
        <v>0</v>
      </c>
      <c r="K32" s="497" t="s">
        <v>4333</v>
      </c>
    </row>
    <row r="33" spans="1:11" s="2" customFormat="1" ht="12.75" thickTop="1" thickBot="1" x14ac:dyDescent="0.25">
      <c r="A33" s="464" t="s">
        <v>4335</v>
      </c>
      <c r="B33" s="465">
        <v>2111</v>
      </c>
      <c r="C33" s="465">
        <v>110</v>
      </c>
      <c r="D33" s="498">
        <v>0</v>
      </c>
      <c r="E33" s="497" t="s">
        <v>4333</v>
      </c>
      <c r="F33" s="497" t="s">
        <v>4333</v>
      </c>
      <c r="G33" s="497" t="s">
        <v>4333</v>
      </c>
      <c r="H33" s="497" t="s">
        <v>4333</v>
      </c>
      <c r="I33" s="498">
        <v>0</v>
      </c>
      <c r="J33" s="498">
        <v>0</v>
      </c>
      <c r="K33" s="497" t="s">
        <v>4333</v>
      </c>
    </row>
    <row r="34" spans="1:11" s="2" customFormat="1" ht="12.75" thickTop="1" thickBot="1" x14ac:dyDescent="0.25">
      <c r="A34" s="464" t="s">
        <v>1703</v>
      </c>
      <c r="B34" s="465">
        <v>2112</v>
      </c>
      <c r="C34" s="465">
        <v>120</v>
      </c>
      <c r="D34" s="498">
        <v>0</v>
      </c>
      <c r="E34" s="497" t="s">
        <v>4333</v>
      </c>
      <c r="F34" s="497" t="s">
        <v>4333</v>
      </c>
      <c r="G34" s="497" t="s">
        <v>4333</v>
      </c>
      <c r="H34" s="497" t="s">
        <v>4333</v>
      </c>
      <c r="I34" s="498">
        <v>0</v>
      </c>
      <c r="J34" s="498">
        <v>0</v>
      </c>
      <c r="K34" s="497" t="s">
        <v>4333</v>
      </c>
    </row>
    <row r="35" spans="1:11" s="2" customFormat="1" ht="12" customHeight="1" thickTop="1" thickBot="1" x14ac:dyDescent="0.25">
      <c r="A35" s="470" t="s">
        <v>1704</v>
      </c>
      <c r="B35" s="459">
        <v>2120</v>
      </c>
      <c r="C35" s="459">
        <v>130</v>
      </c>
      <c r="D35" s="502">
        <v>0</v>
      </c>
      <c r="E35" s="497" t="s">
        <v>4333</v>
      </c>
      <c r="F35" s="497" t="s">
        <v>4333</v>
      </c>
      <c r="G35" s="497" t="s">
        <v>4333</v>
      </c>
      <c r="H35" s="497" t="s">
        <v>4333</v>
      </c>
      <c r="I35" s="502">
        <v>0</v>
      </c>
      <c r="J35" s="502">
        <v>0</v>
      </c>
      <c r="K35" s="497" t="s">
        <v>4333</v>
      </c>
    </row>
    <row r="36" spans="1:11" s="2" customFormat="1" ht="12" customHeight="1" thickTop="1" thickBot="1" x14ac:dyDescent="0.25">
      <c r="A36" s="471" t="s">
        <v>1705</v>
      </c>
      <c r="B36" s="453">
        <v>2200</v>
      </c>
      <c r="C36" s="453">
        <v>140</v>
      </c>
      <c r="D36" s="455">
        <f>SUM(D37:D43)+D49</f>
        <v>0</v>
      </c>
      <c r="E36" s="497" t="s">
        <v>4333</v>
      </c>
      <c r="F36" s="497" t="s">
        <v>4333</v>
      </c>
      <c r="G36" s="497" t="s">
        <v>4333</v>
      </c>
      <c r="H36" s="497" t="s">
        <v>4333</v>
      </c>
      <c r="I36" s="455">
        <f>SUM(I37:I43)+I49</f>
        <v>0</v>
      </c>
      <c r="J36" s="455">
        <f>SUM(J37:J43)+J49</f>
        <v>0</v>
      </c>
      <c r="K36" s="497" t="s">
        <v>4333</v>
      </c>
    </row>
    <row r="37" spans="1:11" s="2" customFormat="1" ht="12.75" thickTop="1" thickBot="1" x14ac:dyDescent="0.25">
      <c r="A37" s="473" t="s">
        <v>1706</v>
      </c>
      <c r="B37" s="459">
        <v>2210</v>
      </c>
      <c r="C37" s="459">
        <v>150</v>
      </c>
      <c r="D37" s="502">
        <v>0</v>
      </c>
      <c r="E37" s="497" t="s">
        <v>4333</v>
      </c>
      <c r="F37" s="497" t="s">
        <v>4333</v>
      </c>
      <c r="G37" s="497" t="s">
        <v>4333</v>
      </c>
      <c r="H37" s="497" t="s">
        <v>4333</v>
      </c>
      <c r="I37" s="502">
        <v>0</v>
      </c>
      <c r="J37" s="502">
        <v>0</v>
      </c>
      <c r="K37" s="497" t="s">
        <v>4333</v>
      </c>
    </row>
    <row r="38" spans="1:11" s="2" customFormat="1" ht="12.75" thickTop="1" thickBot="1" x14ac:dyDescent="0.25">
      <c r="A38" s="473" t="s">
        <v>1707</v>
      </c>
      <c r="B38" s="459">
        <v>2220</v>
      </c>
      <c r="C38" s="459">
        <v>160</v>
      </c>
      <c r="D38" s="502">
        <v>0</v>
      </c>
      <c r="E38" s="497" t="s">
        <v>4333</v>
      </c>
      <c r="F38" s="497" t="s">
        <v>4333</v>
      </c>
      <c r="G38" s="497" t="s">
        <v>4333</v>
      </c>
      <c r="H38" s="497" t="s">
        <v>4333</v>
      </c>
      <c r="I38" s="502">
        <v>0</v>
      </c>
      <c r="J38" s="502">
        <v>0</v>
      </c>
      <c r="K38" s="497" t="s">
        <v>4333</v>
      </c>
    </row>
    <row r="39" spans="1:11" s="2" customFormat="1" ht="12.75" thickTop="1" thickBot="1" x14ac:dyDescent="0.25">
      <c r="A39" s="473" t="s">
        <v>1708</v>
      </c>
      <c r="B39" s="459">
        <v>2230</v>
      </c>
      <c r="C39" s="459">
        <v>170</v>
      </c>
      <c r="D39" s="502">
        <v>0</v>
      </c>
      <c r="E39" s="497" t="s">
        <v>4333</v>
      </c>
      <c r="F39" s="497" t="s">
        <v>4333</v>
      </c>
      <c r="G39" s="497" t="s">
        <v>4333</v>
      </c>
      <c r="H39" s="497" t="s">
        <v>4333</v>
      </c>
      <c r="I39" s="502">
        <v>0</v>
      </c>
      <c r="J39" s="502">
        <v>0</v>
      </c>
      <c r="K39" s="497" t="s">
        <v>4333</v>
      </c>
    </row>
    <row r="40" spans="1:11" s="2" customFormat="1" ht="12.75" thickTop="1" thickBot="1" x14ac:dyDescent="0.25">
      <c r="A40" s="458" t="s">
        <v>1709</v>
      </c>
      <c r="B40" s="459">
        <v>2240</v>
      </c>
      <c r="C40" s="459">
        <v>180</v>
      </c>
      <c r="D40" s="502">
        <v>0</v>
      </c>
      <c r="E40" s="497" t="s">
        <v>4333</v>
      </c>
      <c r="F40" s="497" t="s">
        <v>4333</v>
      </c>
      <c r="G40" s="497" t="s">
        <v>4333</v>
      </c>
      <c r="H40" s="497" t="s">
        <v>4333</v>
      </c>
      <c r="I40" s="502">
        <v>0</v>
      </c>
      <c r="J40" s="502">
        <v>0</v>
      </c>
      <c r="K40" s="497" t="s">
        <v>4333</v>
      </c>
    </row>
    <row r="41" spans="1:11" s="2" customFormat="1" ht="12.75" thickTop="1" thickBot="1" x14ac:dyDescent="0.25">
      <c r="A41" s="458" t="s">
        <v>4336</v>
      </c>
      <c r="B41" s="459">
        <v>2250</v>
      </c>
      <c r="C41" s="459">
        <v>190</v>
      </c>
      <c r="D41" s="502">
        <v>0</v>
      </c>
      <c r="E41" s="497" t="s">
        <v>4333</v>
      </c>
      <c r="F41" s="497" t="s">
        <v>4333</v>
      </c>
      <c r="G41" s="497" t="s">
        <v>4333</v>
      </c>
      <c r="H41" s="497" t="s">
        <v>4333</v>
      </c>
      <c r="I41" s="502">
        <v>0</v>
      </c>
      <c r="J41" s="502">
        <v>0</v>
      </c>
      <c r="K41" s="497" t="s">
        <v>4333</v>
      </c>
    </row>
    <row r="42" spans="1:11" s="2" customFormat="1" ht="12.75" customHeight="1" thickTop="1" thickBot="1" x14ac:dyDescent="0.25">
      <c r="A42" s="474" t="s">
        <v>1710</v>
      </c>
      <c r="B42" s="459">
        <v>2260</v>
      </c>
      <c r="C42" s="459">
        <v>200</v>
      </c>
      <c r="D42" s="502">
        <v>0</v>
      </c>
      <c r="E42" s="497" t="s">
        <v>4333</v>
      </c>
      <c r="F42" s="497" t="s">
        <v>4333</v>
      </c>
      <c r="G42" s="497" t="s">
        <v>4333</v>
      </c>
      <c r="H42" s="497" t="s">
        <v>4333</v>
      </c>
      <c r="I42" s="502">
        <v>0</v>
      </c>
      <c r="J42" s="502">
        <v>0</v>
      </c>
      <c r="K42" s="497" t="s">
        <v>4333</v>
      </c>
    </row>
    <row r="43" spans="1:11" s="2" customFormat="1" ht="12.75" thickTop="1" thickBot="1" x14ac:dyDescent="0.25">
      <c r="A43" s="470" t="s">
        <v>4337</v>
      </c>
      <c r="B43" s="459">
        <v>2270</v>
      </c>
      <c r="C43" s="459">
        <v>210</v>
      </c>
      <c r="D43" s="463">
        <f>SUM(D44:D48)</f>
        <v>0</v>
      </c>
      <c r="E43" s="497" t="s">
        <v>4333</v>
      </c>
      <c r="F43" s="497" t="s">
        <v>4333</v>
      </c>
      <c r="G43" s="497" t="s">
        <v>4333</v>
      </c>
      <c r="H43" s="497" t="s">
        <v>4333</v>
      </c>
      <c r="I43" s="463">
        <f>SUM(I44:I48)</f>
        <v>0</v>
      </c>
      <c r="J43" s="463">
        <f>SUM(J44:J48)</f>
        <v>0</v>
      </c>
      <c r="K43" s="497" t="s">
        <v>4333</v>
      </c>
    </row>
    <row r="44" spans="1:11" s="2" customFormat="1" ht="12.75" thickTop="1" thickBot="1" x14ac:dyDescent="0.25">
      <c r="A44" s="464" t="s">
        <v>4338</v>
      </c>
      <c r="B44" s="465">
        <v>2271</v>
      </c>
      <c r="C44" s="465">
        <v>220</v>
      </c>
      <c r="D44" s="498">
        <v>0</v>
      </c>
      <c r="E44" s="497" t="s">
        <v>4333</v>
      </c>
      <c r="F44" s="497" t="s">
        <v>4333</v>
      </c>
      <c r="G44" s="497" t="s">
        <v>4333</v>
      </c>
      <c r="H44" s="497" t="s">
        <v>4333</v>
      </c>
      <c r="I44" s="498">
        <v>0</v>
      </c>
      <c r="J44" s="498">
        <v>0</v>
      </c>
      <c r="K44" s="497" t="s">
        <v>4333</v>
      </c>
    </row>
    <row r="45" spans="1:11" s="2" customFormat="1" ht="12.75" thickTop="1" thickBot="1" x14ac:dyDescent="0.25">
      <c r="A45" s="464" t="s">
        <v>1711</v>
      </c>
      <c r="B45" s="465">
        <v>2272</v>
      </c>
      <c r="C45" s="465">
        <v>230</v>
      </c>
      <c r="D45" s="498">
        <v>0</v>
      </c>
      <c r="E45" s="497" t="s">
        <v>4333</v>
      </c>
      <c r="F45" s="497" t="s">
        <v>4333</v>
      </c>
      <c r="G45" s="497" t="s">
        <v>4333</v>
      </c>
      <c r="H45" s="497" t="s">
        <v>4333</v>
      </c>
      <c r="I45" s="498">
        <v>0</v>
      </c>
      <c r="J45" s="498">
        <v>0</v>
      </c>
      <c r="K45" s="497" t="s">
        <v>4333</v>
      </c>
    </row>
    <row r="46" spans="1:11" s="2" customFormat="1" ht="12.75" thickTop="1" thickBot="1" x14ac:dyDescent="0.25">
      <c r="A46" s="464" t="s">
        <v>4339</v>
      </c>
      <c r="B46" s="465">
        <v>2273</v>
      </c>
      <c r="C46" s="465">
        <v>240</v>
      </c>
      <c r="D46" s="498">
        <v>0</v>
      </c>
      <c r="E46" s="497" t="s">
        <v>4333</v>
      </c>
      <c r="F46" s="497" t="s">
        <v>4333</v>
      </c>
      <c r="G46" s="497" t="s">
        <v>4333</v>
      </c>
      <c r="H46" s="497" t="s">
        <v>4333</v>
      </c>
      <c r="I46" s="498">
        <v>0</v>
      </c>
      <c r="J46" s="498">
        <v>0</v>
      </c>
      <c r="K46" s="497" t="s">
        <v>4333</v>
      </c>
    </row>
    <row r="47" spans="1:11" s="2" customFormat="1" ht="12.75" thickTop="1" thickBot="1" x14ac:dyDescent="0.25">
      <c r="A47" s="464" t="s">
        <v>4340</v>
      </c>
      <c r="B47" s="465">
        <v>2274</v>
      </c>
      <c r="C47" s="465">
        <v>250</v>
      </c>
      <c r="D47" s="498">
        <v>0</v>
      </c>
      <c r="E47" s="497" t="s">
        <v>4333</v>
      </c>
      <c r="F47" s="497" t="s">
        <v>4333</v>
      </c>
      <c r="G47" s="497" t="s">
        <v>4333</v>
      </c>
      <c r="H47" s="497" t="s">
        <v>4333</v>
      </c>
      <c r="I47" s="498">
        <v>0</v>
      </c>
      <c r="J47" s="498">
        <v>0</v>
      </c>
      <c r="K47" s="497" t="s">
        <v>4333</v>
      </c>
    </row>
    <row r="48" spans="1:11" s="2" customFormat="1" ht="12.75" thickTop="1" thickBot="1" x14ac:dyDescent="0.25">
      <c r="A48" s="464" t="s">
        <v>4341</v>
      </c>
      <c r="B48" s="465">
        <v>2275</v>
      </c>
      <c r="C48" s="465">
        <v>260</v>
      </c>
      <c r="D48" s="498">
        <v>0</v>
      </c>
      <c r="E48" s="497" t="s">
        <v>4333</v>
      </c>
      <c r="F48" s="497" t="s">
        <v>4333</v>
      </c>
      <c r="G48" s="497" t="s">
        <v>4333</v>
      </c>
      <c r="H48" s="497" t="s">
        <v>4333</v>
      </c>
      <c r="I48" s="498">
        <v>0</v>
      </c>
      <c r="J48" s="498">
        <v>0</v>
      </c>
      <c r="K48" s="497" t="s">
        <v>4333</v>
      </c>
    </row>
    <row r="49" spans="1:11" s="2" customFormat="1" ht="14.25" customHeight="1" thickTop="1" thickBot="1" x14ac:dyDescent="0.25">
      <c r="A49" s="474" t="s">
        <v>1712</v>
      </c>
      <c r="B49" s="459">
        <v>2280</v>
      </c>
      <c r="C49" s="459">
        <v>270</v>
      </c>
      <c r="D49" s="463">
        <f>SUM(D50:D51)</f>
        <v>0</v>
      </c>
      <c r="E49" s="497" t="s">
        <v>4333</v>
      </c>
      <c r="F49" s="497" t="s">
        <v>4333</v>
      </c>
      <c r="G49" s="497" t="s">
        <v>4333</v>
      </c>
      <c r="H49" s="497" t="s">
        <v>4333</v>
      </c>
      <c r="I49" s="463">
        <f>SUM(I50:I51)</f>
        <v>0</v>
      </c>
      <c r="J49" s="463">
        <f>SUM(J50:J51)</f>
        <v>0</v>
      </c>
      <c r="K49" s="497" t="s">
        <v>4333</v>
      </c>
    </row>
    <row r="50" spans="1:11" s="2" customFormat="1" ht="12.75" thickTop="1" thickBot="1" x14ac:dyDescent="0.25">
      <c r="A50" s="653" t="s">
        <v>1713</v>
      </c>
      <c r="B50" s="456">
        <v>2281</v>
      </c>
      <c r="C50" s="456">
        <v>280</v>
      </c>
      <c r="D50" s="498">
        <v>0</v>
      </c>
      <c r="E50" s="497" t="s">
        <v>4333</v>
      </c>
      <c r="F50" s="497" t="s">
        <v>4333</v>
      </c>
      <c r="G50" s="497" t="s">
        <v>4333</v>
      </c>
      <c r="H50" s="497" t="s">
        <v>4333</v>
      </c>
      <c r="I50" s="498">
        <v>0</v>
      </c>
      <c r="J50" s="498">
        <v>0</v>
      </c>
      <c r="K50" s="497" t="s">
        <v>4333</v>
      </c>
    </row>
    <row r="51" spans="1:11" s="2" customFormat="1" ht="12.75" thickTop="1" thickBot="1" x14ac:dyDescent="0.25">
      <c r="A51" s="654" t="s">
        <v>1714</v>
      </c>
      <c r="B51" s="456">
        <v>2282</v>
      </c>
      <c r="C51" s="456">
        <v>290</v>
      </c>
      <c r="D51" s="498">
        <v>0</v>
      </c>
      <c r="E51" s="497" t="s">
        <v>4333</v>
      </c>
      <c r="F51" s="497" t="s">
        <v>4333</v>
      </c>
      <c r="G51" s="497" t="s">
        <v>4333</v>
      </c>
      <c r="H51" s="497" t="s">
        <v>4333</v>
      </c>
      <c r="I51" s="498">
        <v>0</v>
      </c>
      <c r="J51" s="498">
        <v>0</v>
      </c>
      <c r="K51" s="497" t="s">
        <v>4333</v>
      </c>
    </row>
    <row r="52" spans="1:11" s="2" customFormat="1" ht="12.75" thickTop="1" thickBot="1" x14ac:dyDescent="0.25">
      <c r="A52" s="457" t="s">
        <v>1715</v>
      </c>
      <c r="B52" s="477">
        <v>2400</v>
      </c>
      <c r="C52" s="477">
        <v>300</v>
      </c>
      <c r="D52" s="455">
        <f>SUM(D53:D54)</f>
        <v>0</v>
      </c>
      <c r="E52" s="497" t="s">
        <v>4333</v>
      </c>
      <c r="F52" s="497" t="s">
        <v>4333</v>
      </c>
      <c r="G52" s="497" t="s">
        <v>4333</v>
      </c>
      <c r="H52" s="497" t="s">
        <v>4333</v>
      </c>
      <c r="I52" s="455">
        <f>SUM(I53:I54)</f>
        <v>0</v>
      </c>
      <c r="J52" s="455">
        <f>SUM(J53:J54)</f>
        <v>0</v>
      </c>
      <c r="K52" s="497" t="s">
        <v>4333</v>
      </c>
    </row>
    <row r="53" spans="1:11" s="2" customFormat="1" ht="12.75" thickTop="1" thickBot="1" x14ac:dyDescent="0.25">
      <c r="A53" s="478" t="s">
        <v>1716</v>
      </c>
      <c r="B53" s="479">
        <v>2410</v>
      </c>
      <c r="C53" s="479">
        <v>310</v>
      </c>
      <c r="D53" s="502">
        <v>0</v>
      </c>
      <c r="E53" s="497" t="s">
        <v>4333</v>
      </c>
      <c r="F53" s="497" t="s">
        <v>4333</v>
      </c>
      <c r="G53" s="497" t="s">
        <v>4333</v>
      </c>
      <c r="H53" s="497" t="s">
        <v>4333</v>
      </c>
      <c r="I53" s="502">
        <v>0</v>
      </c>
      <c r="J53" s="502">
        <v>0</v>
      </c>
      <c r="K53" s="497" t="s">
        <v>4333</v>
      </c>
    </row>
    <row r="54" spans="1:11" s="2" customFormat="1" ht="12.75" customHeight="1" thickTop="1" thickBot="1" x14ac:dyDescent="0.25">
      <c r="A54" s="478" t="s">
        <v>1717</v>
      </c>
      <c r="B54" s="479">
        <v>2420</v>
      </c>
      <c r="C54" s="479">
        <v>320</v>
      </c>
      <c r="D54" s="502">
        <v>0</v>
      </c>
      <c r="E54" s="497" t="s">
        <v>4333</v>
      </c>
      <c r="F54" s="497" t="s">
        <v>4333</v>
      </c>
      <c r="G54" s="497" t="s">
        <v>4333</v>
      </c>
      <c r="H54" s="497" t="s">
        <v>4333</v>
      </c>
      <c r="I54" s="502">
        <v>0</v>
      </c>
      <c r="J54" s="502">
        <v>0</v>
      </c>
      <c r="K54" s="497" t="s">
        <v>4333</v>
      </c>
    </row>
    <row r="55" spans="1:11" s="2" customFormat="1" ht="12" customHeight="1" thickTop="1" thickBot="1" x14ac:dyDescent="0.25">
      <c r="A55" s="480" t="s">
        <v>1718</v>
      </c>
      <c r="B55" s="477">
        <v>2600</v>
      </c>
      <c r="C55" s="477">
        <v>330</v>
      </c>
      <c r="D55" s="455">
        <f>SUM(D56:D58)</f>
        <v>0</v>
      </c>
      <c r="E55" s="497" t="s">
        <v>4333</v>
      </c>
      <c r="F55" s="497" t="s">
        <v>4333</v>
      </c>
      <c r="G55" s="497" t="s">
        <v>4333</v>
      </c>
      <c r="H55" s="497" t="s">
        <v>4333</v>
      </c>
      <c r="I55" s="455">
        <f>SUM(I56:I58)</f>
        <v>0</v>
      </c>
      <c r="J55" s="455">
        <f>SUM(J56:J58)</f>
        <v>0</v>
      </c>
      <c r="K55" s="497" t="s">
        <v>4333</v>
      </c>
    </row>
    <row r="56" spans="1:11" s="2" customFormat="1" ht="11.25" customHeight="1" thickTop="1" thickBot="1" x14ac:dyDescent="0.25">
      <c r="A56" s="470" t="s">
        <v>4342</v>
      </c>
      <c r="B56" s="479">
        <v>2610</v>
      </c>
      <c r="C56" s="479">
        <v>340</v>
      </c>
      <c r="D56" s="502">
        <v>0</v>
      </c>
      <c r="E56" s="497" t="s">
        <v>4333</v>
      </c>
      <c r="F56" s="497" t="s">
        <v>4333</v>
      </c>
      <c r="G56" s="497" t="s">
        <v>4333</v>
      </c>
      <c r="H56" s="497" t="s">
        <v>4333</v>
      </c>
      <c r="I56" s="502">
        <v>0</v>
      </c>
      <c r="J56" s="502">
        <v>0</v>
      </c>
      <c r="K56" s="497" t="s">
        <v>4333</v>
      </c>
    </row>
    <row r="57" spans="1:11" s="2" customFormat="1" ht="12.75" thickTop="1" thickBot="1" x14ac:dyDescent="0.25">
      <c r="A57" s="470" t="s">
        <v>4343</v>
      </c>
      <c r="B57" s="479">
        <v>2620</v>
      </c>
      <c r="C57" s="479">
        <v>350</v>
      </c>
      <c r="D57" s="502">
        <v>0</v>
      </c>
      <c r="E57" s="497" t="s">
        <v>4333</v>
      </c>
      <c r="F57" s="497" t="s">
        <v>4333</v>
      </c>
      <c r="G57" s="497" t="s">
        <v>4333</v>
      </c>
      <c r="H57" s="497" t="s">
        <v>4333</v>
      </c>
      <c r="I57" s="502">
        <v>0</v>
      </c>
      <c r="J57" s="502">
        <v>0</v>
      </c>
      <c r="K57" s="497" t="s">
        <v>4333</v>
      </c>
    </row>
    <row r="58" spans="1:11" s="2" customFormat="1" ht="13.5" customHeight="1" thickTop="1" thickBot="1" x14ac:dyDescent="0.25">
      <c r="A58" s="478" t="s">
        <v>1719</v>
      </c>
      <c r="B58" s="479">
        <v>2630</v>
      </c>
      <c r="C58" s="479">
        <v>360</v>
      </c>
      <c r="D58" s="502">
        <v>0</v>
      </c>
      <c r="E58" s="497" t="s">
        <v>4333</v>
      </c>
      <c r="F58" s="497" t="s">
        <v>4333</v>
      </c>
      <c r="G58" s="497" t="s">
        <v>4333</v>
      </c>
      <c r="H58" s="497" t="s">
        <v>4333</v>
      </c>
      <c r="I58" s="502">
        <v>0</v>
      </c>
      <c r="J58" s="502">
        <v>0</v>
      </c>
      <c r="K58" s="497" t="s">
        <v>4333</v>
      </c>
    </row>
    <row r="59" spans="1:11" s="2" customFormat="1" ht="12.75" thickTop="1" thickBot="1" x14ac:dyDescent="0.25">
      <c r="A59" s="483" t="s">
        <v>1720</v>
      </c>
      <c r="B59" s="477">
        <v>2700</v>
      </c>
      <c r="C59" s="477">
        <v>370</v>
      </c>
      <c r="D59" s="455">
        <f>SUM(D60:D62)</f>
        <v>0</v>
      </c>
      <c r="E59" s="497" t="s">
        <v>4333</v>
      </c>
      <c r="F59" s="497" t="s">
        <v>4333</v>
      </c>
      <c r="G59" s="497" t="s">
        <v>4333</v>
      </c>
      <c r="H59" s="497" t="s">
        <v>4333</v>
      </c>
      <c r="I59" s="455">
        <f>SUM(I60:I62)</f>
        <v>0</v>
      </c>
      <c r="J59" s="455">
        <f>SUM(J60:J62)</f>
        <v>0</v>
      </c>
      <c r="K59" s="497" t="s">
        <v>4333</v>
      </c>
    </row>
    <row r="60" spans="1:11" s="2" customFormat="1" ht="12.75" thickTop="1" thickBot="1" x14ac:dyDescent="0.25">
      <c r="A60" s="470" t="s">
        <v>1721</v>
      </c>
      <c r="B60" s="479">
        <v>2710</v>
      </c>
      <c r="C60" s="479">
        <v>380</v>
      </c>
      <c r="D60" s="502">
        <v>0</v>
      </c>
      <c r="E60" s="497" t="s">
        <v>4333</v>
      </c>
      <c r="F60" s="497" t="s">
        <v>4333</v>
      </c>
      <c r="G60" s="497" t="s">
        <v>4333</v>
      </c>
      <c r="H60" s="497" t="s">
        <v>4333</v>
      </c>
      <c r="I60" s="502">
        <v>0</v>
      </c>
      <c r="J60" s="502">
        <v>0</v>
      </c>
      <c r="K60" s="497" t="s">
        <v>4333</v>
      </c>
    </row>
    <row r="61" spans="1:11" s="2" customFormat="1" ht="12.75" thickTop="1" thickBot="1" x14ac:dyDescent="0.25">
      <c r="A61" s="470" t="s">
        <v>1722</v>
      </c>
      <c r="B61" s="479">
        <v>2720</v>
      </c>
      <c r="C61" s="479">
        <v>390</v>
      </c>
      <c r="D61" s="502">
        <v>0</v>
      </c>
      <c r="E61" s="497" t="s">
        <v>4333</v>
      </c>
      <c r="F61" s="497" t="s">
        <v>4333</v>
      </c>
      <c r="G61" s="497" t="s">
        <v>4333</v>
      </c>
      <c r="H61" s="497" t="s">
        <v>4333</v>
      </c>
      <c r="I61" s="502">
        <v>0</v>
      </c>
      <c r="J61" s="502">
        <v>0</v>
      </c>
      <c r="K61" s="497" t="s">
        <v>4333</v>
      </c>
    </row>
    <row r="62" spans="1:11" s="2" customFormat="1" ht="12.75" thickTop="1" thickBot="1" x14ac:dyDescent="0.25">
      <c r="A62" s="470" t="s">
        <v>1723</v>
      </c>
      <c r="B62" s="479">
        <v>2730</v>
      </c>
      <c r="C62" s="479">
        <v>400</v>
      </c>
      <c r="D62" s="502">
        <v>0</v>
      </c>
      <c r="E62" s="497" t="s">
        <v>4333</v>
      </c>
      <c r="F62" s="497" t="s">
        <v>4333</v>
      </c>
      <c r="G62" s="497" t="s">
        <v>4333</v>
      </c>
      <c r="H62" s="497" t="s">
        <v>4333</v>
      </c>
      <c r="I62" s="502">
        <v>0</v>
      </c>
      <c r="J62" s="502">
        <v>0</v>
      </c>
      <c r="K62" s="497" t="s">
        <v>4333</v>
      </c>
    </row>
    <row r="63" spans="1:11" s="2" customFormat="1" ht="12.75" thickTop="1" thickBot="1" x14ac:dyDescent="0.25">
      <c r="A63" s="483" t="s">
        <v>1724</v>
      </c>
      <c r="B63" s="477">
        <v>2800</v>
      </c>
      <c r="C63" s="477">
        <v>410</v>
      </c>
      <c r="D63" s="496">
        <v>0</v>
      </c>
      <c r="E63" s="497" t="s">
        <v>4333</v>
      </c>
      <c r="F63" s="497" t="s">
        <v>4333</v>
      </c>
      <c r="G63" s="497" t="s">
        <v>4333</v>
      </c>
      <c r="H63" s="497" t="s">
        <v>4333</v>
      </c>
      <c r="I63" s="496">
        <v>0</v>
      </c>
      <c r="J63" s="496">
        <v>0</v>
      </c>
      <c r="K63" s="497" t="s">
        <v>4333</v>
      </c>
    </row>
    <row r="64" spans="1:11" s="2" customFormat="1" ht="12.75" thickTop="1" thickBot="1" x14ac:dyDescent="0.25">
      <c r="A64" s="477" t="s">
        <v>1725</v>
      </c>
      <c r="B64" s="477">
        <v>3000</v>
      </c>
      <c r="C64" s="477">
        <v>420</v>
      </c>
      <c r="D64" s="455">
        <f>D65+D79</f>
        <v>0</v>
      </c>
      <c r="E64" s="497" t="s">
        <v>4333</v>
      </c>
      <c r="F64" s="497" t="s">
        <v>4333</v>
      </c>
      <c r="G64" s="497" t="s">
        <v>4333</v>
      </c>
      <c r="H64" s="497" t="s">
        <v>4333</v>
      </c>
      <c r="I64" s="455">
        <f>I65+I79</f>
        <v>0</v>
      </c>
      <c r="J64" s="455">
        <f>J65+J79</f>
        <v>0</v>
      </c>
      <c r="K64" s="497" t="s">
        <v>4333</v>
      </c>
    </row>
    <row r="65" spans="1:11" s="2" customFormat="1" ht="12.75" thickTop="1" thickBot="1" x14ac:dyDescent="0.25">
      <c r="A65" s="457" t="s">
        <v>4251</v>
      </c>
      <c r="B65" s="477">
        <v>3100</v>
      </c>
      <c r="C65" s="477">
        <v>430</v>
      </c>
      <c r="D65" s="455">
        <f>D66+D67+D70+D73+D77+D78</f>
        <v>0</v>
      </c>
      <c r="E65" s="497" t="s">
        <v>4333</v>
      </c>
      <c r="F65" s="497" t="s">
        <v>4333</v>
      </c>
      <c r="G65" s="497" t="s">
        <v>4333</v>
      </c>
      <c r="H65" s="497" t="s">
        <v>4333</v>
      </c>
      <c r="I65" s="455">
        <f>I66+I67+I70+I73+I77+I78</f>
        <v>0</v>
      </c>
      <c r="J65" s="455">
        <f>J66+J67+J70+J73+J77+J78</f>
        <v>0</v>
      </c>
      <c r="K65" s="497" t="s">
        <v>4333</v>
      </c>
    </row>
    <row r="66" spans="1:11" s="2" customFormat="1" ht="12.75" thickTop="1" thickBot="1" x14ac:dyDescent="0.25">
      <c r="A66" s="470" t="s">
        <v>4344</v>
      </c>
      <c r="B66" s="479">
        <v>3110</v>
      </c>
      <c r="C66" s="479">
        <v>440</v>
      </c>
      <c r="D66" s="502">
        <v>0</v>
      </c>
      <c r="E66" s="497" t="s">
        <v>4333</v>
      </c>
      <c r="F66" s="497" t="s">
        <v>4333</v>
      </c>
      <c r="G66" s="497" t="s">
        <v>4333</v>
      </c>
      <c r="H66" s="497" t="s">
        <v>4333</v>
      </c>
      <c r="I66" s="502">
        <v>0</v>
      </c>
      <c r="J66" s="502">
        <v>0</v>
      </c>
      <c r="K66" s="497" t="s">
        <v>4333</v>
      </c>
    </row>
    <row r="67" spans="1:11" s="2" customFormat="1" ht="12.75" thickTop="1" thickBot="1" x14ac:dyDescent="0.25">
      <c r="A67" s="478" t="s">
        <v>4345</v>
      </c>
      <c r="B67" s="479">
        <v>3120</v>
      </c>
      <c r="C67" s="479">
        <v>450</v>
      </c>
      <c r="D67" s="463">
        <f>SUM(D68:D69)</f>
        <v>0</v>
      </c>
      <c r="E67" s="497" t="s">
        <v>4333</v>
      </c>
      <c r="F67" s="497" t="s">
        <v>4333</v>
      </c>
      <c r="G67" s="497" t="s">
        <v>4333</v>
      </c>
      <c r="H67" s="497" t="s">
        <v>4333</v>
      </c>
      <c r="I67" s="463">
        <f>SUM(I68:I69)</f>
        <v>0</v>
      </c>
      <c r="J67" s="463">
        <f>SUM(J68:J69)</f>
        <v>0</v>
      </c>
      <c r="K67" s="497" t="s">
        <v>4333</v>
      </c>
    </row>
    <row r="68" spans="1:11" s="2" customFormat="1" ht="12.75" thickTop="1" thickBot="1" x14ac:dyDescent="0.25">
      <c r="A68" s="476" t="s">
        <v>1726</v>
      </c>
      <c r="B68" s="456">
        <v>3121</v>
      </c>
      <c r="C68" s="456">
        <v>460</v>
      </c>
      <c r="D68" s="498">
        <v>0</v>
      </c>
      <c r="E68" s="497" t="s">
        <v>4333</v>
      </c>
      <c r="F68" s="497" t="s">
        <v>4333</v>
      </c>
      <c r="G68" s="497" t="s">
        <v>4333</v>
      </c>
      <c r="H68" s="497" t="s">
        <v>4333</v>
      </c>
      <c r="I68" s="498">
        <v>0</v>
      </c>
      <c r="J68" s="498">
        <v>0</v>
      </c>
      <c r="K68" s="497" t="s">
        <v>4333</v>
      </c>
    </row>
    <row r="69" spans="1:11" s="2" customFormat="1" ht="12.75" thickTop="1" thickBot="1" x14ac:dyDescent="0.25">
      <c r="A69" s="476" t="s">
        <v>1727</v>
      </c>
      <c r="B69" s="456">
        <v>3122</v>
      </c>
      <c r="C69" s="456">
        <v>470</v>
      </c>
      <c r="D69" s="498">
        <v>0</v>
      </c>
      <c r="E69" s="497" t="s">
        <v>4333</v>
      </c>
      <c r="F69" s="497" t="s">
        <v>4333</v>
      </c>
      <c r="G69" s="497" t="s">
        <v>4333</v>
      </c>
      <c r="H69" s="497" t="s">
        <v>4333</v>
      </c>
      <c r="I69" s="498">
        <v>0</v>
      </c>
      <c r="J69" s="498">
        <v>0</v>
      </c>
      <c r="K69" s="497" t="s">
        <v>4333</v>
      </c>
    </row>
    <row r="70" spans="1:11" s="2" customFormat="1" ht="12.75" thickTop="1" thickBot="1" x14ac:dyDescent="0.25">
      <c r="A70" s="458" t="s">
        <v>4346</v>
      </c>
      <c r="B70" s="479">
        <v>3130</v>
      </c>
      <c r="C70" s="479">
        <v>480</v>
      </c>
      <c r="D70" s="463">
        <f>SUM(D71:D72)</f>
        <v>0</v>
      </c>
      <c r="E70" s="497" t="s">
        <v>4333</v>
      </c>
      <c r="F70" s="497" t="s">
        <v>4333</v>
      </c>
      <c r="G70" s="497" t="s">
        <v>4333</v>
      </c>
      <c r="H70" s="497" t="s">
        <v>4333</v>
      </c>
      <c r="I70" s="463">
        <f>SUM(I71:I72)</f>
        <v>0</v>
      </c>
      <c r="J70" s="463">
        <f>SUM(J71:J72)</f>
        <v>0</v>
      </c>
      <c r="K70" s="497" t="s">
        <v>4333</v>
      </c>
    </row>
    <row r="71" spans="1:11" s="2" customFormat="1" ht="12.75" thickTop="1" thickBot="1" x14ac:dyDescent="0.25">
      <c r="A71" s="476" t="s">
        <v>1728</v>
      </c>
      <c r="B71" s="451">
        <v>3131</v>
      </c>
      <c r="C71" s="479">
        <v>490</v>
      </c>
      <c r="D71" s="498">
        <v>0</v>
      </c>
      <c r="E71" s="497" t="s">
        <v>4333</v>
      </c>
      <c r="F71" s="497" t="s">
        <v>4333</v>
      </c>
      <c r="G71" s="497" t="s">
        <v>4333</v>
      </c>
      <c r="H71" s="497" t="s">
        <v>4333</v>
      </c>
      <c r="I71" s="498">
        <v>0</v>
      </c>
      <c r="J71" s="498">
        <v>0</v>
      </c>
      <c r="K71" s="497" t="s">
        <v>4333</v>
      </c>
    </row>
    <row r="72" spans="1:11" s="2" customFormat="1" ht="12.75" thickTop="1" thickBot="1" x14ac:dyDescent="0.25">
      <c r="A72" s="476" t="s">
        <v>4252</v>
      </c>
      <c r="B72" s="456">
        <v>3132</v>
      </c>
      <c r="C72" s="456">
        <v>500</v>
      </c>
      <c r="D72" s="498">
        <v>0</v>
      </c>
      <c r="E72" s="497" t="s">
        <v>4333</v>
      </c>
      <c r="F72" s="497" t="s">
        <v>4333</v>
      </c>
      <c r="G72" s="497" t="s">
        <v>4333</v>
      </c>
      <c r="H72" s="497" t="s">
        <v>4333</v>
      </c>
      <c r="I72" s="498">
        <v>0</v>
      </c>
      <c r="J72" s="498">
        <v>0</v>
      </c>
      <c r="K72" s="497" t="s">
        <v>4333</v>
      </c>
    </row>
    <row r="73" spans="1:11" s="2" customFormat="1" ht="12.75" thickTop="1" thickBot="1" x14ac:dyDescent="0.25">
      <c r="A73" s="458" t="s">
        <v>4253</v>
      </c>
      <c r="B73" s="479">
        <v>3140</v>
      </c>
      <c r="C73" s="479">
        <v>510</v>
      </c>
      <c r="D73" s="463">
        <f>SUM(D74:D76)</f>
        <v>0</v>
      </c>
      <c r="E73" s="497" t="s">
        <v>4333</v>
      </c>
      <c r="F73" s="497" t="s">
        <v>4333</v>
      </c>
      <c r="G73" s="497" t="s">
        <v>4333</v>
      </c>
      <c r="H73" s="497" t="s">
        <v>4333</v>
      </c>
      <c r="I73" s="463">
        <f>SUM(I74:I76)</f>
        <v>0</v>
      </c>
      <c r="J73" s="463">
        <f>SUM(J74:J76)</f>
        <v>0</v>
      </c>
      <c r="K73" s="497" t="s">
        <v>4333</v>
      </c>
    </row>
    <row r="74" spans="1:11" s="2" customFormat="1" ht="13.5" thickTop="1" thickBot="1" x14ac:dyDescent="0.25">
      <c r="A74" s="503" t="s">
        <v>1729</v>
      </c>
      <c r="B74" s="456">
        <v>3141</v>
      </c>
      <c r="C74" s="456">
        <v>520</v>
      </c>
      <c r="D74" s="498">
        <v>0</v>
      </c>
      <c r="E74" s="497" t="s">
        <v>4333</v>
      </c>
      <c r="F74" s="497" t="s">
        <v>4333</v>
      </c>
      <c r="G74" s="497" t="s">
        <v>4333</v>
      </c>
      <c r="H74" s="497" t="s">
        <v>4333</v>
      </c>
      <c r="I74" s="498">
        <v>0</v>
      </c>
      <c r="J74" s="498">
        <v>0</v>
      </c>
      <c r="K74" s="497" t="s">
        <v>4333</v>
      </c>
    </row>
    <row r="75" spans="1:11" s="2" customFormat="1" ht="13.5" thickTop="1" thickBot="1" x14ac:dyDescent="0.25">
      <c r="A75" s="503" t="s">
        <v>1730</v>
      </c>
      <c r="B75" s="456">
        <v>3142</v>
      </c>
      <c r="C75" s="456">
        <v>530</v>
      </c>
      <c r="D75" s="498">
        <v>0</v>
      </c>
      <c r="E75" s="497" t="s">
        <v>4333</v>
      </c>
      <c r="F75" s="497" t="s">
        <v>4333</v>
      </c>
      <c r="G75" s="497" t="s">
        <v>4333</v>
      </c>
      <c r="H75" s="497" t="s">
        <v>4333</v>
      </c>
      <c r="I75" s="498">
        <v>0</v>
      </c>
      <c r="J75" s="498">
        <v>0</v>
      </c>
      <c r="K75" s="497" t="s">
        <v>4333</v>
      </c>
    </row>
    <row r="76" spans="1:11" s="2" customFormat="1" ht="13.5" thickTop="1" thickBot="1" x14ac:dyDescent="0.25">
      <c r="A76" s="503" t="s">
        <v>1731</v>
      </c>
      <c r="B76" s="456">
        <v>3143</v>
      </c>
      <c r="C76" s="456">
        <v>540</v>
      </c>
      <c r="D76" s="498">
        <v>0</v>
      </c>
      <c r="E76" s="497" t="s">
        <v>4333</v>
      </c>
      <c r="F76" s="497" t="s">
        <v>4333</v>
      </c>
      <c r="G76" s="497" t="s">
        <v>4333</v>
      </c>
      <c r="H76" s="497" t="s">
        <v>4333</v>
      </c>
      <c r="I76" s="498">
        <v>0</v>
      </c>
      <c r="J76" s="498">
        <v>0</v>
      </c>
      <c r="K76" s="497" t="s">
        <v>4333</v>
      </c>
    </row>
    <row r="77" spans="1:11" s="2" customFormat="1" ht="12.75" thickTop="1" thickBot="1" x14ac:dyDescent="0.25">
      <c r="A77" s="458" t="s">
        <v>4347</v>
      </c>
      <c r="B77" s="479">
        <v>3150</v>
      </c>
      <c r="C77" s="479">
        <v>550</v>
      </c>
      <c r="D77" s="502">
        <v>0</v>
      </c>
      <c r="E77" s="497" t="s">
        <v>4333</v>
      </c>
      <c r="F77" s="497" t="s">
        <v>4333</v>
      </c>
      <c r="G77" s="497" t="s">
        <v>4333</v>
      </c>
      <c r="H77" s="497" t="s">
        <v>4333</v>
      </c>
      <c r="I77" s="502">
        <v>0</v>
      </c>
      <c r="J77" s="502">
        <v>0</v>
      </c>
      <c r="K77" s="497" t="s">
        <v>4333</v>
      </c>
    </row>
    <row r="78" spans="1:11" s="2" customFormat="1" ht="12.75" thickTop="1" thickBot="1" x14ac:dyDescent="0.25">
      <c r="A78" s="458" t="s">
        <v>1732</v>
      </c>
      <c r="B78" s="479">
        <v>3160</v>
      </c>
      <c r="C78" s="479">
        <v>560</v>
      </c>
      <c r="D78" s="502">
        <v>0</v>
      </c>
      <c r="E78" s="497" t="s">
        <v>4333</v>
      </c>
      <c r="F78" s="497" t="s">
        <v>4333</v>
      </c>
      <c r="G78" s="497" t="s">
        <v>4333</v>
      </c>
      <c r="H78" s="497" t="s">
        <v>4333</v>
      </c>
      <c r="I78" s="502">
        <v>0</v>
      </c>
      <c r="J78" s="502">
        <v>0</v>
      </c>
      <c r="K78" s="497" t="s">
        <v>4333</v>
      </c>
    </row>
    <row r="79" spans="1:11" s="2" customFormat="1" ht="12.75" thickTop="1" thickBot="1" x14ac:dyDescent="0.25">
      <c r="A79" s="457" t="s">
        <v>4348</v>
      </c>
      <c r="B79" s="477">
        <v>3200</v>
      </c>
      <c r="C79" s="477">
        <v>570</v>
      </c>
      <c r="D79" s="455">
        <f>SUM(D80:D83)</f>
        <v>0</v>
      </c>
      <c r="E79" s="497" t="s">
        <v>4333</v>
      </c>
      <c r="F79" s="497" t="s">
        <v>4333</v>
      </c>
      <c r="G79" s="497" t="s">
        <v>4333</v>
      </c>
      <c r="H79" s="497" t="s">
        <v>4333</v>
      </c>
      <c r="I79" s="455">
        <f>SUM(I80:I83)</f>
        <v>0</v>
      </c>
      <c r="J79" s="455">
        <f>SUM(J80:J83)</f>
        <v>0</v>
      </c>
      <c r="K79" s="497" t="s">
        <v>4333</v>
      </c>
    </row>
    <row r="80" spans="1:11" s="2" customFormat="1" ht="12.75" thickTop="1" thickBot="1" x14ac:dyDescent="0.25">
      <c r="A80" s="470" t="s">
        <v>4803</v>
      </c>
      <c r="B80" s="479">
        <v>3210</v>
      </c>
      <c r="C80" s="479">
        <v>580</v>
      </c>
      <c r="D80" s="502">
        <v>0</v>
      </c>
      <c r="E80" s="497" t="s">
        <v>4333</v>
      </c>
      <c r="F80" s="497" t="s">
        <v>4333</v>
      </c>
      <c r="G80" s="497" t="s">
        <v>4333</v>
      </c>
      <c r="H80" s="497" t="s">
        <v>4333</v>
      </c>
      <c r="I80" s="502">
        <v>0</v>
      </c>
      <c r="J80" s="502">
        <v>0</v>
      </c>
      <c r="K80" s="497" t="s">
        <v>4333</v>
      </c>
    </row>
    <row r="81" spans="1:11" s="2" customFormat="1" ht="12.75" thickTop="1" thickBot="1" x14ac:dyDescent="0.25">
      <c r="A81" s="470" t="s">
        <v>4349</v>
      </c>
      <c r="B81" s="479">
        <v>3220</v>
      </c>
      <c r="C81" s="479">
        <v>590</v>
      </c>
      <c r="D81" s="502">
        <v>0</v>
      </c>
      <c r="E81" s="497" t="s">
        <v>4333</v>
      </c>
      <c r="F81" s="497" t="s">
        <v>4333</v>
      </c>
      <c r="G81" s="497" t="s">
        <v>4333</v>
      </c>
      <c r="H81" s="497" t="s">
        <v>4333</v>
      </c>
      <c r="I81" s="502">
        <v>0</v>
      </c>
      <c r="J81" s="502">
        <v>0</v>
      </c>
      <c r="K81" s="497" t="s">
        <v>4333</v>
      </c>
    </row>
    <row r="82" spans="1:11" s="2" customFormat="1" ht="12.75" thickTop="1" thickBot="1" x14ac:dyDescent="0.25">
      <c r="A82" s="458" t="s">
        <v>1733</v>
      </c>
      <c r="B82" s="479">
        <v>3230</v>
      </c>
      <c r="C82" s="479">
        <v>600</v>
      </c>
      <c r="D82" s="502">
        <v>0</v>
      </c>
      <c r="E82" s="497" t="s">
        <v>4333</v>
      </c>
      <c r="F82" s="497" t="s">
        <v>4333</v>
      </c>
      <c r="G82" s="497" t="s">
        <v>4333</v>
      </c>
      <c r="H82" s="497" t="s">
        <v>4333</v>
      </c>
      <c r="I82" s="502">
        <v>0</v>
      </c>
      <c r="J82" s="502">
        <v>0</v>
      </c>
      <c r="K82" s="497" t="s">
        <v>4333</v>
      </c>
    </row>
    <row r="83" spans="1:11" s="2" customFormat="1" ht="12.75" thickTop="1" thickBot="1" x14ac:dyDescent="0.25">
      <c r="A83" s="470" t="s">
        <v>4350</v>
      </c>
      <c r="B83" s="479">
        <v>3240</v>
      </c>
      <c r="C83" s="479">
        <v>610</v>
      </c>
      <c r="D83" s="502">
        <v>0</v>
      </c>
      <c r="E83" s="497" t="s">
        <v>4333</v>
      </c>
      <c r="F83" s="497" t="s">
        <v>4333</v>
      </c>
      <c r="G83" s="497" t="s">
        <v>4333</v>
      </c>
      <c r="H83" s="497" t="s">
        <v>4333</v>
      </c>
      <c r="I83" s="502">
        <v>0</v>
      </c>
      <c r="J83" s="502">
        <v>0</v>
      </c>
      <c r="K83" s="497" t="s">
        <v>4333</v>
      </c>
    </row>
    <row r="84" spans="1:11" s="2" customFormat="1" ht="12" hidden="1" thickTop="1" x14ac:dyDescent="0.2">
      <c r="A84" s="88"/>
      <c r="B84" s="131"/>
      <c r="C84" s="180"/>
      <c r="D84" s="133"/>
      <c r="E84" s="22"/>
      <c r="F84" s="22"/>
      <c r="G84" s="22"/>
      <c r="H84" s="22"/>
      <c r="I84" s="133"/>
      <c r="J84" s="133"/>
      <c r="K84" s="22"/>
    </row>
    <row r="85" spans="1:11" s="2" customFormat="1" ht="11.25" hidden="1" x14ac:dyDescent="0.2">
      <c r="A85" s="90"/>
      <c r="B85" s="131"/>
      <c r="C85" s="180"/>
      <c r="D85" s="133"/>
      <c r="E85" s="22"/>
      <c r="F85" s="22"/>
      <c r="G85" s="22"/>
      <c r="H85" s="22"/>
      <c r="I85" s="133"/>
      <c r="J85" s="133"/>
      <c r="K85" s="22"/>
    </row>
    <row r="86" spans="1:11" s="2" customFormat="1" ht="12.75" hidden="1" customHeight="1" x14ac:dyDescent="0.2">
      <c r="A86" s="685"/>
      <c r="B86" s="686"/>
      <c r="C86" s="687"/>
      <c r="D86" s="688"/>
      <c r="E86" s="689"/>
      <c r="F86" s="689"/>
      <c r="G86" s="689"/>
      <c r="H86" s="689"/>
      <c r="I86" s="688"/>
      <c r="J86" s="688"/>
      <c r="K86" s="689"/>
    </row>
    <row r="87" spans="1:11" s="2" customFormat="1" ht="13.5" thickTop="1" thickBot="1" x14ac:dyDescent="0.25">
      <c r="A87" s="695" t="s">
        <v>4207</v>
      </c>
      <c r="B87" s="696">
        <v>4100</v>
      </c>
      <c r="C87" s="625">
        <v>620</v>
      </c>
      <c r="D87" s="705">
        <f>D88</f>
        <v>0</v>
      </c>
      <c r="E87" s="703" t="s">
        <v>4333</v>
      </c>
      <c r="F87" s="703" t="s">
        <v>4333</v>
      </c>
      <c r="G87" s="703" t="s">
        <v>4333</v>
      </c>
      <c r="H87" s="703" t="s">
        <v>4333</v>
      </c>
      <c r="I87" s="705">
        <f>I88</f>
        <v>0</v>
      </c>
      <c r="J87" s="705">
        <f>J88</f>
        <v>0</v>
      </c>
      <c r="K87" s="703" t="s">
        <v>4333</v>
      </c>
    </row>
    <row r="88" spans="1:11" s="2" customFormat="1" ht="12.75" thickTop="1" thickBot="1" x14ac:dyDescent="0.25">
      <c r="A88" s="697" t="s">
        <v>4353</v>
      </c>
      <c r="B88" s="698">
        <v>4110</v>
      </c>
      <c r="C88" s="508">
        <v>630</v>
      </c>
      <c r="D88" s="706">
        <f>SUM(D89:D91)</f>
        <v>0</v>
      </c>
      <c r="E88" s="703" t="s">
        <v>4333</v>
      </c>
      <c r="F88" s="703" t="s">
        <v>4333</v>
      </c>
      <c r="G88" s="703" t="s">
        <v>4333</v>
      </c>
      <c r="H88" s="703" t="s">
        <v>4333</v>
      </c>
      <c r="I88" s="706">
        <f>SUM(I89:I91)</f>
        <v>0</v>
      </c>
      <c r="J88" s="706">
        <f>SUM(J89:J91)</f>
        <v>0</v>
      </c>
      <c r="K88" s="703" t="s">
        <v>4333</v>
      </c>
    </row>
    <row r="89" spans="1:11" s="2" customFormat="1" ht="12.75" thickTop="1" thickBot="1" x14ac:dyDescent="0.25">
      <c r="A89" s="699" t="s">
        <v>4354</v>
      </c>
      <c r="B89" s="700">
        <v>4111</v>
      </c>
      <c r="C89" s="451">
        <v>640</v>
      </c>
      <c r="D89" s="704">
        <v>0</v>
      </c>
      <c r="E89" s="703" t="s">
        <v>4333</v>
      </c>
      <c r="F89" s="703" t="s">
        <v>4333</v>
      </c>
      <c r="G89" s="703" t="s">
        <v>4333</v>
      </c>
      <c r="H89" s="703" t="s">
        <v>4333</v>
      </c>
      <c r="I89" s="704">
        <v>0</v>
      </c>
      <c r="J89" s="704">
        <v>0</v>
      </c>
      <c r="K89" s="703" t="s">
        <v>4333</v>
      </c>
    </row>
    <row r="90" spans="1:11" s="2" customFormat="1" ht="12.75" thickTop="1" thickBot="1" x14ac:dyDescent="0.25">
      <c r="A90" s="699" t="s">
        <v>4355</v>
      </c>
      <c r="B90" s="700">
        <v>4112</v>
      </c>
      <c r="C90" s="451">
        <v>650</v>
      </c>
      <c r="D90" s="704">
        <v>0</v>
      </c>
      <c r="E90" s="703" t="s">
        <v>4333</v>
      </c>
      <c r="F90" s="703" t="s">
        <v>4333</v>
      </c>
      <c r="G90" s="703" t="s">
        <v>4333</v>
      </c>
      <c r="H90" s="703" t="s">
        <v>4333</v>
      </c>
      <c r="I90" s="704">
        <v>0</v>
      </c>
      <c r="J90" s="704">
        <v>0</v>
      </c>
      <c r="K90" s="703" t="s">
        <v>4333</v>
      </c>
    </row>
    <row r="91" spans="1:11" s="2" customFormat="1" ht="14.25" thickTop="1" thickBot="1" x14ac:dyDescent="0.25">
      <c r="A91" s="701" t="s">
        <v>4208</v>
      </c>
      <c r="B91" s="700">
        <v>4113</v>
      </c>
      <c r="C91" s="451">
        <v>660</v>
      </c>
      <c r="D91" s="704">
        <v>0</v>
      </c>
      <c r="E91" s="703" t="s">
        <v>4333</v>
      </c>
      <c r="F91" s="703" t="s">
        <v>4333</v>
      </c>
      <c r="G91" s="703" t="s">
        <v>4333</v>
      </c>
      <c r="H91" s="703" t="s">
        <v>4333</v>
      </c>
      <c r="I91" s="704">
        <v>0</v>
      </c>
      <c r="J91" s="704">
        <v>0</v>
      </c>
      <c r="K91" s="703" t="s">
        <v>4333</v>
      </c>
    </row>
    <row r="92" spans="1:11" s="2" customFormat="1" ht="12.75" hidden="1" thickTop="1" thickBot="1" x14ac:dyDescent="0.25">
      <c r="A92" s="697"/>
      <c r="B92" s="698"/>
      <c r="C92" s="625"/>
      <c r="D92" s="704"/>
      <c r="E92" s="703"/>
      <c r="F92" s="703"/>
      <c r="G92" s="703"/>
      <c r="H92" s="703"/>
      <c r="I92" s="704">
        <v>0</v>
      </c>
      <c r="J92" s="704">
        <v>0</v>
      </c>
      <c r="K92" s="703"/>
    </row>
    <row r="93" spans="1:11" s="2" customFormat="1" ht="12.75" hidden="1" thickTop="1" thickBot="1" x14ac:dyDescent="0.25">
      <c r="A93" s="702"/>
      <c r="B93" s="700"/>
      <c r="C93" s="625"/>
      <c r="D93" s="704"/>
      <c r="E93" s="703"/>
      <c r="F93" s="703"/>
      <c r="G93" s="703"/>
      <c r="H93" s="703"/>
      <c r="I93" s="704">
        <v>0</v>
      </c>
      <c r="J93" s="704">
        <v>0</v>
      </c>
      <c r="K93" s="703"/>
    </row>
    <row r="94" spans="1:11" s="2" customFormat="1" ht="12.75" hidden="1" thickTop="1" thickBot="1" x14ac:dyDescent="0.25">
      <c r="A94" s="702"/>
      <c r="B94" s="700"/>
      <c r="C94" s="625"/>
      <c r="D94" s="704"/>
      <c r="E94" s="703"/>
      <c r="F94" s="703"/>
      <c r="G94" s="703"/>
      <c r="H94" s="703"/>
      <c r="I94" s="704">
        <v>0</v>
      </c>
      <c r="J94" s="704">
        <v>0</v>
      </c>
      <c r="K94" s="703"/>
    </row>
    <row r="95" spans="1:11" s="2" customFormat="1" ht="12.75" hidden="1" thickTop="1" thickBot="1" x14ac:dyDescent="0.25">
      <c r="A95" s="699"/>
      <c r="B95" s="700"/>
      <c r="C95" s="625"/>
      <c r="D95" s="704"/>
      <c r="E95" s="703"/>
      <c r="F95" s="703"/>
      <c r="G95" s="703"/>
      <c r="H95" s="703"/>
      <c r="I95" s="704">
        <v>0</v>
      </c>
      <c r="J95" s="704">
        <v>0</v>
      </c>
      <c r="K95" s="703"/>
    </row>
    <row r="96" spans="1:11" s="2" customFormat="1" ht="13.5" thickTop="1" thickBot="1" x14ac:dyDescent="0.25">
      <c r="A96" s="695" t="s">
        <v>4248</v>
      </c>
      <c r="B96" s="696">
        <v>4200</v>
      </c>
      <c r="C96" s="625">
        <v>670</v>
      </c>
      <c r="D96" s="705">
        <f>D97</f>
        <v>0</v>
      </c>
      <c r="E96" s="703" t="s">
        <v>4333</v>
      </c>
      <c r="F96" s="703" t="s">
        <v>4333</v>
      </c>
      <c r="G96" s="703" t="s">
        <v>4333</v>
      </c>
      <c r="H96" s="703" t="s">
        <v>4333</v>
      </c>
      <c r="I96" s="705">
        <f>I97</f>
        <v>0</v>
      </c>
      <c r="J96" s="705">
        <f>J97</f>
        <v>0</v>
      </c>
      <c r="K96" s="703" t="s">
        <v>4333</v>
      </c>
    </row>
    <row r="97" spans="1:11" s="2" customFormat="1" ht="12.75" thickTop="1" thickBot="1" x14ac:dyDescent="0.25">
      <c r="A97" s="697" t="s">
        <v>4356</v>
      </c>
      <c r="B97" s="698">
        <v>4210</v>
      </c>
      <c r="C97" s="508">
        <v>680</v>
      </c>
      <c r="D97" s="706">
        <v>0</v>
      </c>
      <c r="E97" s="703" t="s">
        <v>4333</v>
      </c>
      <c r="F97" s="703" t="s">
        <v>4333</v>
      </c>
      <c r="G97" s="703" t="s">
        <v>4333</v>
      </c>
      <c r="H97" s="703" t="s">
        <v>4333</v>
      </c>
      <c r="I97" s="706">
        <v>0</v>
      </c>
      <c r="J97" s="706">
        <v>0</v>
      </c>
      <c r="K97" s="703" t="s">
        <v>4333</v>
      </c>
    </row>
    <row r="98" spans="1:11" s="2" customFormat="1" ht="11.25" hidden="1" x14ac:dyDescent="0.2">
      <c r="A98" s="691" t="s">
        <v>4249</v>
      </c>
      <c r="B98" s="692">
        <v>4220</v>
      </c>
      <c r="C98" s="693">
        <v>710</v>
      </c>
      <c r="D98" s="694" t="s">
        <v>4333</v>
      </c>
      <c r="E98" s="694" t="s">
        <v>4333</v>
      </c>
      <c r="F98" s="694" t="s">
        <v>4333</v>
      </c>
      <c r="G98" s="694"/>
      <c r="H98" s="694" t="s">
        <v>4333</v>
      </c>
      <c r="I98" s="694" t="s">
        <v>4333</v>
      </c>
      <c r="J98" s="694" t="s">
        <v>4333</v>
      </c>
      <c r="K98" s="694" t="s">
        <v>4333</v>
      </c>
    </row>
    <row r="99" spans="1:11" s="2" customFormat="1" ht="6.75" customHeight="1" thickTop="1" x14ac:dyDescent="0.2">
      <c r="A99" s="107"/>
      <c r="B99" s="108"/>
      <c r="C99" s="109"/>
      <c r="D99" s="110"/>
      <c r="E99" s="110"/>
      <c r="F99" s="110"/>
      <c r="G99" s="110"/>
      <c r="H99" s="110"/>
      <c r="I99" s="110"/>
      <c r="J99" s="707"/>
      <c r="K99" s="110"/>
    </row>
    <row r="100" spans="1:11" x14ac:dyDescent="0.25">
      <c r="A100" s="11" t="str">
        <f>ЗАПОЛНИТЬ!F30</f>
        <v>Директор</v>
      </c>
      <c r="B100" s="896"/>
      <c r="C100" s="896"/>
      <c r="E100" s="797" t="str">
        <f>ЗАПОЛНИТЬ!F26</f>
        <v>О.Л.Матчишин</v>
      </c>
      <c r="F100" s="797"/>
      <c r="G100" s="797"/>
      <c r="H100" s="797"/>
    </row>
    <row r="101" spans="1:11" x14ac:dyDescent="0.25">
      <c r="B101" s="891" t="s">
        <v>4351</v>
      </c>
      <c r="C101" s="891"/>
      <c r="E101" s="890" t="s">
        <v>3574</v>
      </c>
      <c r="F101" s="890"/>
      <c r="G101" s="333"/>
      <c r="H101" s="1"/>
    </row>
    <row r="102" spans="1:11" x14ac:dyDescent="0.25">
      <c r="A102" s="11" t="str">
        <f>ЗАПОЛНИТЬ!F31</f>
        <v>Головний бухгалтер</v>
      </c>
      <c r="B102" s="896"/>
      <c r="C102" s="896"/>
      <c r="E102" s="797" t="str">
        <f>ЗАПОЛНИТЬ!F28</f>
        <v>О.Г.Шевчук</v>
      </c>
      <c r="F102" s="797"/>
      <c r="G102" s="797"/>
      <c r="H102" s="797"/>
    </row>
    <row r="103" spans="1:11" x14ac:dyDescent="0.25">
      <c r="A103" s="1" t="str">
        <f>ЗАПОЛНИТЬ!C19</f>
        <v>"11" січня 2016 року</v>
      </c>
      <c r="B103" s="891" t="s">
        <v>4351</v>
      </c>
      <c r="C103" s="891"/>
      <c r="E103" s="890" t="s">
        <v>3574</v>
      </c>
      <c r="F103" s="890"/>
      <c r="G103" s="731"/>
      <c r="H103" s="731"/>
    </row>
    <row r="104" spans="1:11" x14ac:dyDescent="0.25">
      <c r="A104" s="135" t="s">
        <v>267</v>
      </c>
      <c r="B104" s="104"/>
      <c r="C104" s="104"/>
      <c r="E104" s="333"/>
      <c r="F104" s="333"/>
      <c r="G104" s="731"/>
      <c r="H104" s="731"/>
    </row>
    <row r="105" spans="1:11" x14ac:dyDescent="0.25">
      <c r="B105" s="104"/>
      <c r="C105" s="104"/>
      <c r="E105" s="333"/>
      <c r="F105" s="333"/>
      <c r="G105" s="731"/>
      <c r="H105" s="731"/>
    </row>
    <row r="106" spans="1:11" x14ac:dyDescent="0.25">
      <c r="B106" s="104"/>
      <c r="C106" s="104"/>
      <c r="E106" s="333"/>
      <c r="F106" s="333"/>
      <c r="G106" s="731"/>
      <c r="H106" s="731"/>
    </row>
    <row r="107" spans="1:11" x14ac:dyDescent="0.25">
      <c r="G107" s="333"/>
      <c r="H107" s="1"/>
    </row>
  </sheetData>
  <sheetProtection sheet="1" formatColumns="0" formatRows="0"/>
  <mergeCells count="35">
    <mergeCell ref="K18:K20"/>
    <mergeCell ref="E12:I12"/>
    <mergeCell ref="E13:K13"/>
    <mergeCell ref="E14:K14"/>
    <mergeCell ref="E15:K15"/>
    <mergeCell ref="J18:J20"/>
    <mergeCell ref="I18:I20"/>
    <mergeCell ref="H18:H20"/>
    <mergeCell ref="F18:F20"/>
    <mergeCell ref="G18:G20"/>
    <mergeCell ref="E102:H102"/>
    <mergeCell ref="A13:C13"/>
    <mergeCell ref="A14:C14"/>
    <mergeCell ref="C18:C20"/>
    <mergeCell ref="E18:E20"/>
    <mergeCell ref="A15:C15"/>
    <mergeCell ref="B18:B20"/>
    <mergeCell ref="D18:D20"/>
    <mergeCell ref="A18:A20"/>
    <mergeCell ref="F1:K2"/>
    <mergeCell ref="A3:K3"/>
    <mergeCell ref="A4:K4"/>
    <mergeCell ref="B103:C103"/>
    <mergeCell ref="E103:F103"/>
    <mergeCell ref="B100:C100"/>
    <mergeCell ref="E100:H100"/>
    <mergeCell ref="B101:C101"/>
    <mergeCell ref="E101:F101"/>
    <mergeCell ref="B102:C102"/>
    <mergeCell ref="A12:C12"/>
    <mergeCell ref="B10:I10"/>
    <mergeCell ref="B9:I9"/>
    <mergeCell ref="A5:C5"/>
    <mergeCell ref="B11:I11"/>
    <mergeCell ref="A6:K6"/>
  </mergeCells>
  <phoneticPr fontId="0" type="noConversion"/>
  <pageMargins left="0.19685039370078741" right="0.19685039370078741" top="0.35433070866141736" bottom="0.19685039370078741" header="0.15748031496062992" footer="0.19685039370078741"/>
  <pageSetup paperSize="9" scale="81" fitToHeight="2" orientation="landscape" r:id="rId1"/>
  <headerFooter differentOddEven="1">
    <evenHeader>&amp;R&amp;"Times New Roman,обычный"&amp;10Продовження додатка 6</even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301</vt:i4>
      </vt:variant>
      <vt:variant>
        <vt:lpstr>Іменовані діапазони</vt:lpstr>
      </vt:variant>
      <vt:variant>
        <vt:i4>448</vt:i4>
      </vt:variant>
    </vt:vector>
  </HeadingPairs>
  <TitlesOfParts>
    <vt:vector size="749" baseType="lpstr">
      <vt:lpstr>Увязка1</vt:lpstr>
      <vt:lpstr>ЗАПОЛНИТЬ</vt:lpstr>
      <vt:lpstr>И ЭТО ЗАПОЛНИТЬ</vt:lpstr>
      <vt:lpstr>Ф1(титул)</vt:lpstr>
      <vt:lpstr>Ф1</vt:lpstr>
      <vt:lpstr>Ф1(4стр)</vt:lpstr>
      <vt:lpstr>д2(ф9)</vt:lpstr>
      <vt:lpstr>д3</vt:lpstr>
      <vt:lpstr>Ф.2.ЗВЕД</vt:lpstr>
      <vt:lpstr>Ф.2.1</vt:lpstr>
      <vt:lpstr>Ф.2.2</vt:lpstr>
      <vt:lpstr>Ф.2.3</vt:lpstr>
      <vt:lpstr>Ф.2.4</vt:lpstr>
      <vt:lpstr>Ф.2.5</vt:lpstr>
      <vt:lpstr>Ф.2.6</vt:lpstr>
      <vt:lpstr>Ф.2.7</vt:lpstr>
      <vt:lpstr>Ф.2.8</vt:lpstr>
      <vt:lpstr>Ф.2.9</vt:lpstr>
      <vt:lpstr>Ф.2.10</vt:lpstr>
      <vt:lpstr>Ф.2.11</vt:lpstr>
      <vt:lpstr>Ф.2.12</vt:lpstr>
      <vt:lpstr>Ф.2.13</vt:lpstr>
      <vt:lpstr>Ф.2.14</vt:lpstr>
      <vt:lpstr>Ф.2.15</vt:lpstr>
      <vt:lpstr>Ф.2.16</vt:lpstr>
      <vt:lpstr>Ф.2.17</vt:lpstr>
      <vt:lpstr>Ф.2.18</vt:lpstr>
      <vt:lpstr>Ф.2.19</vt:lpstr>
      <vt:lpstr>Ф.2.20</vt:lpstr>
      <vt:lpstr>Ф.2.21</vt:lpstr>
      <vt:lpstr>Ф.2.22</vt:lpstr>
      <vt:lpstr>Ф.2.23</vt:lpstr>
      <vt:lpstr>Ф.2.24</vt:lpstr>
      <vt:lpstr>Ф.2.25</vt:lpstr>
      <vt:lpstr>Ф.2.26</vt:lpstr>
      <vt:lpstr>Ф.2.27</vt:lpstr>
      <vt:lpstr>Ф.2.28</vt:lpstr>
      <vt:lpstr>Ф.2.29</vt:lpstr>
      <vt:lpstr>Ф.2.30</vt:lpstr>
      <vt:lpstr>Ф.2.31</vt:lpstr>
      <vt:lpstr>Ф.2.32</vt:lpstr>
      <vt:lpstr>Ф.2.33</vt:lpstr>
      <vt:lpstr>Ф.2.34</vt:lpstr>
      <vt:lpstr>Ф.2.35</vt:lpstr>
      <vt:lpstr>Ф.2.36</vt:lpstr>
      <vt:lpstr>Ф.2.37</vt:lpstr>
      <vt:lpstr>Ф.2.38</vt:lpstr>
      <vt:lpstr>Ф.2.39</vt:lpstr>
      <vt:lpstr>Ф.2.40</vt:lpstr>
      <vt:lpstr>Ф.2.41</vt:lpstr>
      <vt:lpstr>Ф.2.42</vt:lpstr>
      <vt:lpstr>Ф.2.43</vt:lpstr>
      <vt:lpstr>Ф.2.44</vt:lpstr>
      <vt:lpstr>Ф.2.45</vt:lpstr>
      <vt:lpstr>Ф.2.46</vt:lpstr>
      <vt:lpstr>Ф.2.47</vt:lpstr>
      <vt:lpstr>Ф.2.48</vt:lpstr>
      <vt:lpstr>Ф.2.49</vt:lpstr>
      <vt:lpstr>Ф.2.50</vt:lpstr>
      <vt:lpstr>Ф.4.1.ЗВЕД</vt:lpstr>
      <vt:lpstr>Ф.4.1.КФК1</vt:lpstr>
      <vt:lpstr>Ф.4.1.КФК2</vt:lpstr>
      <vt:lpstr>Ф.4.1.КФК3</vt:lpstr>
      <vt:lpstr>Ф.4.1.КФК4</vt:lpstr>
      <vt:lpstr>Ф.4.1.КФК5</vt:lpstr>
      <vt:lpstr>Ф.4.1.КФК6</vt:lpstr>
      <vt:lpstr>Ф.4.1.КФК7</vt:lpstr>
      <vt:lpstr>Ф.4.1.КФК8</vt:lpstr>
      <vt:lpstr>Ф.4.1.КФК9</vt:lpstr>
      <vt:lpstr>Ф.4.1.КФК10</vt:lpstr>
      <vt:lpstr>Ф.4.1.КФК11</vt:lpstr>
      <vt:lpstr>Ф.4.1.КФК12</vt:lpstr>
      <vt:lpstr>Ф.4.1.КФК13</vt:lpstr>
      <vt:lpstr>Ф.4.1.КФК14</vt:lpstr>
      <vt:lpstr>Ф.4.1.КФК15</vt:lpstr>
      <vt:lpstr>Ф.4.1.КФК16</vt:lpstr>
      <vt:lpstr>Ф.4.1.КФК17</vt:lpstr>
      <vt:lpstr>Ф.4.1.КФК18</vt:lpstr>
      <vt:lpstr>Ф.4.1.КФК19</vt:lpstr>
      <vt:lpstr>Ф.4.1.КФК20</vt:lpstr>
      <vt:lpstr>Ф.4.1.КФК21</vt:lpstr>
      <vt:lpstr>Ф.4.1.КФК22</vt:lpstr>
      <vt:lpstr>Ф.4.1.КФК23</vt:lpstr>
      <vt:lpstr>Ф.4.1.КФК24</vt:lpstr>
      <vt:lpstr>Ф.4.1.КФК25</vt:lpstr>
      <vt:lpstr>Ф.4.1.КФК26</vt:lpstr>
      <vt:lpstr>Ф.4.1.КФК27</vt:lpstr>
      <vt:lpstr>Ф.4.1.КФК28</vt:lpstr>
      <vt:lpstr>Ф.4.1.КФК29</vt:lpstr>
      <vt:lpstr>Ф.4.1.КФК30</vt:lpstr>
      <vt:lpstr>Ф.4.2.ЗВЕД</vt:lpstr>
      <vt:lpstr>Ф.4.2.КФК1</vt:lpstr>
      <vt:lpstr>Ф.4.2.КФК2</vt:lpstr>
      <vt:lpstr>Ф.4.2.КФК3</vt:lpstr>
      <vt:lpstr>Ф.4.2.КФК4</vt:lpstr>
      <vt:lpstr>Ф.4.2.КФК5</vt:lpstr>
      <vt:lpstr>Ф.4.2.КФК6</vt:lpstr>
      <vt:lpstr>Ф.4.2.КФК7</vt:lpstr>
      <vt:lpstr>Ф.4.2.КФК8</vt:lpstr>
      <vt:lpstr>Ф.4.2.КФК9</vt:lpstr>
      <vt:lpstr>Ф.4.2.КФК10</vt:lpstr>
      <vt:lpstr>Ф.4.2.КФК11</vt:lpstr>
      <vt:lpstr>Ф.4.2.КФК12</vt:lpstr>
      <vt:lpstr>Ф.4.2.КФК13</vt:lpstr>
      <vt:lpstr>Ф.4.2.КФК14</vt:lpstr>
      <vt:lpstr>Ф.4.2.КФК15</vt:lpstr>
      <vt:lpstr>Ф.4.2.КФК16</vt:lpstr>
      <vt:lpstr>Ф.4.2.КФК17</vt:lpstr>
      <vt:lpstr>Ф.4.2.КФК18</vt:lpstr>
      <vt:lpstr>Ф.4.2.КФК19</vt:lpstr>
      <vt:lpstr>Ф.4.2.КФК20</vt:lpstr>
      <vt:lpstr>Ф.4.2.КФК21</vt:lpstr>
      <vt:lpstr>Ф.4.2.КФК22</vt:lpstr>
      <vt:lpstr>Ф.4.2.КФК23</vt:lpstr>
      <vt:lpstr>Ф.4.2.КФК24</vt:lpstr>
      <vt:lpstr>Ф.4.2.КФК25</vt:lpstr>
      <vt:lpstr>Ф.4.2.КФК26</vt:lpstr>
      <vt:lpstr>Ф.4.2.КФК27</vt:lpstr>
      <vt:lpstr>Ф.4.2.КФК28</vt:lpstr>
      <vt:lpstr>Ф.4.2.КФК29</vt:lpstr>
      <vt:lpstr>Ф.4.2.КФК30</vt:lpstr>
      <vt:lpstr>Ф.4.3.ЗВЕД</vt:lpstr>
      <vt:lpstr>Ф.4.3.КФК1</vt:lpstr>
      <vt:lpstr>Ф.4.3.КФК2</vt:lpstr>
      <vt:lpstr>Ф.4.3.КФК3</vt:lpstr>
      <vt:lpstr>Ф.4.3.КФК4</vt:lpstr>
      <vt:lpstr>Ф.4.3.КФК5</vt:lpstr>
      <vt:lpstr>Ф.4.3.КФК6</vt:lpstr>
      <vt:lpstr>Ф.4.3.КФК7</vt:lpstr>
      <vt:lpstr>Ф.4.3.КФК8</vt:lpstr>
      <vt:lpstr>Ф.4.3.КФК9</vt:lpstr>
      <vt:lpstr>Ф.4.3.КФК10</vt:lpstr>
      <vt:lpstr>Ф.4.3.КФК11</vt:lpstr>
      <vt:lpstr>Ф.4.3.КФК12</vt:lpstr>
      <vt:lpstr>Ф.4.3.КФК13</vt:lpstr>
      <vt:lpstr>Ф.4.3.КФК14</vt:lpstr>
      <vt:lpstr>Ф.4.3.КФК15</vt:lpstr>
      <vt:lpstr>Ф.4.3.КФК16</vt:lpstr>
      <vt:lpstr>Ф.4.3.КФК17</vt:lpstr>
      <vt:lpstr>Ф.4.3.КФК18</vt:lpstr>
      <vt:lpstr>Ф.4.3.КФК19</vt:lpstr>
      <vt:lpstr>Ф.4.3.КФК20</vt:lpstr>
      <vt:lpstr>Ф.4.3.КФК21</vt:lpstr>
      <vt:lpstr>Ф.4.3.КФК22</vt:lpstr>
      <vt:lpstr>Ф.4.3.КФК23</vt:lpstr>
      <vt:lpstr>Ф.4.3.КФК24</vt:lpstr>
      <vt:lpstr>Ф.4.3.КФК25</vt:lpstr>
      <vt:lpstr>Ф.4.3.КФК26</vt:lpstr>
      <vt:lpstr>Ф.4.3.КФК27</vt:lpstr>
      <vt:lpstr>Ф.4.3.КФК28</vt:lpstr>
      <vt:lpstr>Ф.4.3.КФК29</vt:lpstr>
      <vt:lpstr>Ф.4.3.КФК30</vt:lpstr>
      <vt:lpstr>Ф.4.3.КФК31</vt:lpstr>
      <vt:lpstr>Ф.4.3.КФК32</vt:lpstr>
      <vt:lpstr>Ф.4.3.КФК33</vt:lpstr>
      <vt:lpstr>Ф.4.3.КФК34</vt:lpstr>
      <vt:lpstr>Ф.4.3.КФК35</vt:lpstr>
      <vt:lpstr>Ф.4.3.КФК36</vt:lpstr>
      <vt:lpstr>Ф.4.3.КФК37</vt:lpstr>
      <vt:lpstr>Ф.4.3.КФК38</vt:lpstr>
      <vt:lpstr>Ф.4.3.КФК39</vt:lpstr>
      <vt:lpstr>Ф.4.3.КФК40</vt:lpstr>
      <vt:lpstr>Ф.4.4.ЗВЕД</vt:lpstr>
      <vt:lpstr>Ф.4.4.КПК1</vt:lpstr>
      <vt:lpstr>Ф.4.4.КПК2</vt:lpstr>
      <vt:lpstr>Ф.4.3.1.ЗВЕД</vt:lpstr>
      <vt:lpstr>Ф.4.3.1.КВК1</vt:lpstr>
      <vt:lpstr>Ф.4.3.1.КВК2</vt:lpstr>
      <vt:lpstr>Ф.7(ЗФ).ЗВЕД</vt:lpstr>
      <vt:lpstr>Ф.7(ЗФ).1</vt:lpstr>
      <vt:lpstr>Ф.7(ЗФ).2</vt:lpstr>
      <vt:lpstr>Ф.7(ЗФ).3</vt:lpstr>
      <vt:lpstr>Ф.7(ЗФ).4</vt:lpstr>
      <vt:lpstr>Ф.7(ЗФ).5</vt:lpstr>
      <vt:lpstr>Ф.7(ЗФ).6</vt:lpstr>
      <vt:lpstr>Ф.7(ЗФ).7</vt:lpstr>
      <vt:lpstr>Ф.7(ЗФ).8</vt:lpstr>
      <vt:lpstr>Ф.7(ЗФ).9</vt:lpstr>
      <vt:lpstr>Ф.7(ЗФ).10</vt:lpstr>
      <vt:lpstr>Ф.7(ЗФ).11</vt:lpstr>
      <vt:lpstr>Ф.7(ЗФ).12</vt:lpstr>
      <vt:lpstr>Ф.7(ЗФ).13</vt:lpstr>
      <vt:lpstr>Ф.7(ЗФ).14</vt:lpstr>
      <vt:lpstr>Ф.7(ЗФ).15</vt:lpstr>
      <vt:lpstr>Ф.7(ЗФ).16</vt:lpstr>
      <vt:lpstr>Ф.7(ЗФ).17</vt:lpstr>
      <vt:lpstr>Ф.7(ЗФ).18</vt:lpstr>
      <vt:lpstr>Ф.7(ЗФ).19</vt:lpstr>
      <vt:lpstr>Ф.7(ЗФ).20</vt:lpstr>
      <vt:lpstr>Ф.7(ЗФ).21</vt:lpstr>
      <vt:lpstr>Ф.7(ЗФ).22</vt:lpstr>
      <vt:lpstr>Ф.7(ЗФ).23</vt:lpstr>
      <vt:lpstr>Ф.7(ЗФ).24</vt:lpstr>
      <vt:lpstr>Ф.7(ЗФ).25</vt:lpstr>
      <vt:lpstr>Ф.7(ЗФ).26</vt:lpstr>
      <vt:lpstr>Ф.7(ЗФ).27</vt:lpstr>
      <vt:lpstr>Ф.7(ЗФ).28</vt:lpstr>
      <vt:lpstr>Ф.7(ЗФ).29</vt:lpstr>
      <vt:lpstr>Ф.7(ЗФ).30</vt:lpstr>
      <vt:lpstr>Ф.7(ЗФ).31</vt:lpstr>
      <vt:lpstr>Ф.7(ЗФ).32</vt:lpstr>
      <vt:lpstr>Ф.7(ЗФ).33</vt:lpstr>
      <vt:lpstr>Ф.7(ЗФ).34</vt:lpstr>
      <vt:lpstr>Ф.7(ЗФ).35</vt:lpstr>
      <vt:lpstr>Ф.7(ЗФ).36</vt:lpstr>
      <vt:lpstr>Ф.7(ЗФ).37</vt:lpstr>
      <vt:lpstr>Ф.7(ЗФ).38</vt:lpstr>
      <vt:lpstr>Ф.7(ЗФ).39</vt:lpstr>
      <vt:lpstr>Ф.7(ЗФ).40</vt:lpstr>
      <vt:lpstr>Ф.7(ЗФ).41</vt:lpstr>
      <vt:lpstr>Ф.7(ЗФ).42</vt:lpstr>
      <vt:lpstr>Ф.7(ЗФ).43</vt:lpstr>
      <vt:lpstr>Ф.7(ЗФ).44</vt:lpstr>
      <vt:lpstr>Ф.7(ЗФ).45</vt:lpstr>
      <vt:lpstr>Ф.7(ЗФ).46</vt:lpstr>
      <vt:lpstr>Ф.7(ЗФ).47</vt:lpstr>
      <vt:lpstr>Ф.7(ЗФ).48</vt:lpstr>
      <vt:lpstr>Ф.7(ЗФ).49</vt:lpstr>
      <vt:lpstr>Ф.7(ЗФ).50</vt:lpstr>
      <vt:lpstr>Ф.7(СФ).ЗВЕД</vt:lpstr>
      <vt:lpstr>Ф.7(СФ).1</vt:lpstr>
      <vt:lpstr>Ф.7(СФ).2</vt:lpstr>
      <vt:lpstr>Ф.7(СФ).3</vt:lpstr>
      <vt:lpstr>Ф.7(СФ).4</vt:lpstr>
      <vt:lpstr>Ф.7(СФ).5</vt:lpstr>
      <vt:lpstr>Ф.7(СФ).6</vt:lpstr>
      <vt:lpstr>Ф.7(СФ).7</vt:lpstr>
      <vt:lpstr>Ф.7(СФ).8</vt:lpstr>
      <vt:lpstr>Ф.7(СФ).9</vt:lpstr>
      <vt:lpstr>Ф.7(СФ).10</vt:lpstr>
      <vt:lpstr>Ф.7(СФ).11</vt:lpstr>
      <vt:lpstr>Ф.7(СФ).12</vt:lpstr>
      <vt:lpstr>Ф.7(СФ).13</vt:lpstr>
      <vt:lpstr>Ф.7(СФ).14</vt:lpstr>
      <vt:lpstr>Ф.7(СФ).15</vt:lpstr>
      <vt:lpstr>Ф.7(СФ).16</vt:lpstr>
      <vt:lpstr>Ф.7(СФ).17</vt:lpstr>
      <vt:lpstr>Ф.7(СФ).18</vt:lpstr>
      <vt:lpstr>Ф.7(СФ).19</vt:lpstr>
      <vt:lpstr>Ф.7(СФ).20</vt:lpstr>
      <vt:lpstr>Ф.7(СФ).21</vt:lpstr>
      <vt:lpstr>Ф.7(СФ).22</vt:lpstr>
      <vt:lpstr>Ф.7(СФ).23</vt:lpstr>
      <vt:lpstr>Ф.7(СФ).24</vt:lpstr>
      <vt:lpstr>Ф.7(СФ).25</vt:lpstr>
      <vt:lpstr>Ф.7(СФ).26</vt:lpstr>
      <vt:lpstr>Ф.7(СФ).27</vt:lpstr>
      <vt:lpstr>Ф.7(СФ).28</vt:lpstr>
      <vt:lpstr>Ф.7(СФ).29</vt:lpstr>
      <vt:lpstr>Ф.7(СФ).30</vt:lpstr>
      <vt:lpstr>Ф.7(СФ).31</vt:lpstr>
      <vt:lpstr>Ф.7(СФ).32</vt:lpstr>
      <vt:lpstr>Ф.7(СФ).33</vt:lpstr>
      <vt:lpstr>Ф.7(СФ).34</vt:lpstr>
      <vt:lpstr>Ф.7(СФ).35</vt:lpstr>
      <vt:lpstr>Ф.7.1(ЗФ).ЗВЕД</vt:lpstr>
      <vt:lpstr>Ф.7.1(ЗФ).1</vt:lpstr>
      <vt:lpstr>Ф.7.1(ЗФ).2</vt:lpstr>
      <vt:lpstr>Ф.7.1(СФ).ЗВЕД</vt:lpstr>
      <vt:lpstr>Ф.7.1(СФ).1</vt:lpstr>
      <vt:lpstr>Ф.7.1(СФ).2</vt:lpstr>
      <vt:lpstr>шапки</vt:lpstr>
      <vt:lpstr>д14</vt:lpstr>
      <vt:lpstr>д15_ф5(стр1)</vt:lpstr>
      <vt:lpstr>д15_ф5(стр2)</vt:lpstr>
      <vt:lpstr>д16_ф6(стр1)</vt:lpstr>
      <vt:lpstr>д_16ф6(стр2)</vt:lpstr>
      <vt:lpstr>д17</vt:lpstr>
      <vt:lpstr>д18</vt:lpstr>
      <vt:lpstr>д19</vt:lpstr>
      <vt:lpstr>д20</vt:lpstr>
      <vt:lpstr>д20.2</vt:lpstr>
      <vt:lpstr>д20.3</vt:lpstr>
      <vt:lpstr>д20.4</vt:lpstr>
      <vt:lpstr>д20.5</vt:lpstr>
      <vt:lpstr>д20.6</vt:lpstr>
      <vt:lpstr>д20.7</vt:lpstr>
      <vt:lpstr>д21</vt:lpstr>
      <vt:lpstr>д21.2</vt:lpstr>
      <vt:lpstr>д22</vt:lpstr>
      <vt:lpstr>д23</vt:lpstr>
      <vt:lpstr>д24</vt:lpstr>
      <vt:lpstr>д25</vt:lpstr>
      <vt:lpstr>д26</vt:lpstr>
      <vt:lpstr>д27</vt:lpstr>
      <vt:lpstr>д28</vt:lpstr>
      <vt:lpstr>д29</vt:lpstr>
      <vt:lpstr>д30</vt:lpstr>
      <vt:lpstr>д31зф</vt:lpstr>
      <vt:lpstr>д31сф</vt:lpstr>
      <vt:lpstr>д32</vt:lpstr>
      <vt:lpstr>д33зф</vt:lpstr>
      <vt:lpstr>д33сф</vt:lpstr>
      <vt:lpstr>д34зф</vt:lpstr>
      <vt:lpstr>д34сф</vt:lpstr>
      <vt:lpstr>ДовидникКПК</vt:lpstr>
      <vt:lpstr>ДовидникКФК</vt:lpstr>
      <vt:lpstr>ДовидникКВК(ГОС)</vt:lpstr>
      <vt:lpstr>ДляУДК</vt:lpstr>
      <vt:lpstr>КОПФГ</vt:lpstr>
      <vt:lpstr>д37</vt:lpstr>
      <vt:lpstr>Ф.2.1!Заголовки_для_друку</vt:lpstr>
      <vt:lpstr>Ф.2.10!Заголовки_для_друку</vt:lpstr>
      <vt:lpstr>Ф.2.11!Заголовки_для_друку</vt:lpstr>
      <vt:lpstr>Ф.2.12!Заголовки_для_друку</vt:lpstr>
      <vt:lpstr>Ф.2.13!Заголовки_для_друку</vt:lpstr>
      <vt:lpstr>Ф.2.14!Заголовки_для_друку</vt:lpstr>
      <vt:lpstr>Ф.2.15!Заголовки_для_друку</vt:lpstr>
      <vt:lpstr>Ф.2.16!Заголовки_для_друку</vt:lpstr>
      <vt:lpstr>Ф.2.17!Заголовки_для_друку</vt:lpstr>
      <vt:lpstr>Ф.2.18!Заголовки_для_друку</vt:lpstr>
      <vt:lpstr>Ф.2.19!Заголовки_для_друку</vt:lpstr>
      <vt:lpstr>Ф.2.2!Заголовки_для_друку</vt:lpstr>
      <vt:lpstr>Ф.2.20!Заголовки_для_друку</vt:lpstr>
      <vt:lpstr>Ф.2.21!Заголовки_для_друку</vt:lpstr>
      <vt:lpstr>Ф.2.22!Заголовки_для_друку</vt:lpstr>
      <vt:lpstr>Ф.2.23!Заголовки_для_друку</vt:lpstr>
      <vt:lpstr>Ф.2.24!Заголовки_для_друку</vt:lpstr>
      <vt:lpstr>Ф.2.25!Заголовки_для_друку</vt:lpstr>
      <vt:lpstr>Ф.2.26!Заголовки_для_друку</vt:lpstr>
      <vt:lpstr>Ф.2.27!Заголовки_для_друку</vt:lpstr>
      <vt:lpstr>Ф.2.28!Заголовки_для_друку</vt:lpstr>
      <vt:lpstr>Ф.2.29!Заголовки_для_друку</vt:lpstr>
      <vt:lpstr>Ф.2.3!Заголовки_для_друку</vt:lpstr>
      <vt:lpstr>Ф.2.30!Заголовки_для_друку</vt:lpstr>
      <vt:lpstr>Ф.2.31!Заголовки_для_друку</vt:lpstr>
      <vt:lpstr>Ф.2.32!Заголовки_для_друку</vt:lpstr>
      <vt:lpstr>Ф.2.33!Заголовки_для_друку</vt:lpstr>
      <vt:lpstr>Ф.2.34!Заголовки_для_друку</vt:lpstr>
      <vt:lpstr>Ф.2.35!Заголовки_для_друку</vt:lpstr>
      <vt:lpstr>Ф.2.36!Заголовки_для_друку</vt:lpstr>
      <vt:lpstr>Ф.2.37!Заголовки_для_друку</vt:lpstr>
      <vt:lpstr>Ф.2.38!Заголовки_для_друку</vt:lpstr>
      <vt:lpstr>Ф.2.39!Заголовки_для_друку</vt:lpstr>
      <vt:lpstr>Ф.2.4!Заголовки_для_друку</vt:lpstr>
      <vt:lpstr>Ф.2.40!Заголовки_для_друку</vt:lpstr>
      <vt:lpstr>Ф.2.41!Заголовки_для_друку</vt:lpstr>
      <vt:lpstr>Ф.2.42!Заголовки_для_друку</vt:lpstr>
      <vt:lpstr>Ф.2.43!Заголовки_для_друку</vt:lpstr>
      <vt:lpstr>Ф.2.44!Заголовки_для_друку</vt:lpstr>
      <vt:lpstr>Ф.2.45!Заголовки_для_друку</vt:lpstr>
      <vt:lpstr>Ф.2.46!Заголовки_для_друку</vt:lpstr>
      <vt:lpstr>Ф.2.47!Заголовки_для_друку</vt:lpstr>
      <vt:lpstr>Ф.2.48!Заголовки_для_друку</vt:lpstr>
      <vt:lpstr>Ф.2.49!Заголовки_для_друку</vt:lpstr>
      <vt:lpstr>Ф.2.5!Заголовки_для_друку</vt:lpstr>
      <vt:lpstr>Ф.2.50!Заголовки_для_друку</vt:lpstr>
      <vt:lpstr>Ф.2.6!Заголовки_для_друку</vt:lpstr>
      <vt:lpstr>Ф.2.7!Заголовки_для_друку</vt:lpstr>
      <vt:lpstr>Ф.2.8!Заголовки_для_друку</vt:lpstr>
      <vt:lpstr>Ф.2.9!Заголовки_для_друку</vt:lpstr>
      <vt:lpstr>Ф.2.ЗВЕД!Заголовки_для_друку</vt:lpstr>
      <vt:lpstr>Ф.4.1.ЗВЕД!Заголовки_для_друку</vt:lpstr>
      <vt:lpstr>Ф.4.1.КФК1!Заголовки_для_друку</vt:lpstr>
      <vt:lpstr>Ф.4.1.КФК10!Заголовки_для_друку</vt:lpstr>
      <vt:lpstr>Ф.4.1.КФК11!Заголовки_для_друку</vt:lpstr>
      <vt:lpstr>Ф.4.1.КФК12!Заголовки_для_друку</vt:lpstr>
      <vt:lpstr>Ф.4.1.КФК13!Заголовки_для_друку</vt:lpstr>
      <vt:lpstr>Ф.4.1.КФК14!Заголовки_для_друку</vt:lpstr>
      <vt:lpstr>Ф.4.1.КФК15!Заголовки_для_друку</vt:lpstr>
      <vt:lpstr>Ф.4.1.КФК16!Заголовки_для_друку</vt:lpstr>
      <vt:lpstr>Ф.4.1.КФК17!Заголовки_для_друку</vt:lpstr>
      <vt:lpstr>Ф.4.1.КФК18!Заголовки_для_друку</vt:lpstr>
      <vt:lpstr>Ф.4.1.КФК19!Заголовки_для_друку</vt:lpstr>
      <vt:lpstr>Ф.4.1.КФК2!Заголовки_для_друку</vt:lpstr>
      <vt:lpstr>Ф.4.1.КФК20!Заголовки_для_друку</vt:lpstr>
      <vt:lpstr>Ф.4.1.КФК21!Заголовки_для_друку</vt:lpstr>
      <vt:lpstr>Ф.4.1.КФК22!Заголовки_для_друку</vt:lpstr>
      <vt:lpstr>Ф.4.1.КФК23!Заголовки_для_друку</vt:lpstr>
      <vt:lpstr>Ф.4.1.КФК24!Заголовки_для_друку</vt:lpstr>
      <vt:lpstr>Ф.4.1.КФК25!Заголовки_для_друку</vt:lpstr>
      <vt:lpstr>Ф.4.1.КФК26!Заголовки_для_друку</vt:lpstr>
      <vt:lpstr>Ф.4.1.КФК27!Заголовки_для_друку</vt:lpstr>
      <vt:lpstr>Ф.4.1.КФК28!Заголовки_для_друку</vt:lpstr>
      <vt:lpstr>Ф.4.1.КФК29!Заголовки_для_друку</vt:lpstr>
      <vt:lpstr>Ф.4.1.КФК3!Заголовки_для_друку</vt:lpstr>
      <vt:lpstr>Ф.4.1.КФК30!Заголовки_для_друку</vt:lpstr>
      <vt:lpstr>Ф.4.1.КФК4!Заголовки_для_друку</vt:lpstr>
      <vt:lpstr>Ф.4.1.КФК5!Заголовки_для_друку</vt:lpstr>
      <vt:lpstr>Ф.4.1.КФК6!Заголовки_для_друку</vt:lpstr>
      <vt:lpstr>Ф.4.1.КФК7!Заголовки_для_друку</vt:lpstr>
      <vt:lpstr>Ф.4.1.КФК8!Заголовки_для_друку</vt:lpstr>
      <vt:lpstr>Ф.4.1.КФК9!Заголовки_для_друку</vt:lpstr>
      <vt:lpstr>Ф.4.2.ЗВЕД!Заголовки_для_друку</vt:lpstr>
      <vt:lpstr>Ф.4.2.КФК1!Заголовки_для_друку</vt:lpstr>
      <vt:lpstr>Ф.4.2.КФК10!Заголовки_для_друку</vt:lpstr>
      <vt:lpstr>Ф.4.2.КФК11!Заголовки_для_друку</vt:lpstr>
      <vt:lpstr>Ф.4.2.КФК12!Заголовки_для_друку</vt:lpstr>
      <vt:lpstr>Ф.4.2.КФК13!Заголовки_для_друку</vt:lpstr>
      <vt:lpstr>Ф.4.2.КФК14!Заголовки_для_друку</vt:lpstr>
      <vt:lpstr>Ф.4.2.КФК15!Заголовки_для_друку</vt:lpstr>
      <vt:lpstr>Ф.4.2.КФК16!Заголовки_для_друку</vt:lpstr>
      <vt:lpstr>Ф.4.2.КФК17!Заголовки_для_друку</vt:lpstr>
      <vt:lpstr>Ф.4.2.КФК18!Заголовки_для_друку</vt:lpstr>
      <vt:lpstr>Ф.4.2.КФК19!Заголовки_для_друку</vt:lpstr>
      <vt:lpstr>Ф.4.2.КФК2!Заголовки_для_друку</vt:lpstr>
      <vt:lpstr>Ф.4.2.КФК20!Заголовки_для_друку</vt:lpstr>
      <vt:lpstr>Ф.4.2.КФК21!Заголовки_для_друку</vt:lpstr>
      <vt:lpstr>Ф.4.2.КФК22!Заголовки_для_друку</vt:lpstr>
      <vt:lpstr>Ф.4.2.КФК23!Заголовки_для_друку</vt:lpstr>
      <vt:lpstr>Ф.4.2.КФК24!Заголовки_для_друку</vt:lpstr>
      <vt:lpstr>Ф.4.2.КФК25!Заголовки_для_друку</vt:lpstr>
      <vt:lpstr>Ф.4.2.КФК26!Заголовки_для_друку</vt:lpstr>
      <vt:lpstr>Ф.4.2.КФК27!Заголовки_для_друку</vt:lpstr>
      <vt:lpstr>Ф.4.2.КФК28!Заголовки_для_друку</vt:lpstr>
      <vt:lpstr>Ф.4.2.КФК29!Заголовки_для_друку</vt:lpstr>
      <vt:lpstr>Ф.4.2.КФК3!Заголовки_для_друку</vt:lpstr>
      <vt:lpstr>Ф.4.2.КФК30!Заголовки_для_друку</vt:lpstr>
      <vt:lpstr>Ф.4.2.КФК4!Заголовки_для_друку</vt:lpstr>
      <vt:lpstr>Ф.4.2.КФК5!Заголовки_для_друку</vt:lpstr>
      <vt:lpstr>Ф.4.2.КФК6!Заголовки_для_друку</vt:lpstr>
      <vt:lpstr>Ф.4.2.КФК7!Заголовки_для_друку</vt:lpstr>
      <vt:lpstr>Ф.4.2.КФК8!Заголовки_для_друку</vt:lpstr>
      <vt:lpstr>Ф.4.2.КФК9!Заголовки_для_друку</vt:lpstr>
      <vt:lpstr>Ф.4.3.ЗВЕД!Заголовки_для_друку</vt:lpstr>
      <vt:lpstr>Ф.4.3.КФК1!Заголовки_для_друку</vt:lpstr>
      <vt:lpstr>Ф.4.3.КФК10!Заголовки_для_друку</vt:lpstr>
      <vt:lpstr>Ф.4.3.КФК11!Заголовки_для_друку</vt:lpstr>
      <vt:lpstr>Ф.4.3.КФК12!Заголовки_для_друку</vt:lpstr>
      <vt:lpstr>Ф.4.3.КФК13!Заголовки_для_друку</vt:lpstr>
      <vt:lpstr>Ф.4.3.КФК14!Заголовки_для_друку</vt:lpstr>
      <vt:lpstr>Ф.4.3.КФК15!Заголовки_для_друку</vt:lpstr>
      <vt:lpstr>Ф.4.3.КФК16!Заголовки_для_друку</vt:lpstr>
      <vt:lpstr>Ф.4.3.КФК17!Заголовки_для_друку</vt:lpstr>
      <vt:lpstr>Ф.4.3.КФК18!Заголовки_для_друку</vt:lpstr>
      <vt:lpstr>Ф.4.3.КФК19!Заголовки_для_друку</vt:lpstr>
      <vt:lpstr>Ф.4.3.КФК2!Заголовки_для_друку</vt:lpstr>
      <vt:lpstr>Ф.4.3.КФК20!Заголовки_для_друку</vt:lpstr>
      <vt:lpstr>Ф.4.3.КФК21!Заголовки_для_друку</vt:lpstr>
      <vt:lpstr>Ф.4.3.КФК22!Заголовки_для_друку</vt:lpstr>
      <vt:lpstr>Ф.4.3.КФК23!Заголовки_для_друку</vt:lpstr>
      <vt:lpstr>Ф.4.3.КФК24!Заголовки_для_друку</vt:lpstr>
      <vt:lpstr>Ф.4.3.КФК25!Заголовки_для_друку</vt:lpstr>
      <vt:lpstr>Ф.4.3.КФК26!Заголовки_для_друку</vt:lpstr>
      <vt:lpstr>Ф.4.3.КФК27!Заголовки_для_друку</vt:lpstr>
      <vt:lpstr>Ф.4.3.КФК28!Заголовки_для_друку</vt:lpstr>
      <vt:lpstr>Ф.4.3.КФК29!Заголовки_для_друку</vt:lpstr>
      <vt:lpstr>Ф.4.3.КФК3!Заголовки_для_друку</vt:lpstr>
      <vt:lpstr>Ф.4.3.КФК30!Заголовки_для_друку</vt:lpstr>
      <vt:lpstr>Ф.4.3.КФК31!Заголовки_для_друку</vt:lpstr>
      <vt:lpstr>Ф.4.3.КФК32!Заголовки_для_друку</vt:lpstr>
      <vt:lpstr>Ф.4.3.КФК33!Заголовки_для_друку</vt:lpstr>
      <vt:lpstr>Ф.4.3.КФК34!Заголовки_для_друку</vt:lpstr>
      <vt:lpstr>Ф.4.3.КФК35!Заголовки_для_друку</vt:lpstr>
      <vt:lpstr>Ф.4.3.КФК36!Заголовки_для_друку</vt:lpstr>
      <vt:lpstr>Ф.4.3.КФК37!Заголовки_для_друку</vt:lpstr>
      <vt:lpstr>Ф.4.3.КФК38!Заголовки_для_друку</vt:lpstr>
      <vt:lpstr>Ф.4.3.КФК39!Заголовки_для_друку</vt:lpstr>
      <vt:lpstr>Ф.4.3.КФК4!Заголовки_для_друку</vt:lpstr>
      <vt:lpstr>Ф.4.3.КФК40!Заголовки_для_друку</vt:lpstr>
      <vt:lpstr>Ф.4.3.КФК5!Заголовки_для_друку</vt:lpstr>
      <vt:lpstr>Ф.4.3.КФК6!Заголовки_для_друку</vt:lpstr>
      <vt:lpstr>Ф.4.3.КФК7!Заголовки_для_друку</vt:lpstr>
      <vt:lpstr>Ф.4.3.КФК8!Заголовки_для_друку</vt:lpstr>
      <vt:lpstr>Ф.4.3.КФК9!Заголовки_для_друку</vt:lpstr>
      <vt:lpstr>Ф.4.4.ЗВЕД!Заголовки_для_друку</vt:lpstr>
      <vt:lpstr>Ф.4.4.КПК1!Заголовки_для_друку</vt:lpstr>
      <vt:lpstr>Ф.4.4.КПК2!Заголовки_для_друку</vt:lpstr>
      <vt:lpstr>'Ф.7(ЗФ).1'!Заголовки_для_друку</vt:lpstr>
      <vt:lpstr>'Ф.7(ЗФ).10'!Заголовки_для_друку</vt:lpstr>
      <vt:lpstr>'Ф.7(ЗФ).11'!Заголовки_для_друку</vt:lpstr>
      <vt:lpstr>'Ф.7(ЗФ).12'!Заголовки_для_друку</vt:lpstr>
      <vt:lpstr>'Ф.7(ЗФ).13'!Заголовки_для_друку</vt:lpstr>
      <vt:lpstr>'Ф.7(ЗФ).14'!Заголовки_для_друку</vt:lpstr>
      <vt:lpstr>'Ф.7(ЗФ).15'!Заголовки_для_друку</vt:lpstr>
      <vt:lpstr>'Ф.7(ЗФ).16'!Заголовки_для_друку</vt:lpstr>
      <vt:lpstr>'Ф.7(ЗФ).17'!Заголовки_для_друку</vt:lpstr>
      <vt:lpstr>'Ф.7(ЗФ).18'!Заголовки_для_друку</vt:lpstr>
      <vt:lpstr>'Ф.7(ЗФ).19'!Заголовки_для_друку</vt:lpstr>
      <vt:lpstr>'Ф.7(ЗФ).2'!Заголовки_для_друку</vt:lpstr>
      <vt:lpstr>'Ф.7(ЗФ).20'!Заголовки_для_друку</vt:lpstr>
      <vt:lpstr>'Ф.7(ЗФ).21'!Заголовки_для_друку</vt:lpstr>
      <vt:lpstr>'Ф.7(ЗФ).22'!Заголовки_для_друку</vt:lpstr>
      <vt:lpstr>'Ф.7(ЗФ).23'!Заголовки_для_друку</vt:lpstr>
      <vt:lpstr>'Ф.7(ЗФ).24'!Заголовки_для_друку</vt:lpstr>
      <vt:lpstr>'Ф.7(ЗФ).25'!Заголовки_для_друку</vt:lpstr>
      <vt:lpstr>'Ф.7(ЗФ).26'!Заголовки_для_друку</vt:lpstr>
      <vt:lpstr>'Ф.7(ЗФ).27'!Заголовки_для_друку</vt:lpstr>
      <vt:lpstr>'Ф.7(ЗФ).28'!Заголовки_для_друку</vt:lpstr>
      <vt:lpstr>'Ф.7(ЗФ).29'!Заголовки_для_друку</vt:lpstr>
      <vt:lpstr>'Ф.7(ЗФ).3'!Заголовки_для_друку</vt:lpstr>
      <vt:lpstr>'Ф.7(ЗФ).30'!Заголовки_для_друку</vt:lpstr>
      <vt:lpstr>'Ф.7(ЗФ).31'!Заголовки_для_друку</vt:lpstr>
      <vt:lpstr>'Ф.7(ЗФ).32'!Заголовки_для_друку</vt:lpstr>
      <vt:lpstr>'Ф.7(ЗФ).33'!Заголовки_для_друку</vt:lpstr>
      <vt:lpstr>'Ф.7(ЗФ).34'!Заголовки_для_друку</vt:lpstr>
      <vt:lpstr>'Ф.7(ЗФ).35'!Заголовки_для_друку</vt:lpstr>
      <vt:lpstr>'Ф.7(ЗФ).36'!Заголовки_для_друку</vt:lpstr>
      <vt:lpstr>'Ф.7(ЗФ).37'!Заголовки_для_друку</vt:lpstr>
      <vt:lpstr>'Ф.7(ЗФ).38'!Заголовки_для_друку</vt:lpstr>
      <vt:lpstr>'Ф.7(ЗФ).39'!Заголовки_для_друку</vt:lpstr>
      <vt:lpstr>'Ф.7(ЗФ).4'!Заголовки_для_друку</vt:lpstr>
      <vt:lpstr>'Ф.7(ЗФ).40'!Заголовки_для_друку</vt:lpstr>
      <vt:lpstr>'Ф.7(ЗФ).41'!Заголовки_для_друку</vt:lpstr>
      <vt:lpstr>'Ф.7(ЗФ).42'!Заголовки_для_друку</vt:lpstr>
      <vt:lpstr>'Ф.7(ЗФ).43'!Заголовки_для_друку</vt:lpstr>
      <vt:lpstr>'Ф.7(ЗФ).44'!Заголовки_для_друку</vt:lpstr>
      <vt:lpstr>'Ф.7(ЗФ).45'!Заголовки_для_друку</vt:lpstr>
      <vt:lpstr>'Ф.7(ЗФ).46'!Заголовки_для_друку</vt:lpstr>
      <vt:lpstr>'Ф.7(ЗФ).47'!Заголовки_для_друку</vt:lpstr>
      <vt:lpstr>'Ф.7(ЗФ).48'!Заголовки_для_друку</vt:lpstr>
      <vt:lpstr>'Ф.7(ЗФ).49'!Заголовки_для_друку</vt:lpstr>
      <vt:lpstr>'Ф.7(ЗФ).5'!Заголовки_для_друку</vt:lpstr>
      <vt:lpstr>'Ф.7(ЗФ).50'!Заголовки_для_друку</vt:lpstr>
      <vt:lpstr>'Ф.7(ЗФ).6'!Заголовки_для_друку</vt:lpstr>
      <vt:lpstr>'Ф.7(ЗФ).7'!Заголовки_для_друку</vt:lpstr>
      <vt:lpstr>'Ф.7(ЗФ).8'!Заголовки_для_друку</vt:lpstr>
      <vt:lpstr>'Ф.7(ЗФ).9'!Заголовки_для_друку</vt:lpstr>
      <vt:lpstr>'Ф.7(ЗФ).ЗВЕД'!Заголовки_для_друку</vt:lpstr>
      <vt:lpstr>'Ф.7(СФ).1'!Заголовки_для_друку</vt:lpstr>
      <vt:lpstr>'Ф.7(СФ).10'!Заголовки_для_друку</vt:lpstr>
      <vt:lpstr>'Ф.7(СФ).11'!Заголовки_для_друку</vt:lpstr>
      <vt:lpstr>'Ф.7(СФ).12'!Заголовки_для_друку</vt:lpstr>
      <vt:lpstr>'Ф.7(СФ).13'!Заголовки_для_друку</vt:lpstr>
      <vt:lpstr>'Ф.7(СФ).14'!Заголовки_для_друку</vt:lpstr>
      <vt:lpstr>'Ф.7(СФ).15'!Заголовки_для_друку</vt:lpstr>
      <vt:lpstr>'Ф.7(СФ).16'!Заголовки_для_друку</vt:lpstr>
      <vt:lpstr>'Ф.7(СФ).17'!Заголовки_для_друку</vt:lpstr>
      <vt:lpstr>'Ф.7(СФ).18'!Заголовки_для_друку</vt:lpstr>
      <vt:lpstr>'Ф.7(СФ).19'!Заголовки_для_друку</vt:lpstr>
      <vt:lpstr>'Ф.7(СФ).2'!Заголовки_для_друку</vt:lpstr>
      <vt:lpstr>'Ф.7(СФ).20'!Заголовки_для_друку</vt:lpstr>
      <vt:lpstr>'Ф.7(СФ).21'!Заголовки_для_друку</vt:lpstr>
      <vt:lpstr>'Ф.7(СФ).22'!Заголовки_для_друку</vt:lpstr>
      <vt:lpstr>'Ф.7(СФ).23'!Заголовки_для_друку</vt:lpstr>
      <vt:lpstr>'Ф.7(СФ).24'!Заголовки_для_друку</vt:lpstr>
      <vt:lpstr>'Ф.7(СФ).25'!Заголовки_для_друку</vt:lpstr>
      <vt:lpstr>'Ф.7(СФ).26'!Заголовки_для_друку</vt:lpstr>
      <vt:lpstr>'Ф.7(СФ).27'!Заголовки_для_друку</vt:lpstr>
      <vt:lpstr>'Ф.7(СФ).28'!Заголовки_для_друку</vt:lpstr>
      <vt:lpstr>'Ф.7(СФ).29'!Заголовки_для_друку</vt:lpstr>
      <vt:lpstr>'Ф.7(СФ).3'!Заголовки_для_друку</vt:lpstr>
      <vt:lpstr>'Ф.7(СФ).30'!Заголовки_для_друку</vt:lpstr>
      <vt:lpstr>'Ф.7(СФ).31'!Заголовки_для_друку</vt:lpstr>
      <vt:lpstr>'Ф.7(СФ).32'!Заголовки_для_друку</vt:lpstr>
      <vt:lpstr>'Ф.7(СФ).33'!Заголовки_для_друку</vt:lpstr>
      <vt:lpstr>'Ф.7(СФ).34'!Заголовки_для_друку</vt:lpstr>
      <vt:lpstr>'Ф.7(СФ).35'!Заголовки_для_друку</vt:lpstr>
      <vt:lpstr>'Ф.7(СФ).4'!Заголовки_для_друку</vt:lpstr>
      <vt:lpstr>'Ф.7(СФ).5'!Заголовки_для_друку</vt:lpstr>
      <vt:lpstr>'Ф.7(СФ).6'!Заголовки_для_друку</vt:lpstr>
      <vt:lpstr>'Ф.7(СФ).7'!Заголовки_для_друку</vt:lpstr>
      <vt:lpstr>'Ф.7(СФ).8'!Заголовки_для_друку</vt:lpstr>
      <vt:lpstr>'Ф.7(СФ).9'!Заголовки_для_друку</vt:lpstr>
      <vt:lpstr>'Ф.7(СФ).ЗВЕД'!Заголовки_для_друку</vt:lpstr>
      <vt:lpstr>'д_16ф6(стр2)'!Область_друку</vt:lpstr>
      <vt:lpstr>д14!Область_друку</vt:lpstr>
      <vt:lpstr>'д15_ф5(стр1)'!Область_друку</vt:lpstr>
      <vt:lpstr>'д15_ф5(стр2)'!Область_друку</vt:lpstr>
      <vt:lpstr>'д2(ф9)'!Область_друку</vt:lpstr>
      <vt:lpstr>Увязка1!Область_друку</vt:lpstr>
      <vt:lpstr>Ф.2.1!Область_друку</vt:lpstr>
      <vt:lpstr>Ф.2.10!Область_друку</vt:lpstr>
      <vt:lpstr>Ф.2.11!Область_друку</vt:lpstr>
      <vt:lpstr>Ф.2.12!Область_друку</vt:lpstr>
      <vt:lpstr>Ф.2.13!Область_друку</vt:lpstr>
      <vt:lpstr>Ф.2.14!Область_друку</vt:lpstr>
      <vt:lpstr>Ф.2.15!Область_друку</vt:lpstr>
      <vt:lpstr>Ф.2.16!Область_друку</vt:lpstr>
      <vt:lpstr>Ф.2.17!Область_друку</vt:lpstr>
      <vt:lpstr>Ф.2.18!Область_друку</vt:lpstr>
      <vt:lpstr>Ф.2.19!Область_друку</vt:lpstr>
      <vt:lpstr>Ф.2.2!Область_друку</vt:lpstr>
      <vt:lpstr>Ф.2.20!Область_друку</vt:lpstr>
      <vt:lpstr>Ф.2.21!Область_друку</vt:lpstr>
      <vt:lpstr>Ф.2.22!Область_друку</vt:lpstr>
      <vt:lpstr>Ф.2.23!Область_друку</vt:lpstr>
      <vt:lpstr>Ф.2.24!Область_друку</vt:lpstr>
      <vt:lpstr>Ф.2.25!Область_друку</vt:lpstr>
      <vt:lpstr>Ф.2.26!Область_друку</vt:lpstr>
      <vt:lpstr>Ф.2.27!Область_друку</vt:lpstr>
      <vt:lpstr>Ф.2.28!Область_друку</vt:lpstr>
      <vt:lpstr>Ф.2.29!Область_друку</vt:lpstr>
      <vt:lpstr>Ф.2.3!Область_друку</vt:lpstr>
      <vt:lpstr>Ф.2.30!Область_друку</vt:lpstr>
      <vt:lpstr>Ф.2.31!Область_друку</vt:lpstr>
      <vt:lpstr>Ф.2.32!Область_друку</vt:lpstr>
      <vt:lpstr>Ф.2.33!Область_друку</vt:lpstr>
      <vt:lpstr>Ф.2.34!Область_друку</vt:lpstr>
      <vt:lpstr>Ф.2.35!Область_друку</vt:lpstr>
      <vt:lpstr>Ф.2.36!Область_друку</vt:lpstr>
      <vt:lpstr>Ф.2.37!Область_друку</vt:lpstr>
      <vt:lpstr>Ф.2.38!Область_друку</vt:lpstr>
      <vt:lpstr>Ф.2.39!Область_друку</vt:lpstr>
      <vt:lpstr>Ф.2.4!Область_друку</vt:lpstr>
      <vt:lpstr>Ф.2.40!Область_друку</vt:lpstr>
      <vt:lpstr>Ф.2.41!Область_друку</vt:lpstr>
      <vt:lpstr>Ф.2.42!Область_друку</vt:lpstr>
      <vt:lpstr>Ф.2.43!Область_друку</vt:lpstr>
      <vt:lpstr>Ф.2.44!Область_друку</vt:lpstr>
      <vt:lpstr>Ф.2.45!Область_друку</vt:lpstr>
      <vt:lpstr>Ф.2.46!Область_друку</vt:lpstr>
      <vt:lpstr>Ф.2.47!Область_друку</vt:lpstr>
      <vt:lpstr>Ф.2.48!Область_друку</vt:lpstr>
      <vt:lpstr>Ф.2.49!Область_друку</vt:lpstr>
      <vt:lpstr>Ф.2.5!Область_друку</vt:lpstr>
      <vt:lpstr>Ф.2.50!Область_друку</vt:lpstr>
      <vt:lpstr>Ф.2.6!Область_друку</vt:lpstr>
      <vt:lpstr>Ф.2.7!Область_друку</vt:lpstr>
      <vt:lpstr>Ф.2.8!Область_друку</vt:lpstr>
      <vt:lpstr>Ф.2.9!Область_друку</vt:lpstr>
      <vt:lpstr>Ф.2.ЗВЕД!Область_друку</vt:lpstr>
      <vt:lpstr>Ф.4.1.ЗВЕД!Область_друку</vt:lpstr>
      <vt:lpstr>Ф.4.1.КФК1!Область_друку</vt:lpstr>
      <vt:lpstr>Ф.4.1.КФК10!Область_друку</vt:lpstr>
      <vt:lpstr>Ф.4.1.КФК11!Область_друку</vt:lpstr>
      <vt:lpstr>Ф.4.1.КФК12!Область_друку</vt:lpstr>
      <vt:lpstr>Ф.4.1.КФК13!Область_друку</vt:lpstr>
      <vt:lpstr>Ф.4.1.КФК14!Область_друку</vt:lpstr>
      <vt:lpstr>Ф.4.1.КФК15!Область_друку</vt:lpstr>
      <vt:lpstr>Ф.4.1.КФК16!Область_друку</vt:lpstr>
      <vt:lpstr>Ф.4.1.КФК17!Область_друку</vt:lpstr>
      <vt:lpstr>Ф.4.1.КФК18!Область_друку</vt:lpstr>
      <vt:lpstr>Ф.4.1.КФК19!Область_друку</vt:lpstr>
      <vt:lpstr>Ф.4.1.КФК2!Область_друку</vt:lpstr>
      <vt:lpstr>Ф.4.1.КФК20!Область_друку</vt:lpstr>
      <vt:lpstr>Ф.4.1.КФК21!Область_друку</vt:lpstr>
      <vt:lpstr>Ф.4.1.КФК22!Область_друку</vt:lpstr>
      <vt:lpstr>Ф.4.1.КФК23!Область_друку</vt:lpstr>
      <vt:lpstr>Ф.4.1.КФК24!Область_друку</vt:lpstr>
      <vt:lpstr>Ф.4.1.КФК25!Область_друку</vt:lpstr>
      <vt:lpstr>Ф.4.1.КФК26!Область_друку</vt:lpstr>
      <vt:lpstr>Ф.4.1.КФК27!Область_друку</vt:lpstr>
      <vt:lpstr>Ф.4.1.КФК28!Область_друку</vt:lpstr>
      <vt:lpstr>Ф.4.1.КФК29!Область_друку</vt:lpstr>
      <vt:lpstr>Ф.4.1.КФК3!Область_друку</vt:lpstr>
      <vt:lpstr>Ф.4.1.КФК30!Область_друку</vt:lpstr>
      <vt:lpstr>Ф.4.1.КФК4!Область_друку</vt:lpstr>
      <vt:lpstr>Ф.4.1.КФК5!Область_друку</vt:lpstr>
      <vt:lpstr>Ф.4.1.КФК6!Область_друку</vt:lpstr>
      <vt:lpstr>Ф.4.1.КФК7!Область_друку</vt:lpstr>
      <vt:lpstr>Ф.4.1.КФК8!Область_друку</vt:lpstr>
      <vt:lpstr>Ф.4.1.КФК9!Область_друку</vt:lpstr>
      <vt:lpstr>Ф.4.2.КФК1!Область_друку</vt:lpstr>
      <vt:lpstr>Ф.4.2.КФК10!Область_друку</vt:lpstr>
      <vt:lpstr>Ф.4.2.КФК11!Область_друку</vt:lpstr>
      <vt:lpstr>Ф.4.2.КФК12!Область_друку</vt:lpstr>
      <vt:lpstr>Ф.4.2.КФК13!Область_друку</vt:lpstr>
      <vt:lpstr>Ф.4.2.КФК14!Область_друку</vt:lpstr>
      <vt:lpstr>Ф.4.2.КФК16!Область_друку</vt:lpstr>
      <vt:lpstr>Ф.4.2.КФК17!Область_друку</vt:lpstr>
      <vt:lpstr>Ф.4.2.КФК18!Область_друку</vt:lpstr>
      <vt:lpstr>Ф.4.2.КФК19!Область_друку</vt:lpstr>
      <vt:lpstr>Ф.4.2.КФК2!Область_друку</vt:lpstr>
      <vt:lpstr>Ф.4.2.КФК20!Область_друку</vt:lpstr>
      <vt:lpstr>Ф.4.2.КФК21!Область_друку</vt:lpstr>
      <vt:lpstr>Ф.4.2.КФК22!Область_друку</vt:lpstr>
      <vt:lpstr>Ф.4.2.КФК23!Область_друку</vt:lpstr>
      <vt:lpstr>Ф.4.2.КФК24!Область_друку</vt:lpstr>
      <vt:lpstr>Ф.4.2.КФК25!Область_друку</vt:lpstr>
      <vt:lpstr>Ф.4.2.КФК26!Область_друку</vt:lpstr>
      <vt:lpstr>Ф.4.2.КФК27!Область_друку</vt:lpstr>
      <vt:lpstr>Ф.4.2.КФК28!Область_друку</vt:lpstr>
      <vt:lpstr>Ф.4.2.КФК29!Область_друку</vt:lpstr>
      <vt:lpstr>Ф.4.2.КФК3!Область_друку</vt:lpstr>
      <vt:lpstr>Ф.4.2.КФК4!Область_друку</vt:lpstr>
      <vt:lpstr>Ф.4.2.КФК5!Область_друку</vt:lpstr>
      <vt:lpstr>Ф.4.2.КФК6!Область_друку</vt:lpstr>
      <vt:lpstr>Ф.4.2.КФК7!Область_друку</vt:lpstr>
      <vt:lpstr>Ф.4.2.КФК8!Область_друку</vt:lpstr>
      <vt:lpstr>Ф.4.2.КФК9!Область_друку</vt:lpstr>
      <vt:lpstr>'Ф.7(ЗФ).1'!Область_друку</vt:lpstr>
      <vt:lpstr>'Ф.7(ЗФ).10'!Область_друку</vt:lpstr>
      <vt:lpstr>'Ф.7(ЗФ).11'!Область_друку</vt:lpstr>
      <vt:lpstr>'Ф.7(ЗФ).12'!Область_друку</vt:lpstr>
      <vt:lpstr>'Ф.7(ЗФ).13'!Область_друку</vt:lpstr>
      <vt:lpstr>'Ф.7(ЗФ).14'!Область_друку</vt:lpstr>
      <vt:lpstr>'Ф.7(ЗФ).15'!Область_друку</vt:lpstr>
      <vt:lpstr>'Ф.7(ЗФ).16'!Область_друку</vt:lpstr>
      <vt:lpstr>'Ф.7(ЗФ).17'!Область_друку</vt:lpstr>
      <vt:lpstr>'Ф.7(ЗФ).18'!Область_друку</vt:lpstr>
      <vt:lpstr>'Ф.7(ЗФ).19'!Область_друку</vt:lpstr>
      <vt:lpstr>'Ф.7(ЗФ).2'!Область_друку</vt:lpstr>
      <vt:lpstr>'Ф.7(ЗФ).20'!Область_друку</vt:lpstr>
      <vt:lpstr>'Ф.7(ЗФ).21'!Область_друку</vt:lpstr>
      <vt:lpstr>'Ф.7(ЗФ).22'!Область_друку</vt:lpstr>
      <vt:lpstr>'Ф.7(ЗФ).23'!Область_друку</vt:lpstr>
      <vt:lpstr>'Ф.7(ЗФ).24'!Область_друку</vt:lpstr>
      <vt:lpstr>'Ф.7(ЗФ).25'!Область_друку</vt:lpstr>
      <vt:lpstr>'Ф.7(ЗФ).26'!Область_друку</vt:lpstr>
      <vt:lpstr>'Ф.7(ЗФ).27'!Область_друку</vt:lpstr>
      <vt:lpstr>'Ф.7(ЗФ).28'!Область_друку</vt:lpstr>
      <vt:lpstr>'Ф.7(ЗФ).29'!Область_друку</vt:lpstr>
      <vt:lpstr>'Ф.7(ЗФ).3'!Область_друку</vt:lpstr>
      <vt:lpstr>'Ф.7(ЗФ).30'!Область_друку</vt:lpstr>
      <vt:lpstr>'Ф.7(ЗФ).31'!Область_друку</vt:lpstr>
      <vt:lpstr>'Ф.7(ЗФ).32'!Область_друку</vt:lpstr>
      <vt:lpstr>'Ф.7(ЗФ).33'!Область_друку</vt:lpstr>
      <vt:lpstr>'Ф.7(ЗФ).34'!Область_друку</vt:lpstr>
      <vt:lpstr>'Ф.7(ЗФ).35'!Область_друку</vt:lpstr>
      <vt:lpstr>'Ф.7(ЗФ).36'!Область_друку</vt:lpstr>
      <vt:lpstr>'Ф.7(ЗФ).37'!Область_друку</vt:lpstr>
      <vt:lpstr>'Ф.7(ЗФ).38'!Область_друку</vt:lpstr>
      <vt:lpstr>'Ф.7(ЗФ).39'!Область_друку</vt:lpstr>
      <vt:lpstr>'Ф.7(ЗФ).4'!Область_друку</vt:lpstr>
      <vt:lpstr>'Ф.7(ЗФ).40'!Область_друку</vt:lpstr>
      <vt:lpstr>'Ф.7(ЗФ).41'!Область_друку</vt:lpstr>
      <vt:lpstr>'Ф.7(ЗФ).42'!Область_друку</vt:lpstr>
      <vt:lpstr>'Ф.7(ЗФ).43'!Область_друку</vt:lpstr>
      <vt:lpstr>'Ф.7(ЗФ).44'!Область_друку</vt:lpstr>
      <vt:lpstr>'Ф.7(ЗФ).45'!Область_друку</vt:lpstr>
      <vt:lpstr>'Ф.7(ЗФ).46'!Область_друку</vt:lpstr>
      <vt:lpstr>'Ф.7(ЗФ).47'!Область_друку</vt:lpstr>
      <vt:lpstr>'Ф.7(ЗФ).48'!Область_друку</vt:lpstr>
      <vt:lpstr>'Ф.7(ЗФ).49'!Область_друку</vt:lpstr>
      <vt:lpstr>'Ф.7(ЗФ).5'!Область_друку</vt:lpstr>
      <vt:lpstr>'Ф.7(ЗФ).50'!Область_друку</vt:lpstr>
      <vt:lpstr>'Ф.7(ЗФ).6'!Область_друку</vt:lpstr>
      <vt:lpstr>'Ф.7(ЗФ).7'!Область_друку</vt:lpstr>
      <vt:lpstr>'Ф.7(ЗФ).8'!Область_друку</vt:lpstr>
      <vt:lpstr>'Ф.7(ЗФ).9'!Область_друку</vt:lpstr>
      <vt:lpstr>'Ф.7(ЗФ).ЗВЕД'!Область_друку</vt:lpstr>
      <vt:lpstr>'Ф.7(СФ).1'!Область_друку</vt:lpstr>
      <vt:lpstr>'Ф.7(СФ).10'!Область_друку</vt:lpstr>
      <vt:lpstr>'Ф.7(СФ).11'!Область_друку</vt:lpstr>
      <vt:lpstr>'Ф.7(СФ).12'!Область_друку</vt:lpstr>
      <vt:lpstr>'Ф.7(СФ).13'!Область_друку</vt:lpstr>
      <vt:lpstr>'Ф.7(СФ).14'!Область_друку</vt:lpstr>
      <vt:lpstr>'Ф.7(СФ).15'!Область_друку</vt:lpstr>
      <vt:lpstr>'Ф.7(СФ).16'!Область_друку</vt:lpstr>
      <vt:lpstr>'Ф.7(СФ).17'!Область_друку</vt:lpstr>
      <vt:lpstr>'Ф.7(СФ).18'!Область_друку</vt:lpstr>
      <vt:lpstr>'Ф.7(СФ).19'!Область_друку</vt:lpstr>
      <vt:lpstr>'Ф.7(СФ).2'!Область_друку</vt:lpstr>
      <vt:lpstr>'Ф.7(СФ).20'!Область_друку</vt:lpstr>
      <vt:lpstr>'Ф.7(СФ).21'!Область_друку</vt:lpstr>
      <vt:lpstr>'Ф.7(СФ).22'!Область_друку</vt:lpstr>
      <vt:lpstr>'Ф.7(СФ).23'!Область_друку</vt:lpstr>
      <vt:lpstr>'Ф.7(СФ).24'!Область_друку</vt:lpstr>
      <vt:lpstr>'Ф.7(СФ).25'!Область_друку</vt:lpstr>
      <vt:lpstr>'Ф.7(СФ).26'!Область_друку</vt:lpstr>
      <vt:lpstr>'Ф.7(СФ).27'!Область_друку</vt:lpstr>
      <vt:lpstr>'Ф.7(СФ).28'!Область_друку</vt:lpstr>
      <vt:lpstr>'Ф.7(СФ).29'!Область_друку</vt:lpstr>
      <vt:lpstr>'Ф.7(СФ).3'!Область_друку</vt:lpstr>
      <vt:lpstr>'Ф.7(СФ).30'!Область_друку</vt:lpstr>
      <vt:lpstr>'Ф.7(СФ).31'!Область_друку</vt:lpstr>
      <vt:lpstr>'Ф.7(СФ).32'!Область_друку</vt:lpstr>
      <vt:lpstr>'Ф.7(СФ).33'!Область_друку</vt:lpstr>
      <vt:lpstr>'Ф.7(СФ).34'!Область_друку</vt:lpstr>
      <vt:lpstr>'Ф.7(СФ).35'!Область_друку</vt:lpstr>
      <vt:lpstr>'Ф.7(СФ).4'!Область_друку</vt:lpstr>
      <vt:lpstr>'Ф.7(СФ).5'!Область_друку</vt:lpstr>
      <vt:lpstr>'Ф.7(СФ).6'!Область_друку</vt:lpstr>
      <vt:lpstr>'Ф.7(СФ).7'!Область_друку</vt:lpstr>
      <vt:lpstr>'Ф.7(СФ).8'!Область_друку</vt:lpstr>
      <vt:lpstr>'Ф.7(СФ).9'!Область_друку</vt:lpstr>
      <vt:lpstr>'Ф.7(СФ).ЗВЕД'!Область_друку</vt:lpstr>
      <vt:lpstr>Ф1!Область_друку</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Евгений Токарев</dc:creator>
  <cp:lastModifiedBy>ita</cp:lastModifiedBy>
  <cp:lastPrinted>2016-01-12T13:02:09Z</cp:lastPrinted>
  <dcterms:created xsi:type="dcterms:W3CDTF">2009-06-16T06:40:27Z</dcterms:created>
  <dcterms:modified xsi:type="dcterms:W3CDTF">2018-06-29T09:03:54Z</dcterms:modified>
</cp:coreProperties>
</file>